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eanb2.sharepoint.com/Freigegebene Dokumente/Projekte/Forschungsvorhaben/International/Maestri/WP3/"/>
    </mc:Choice>
  </mc:AlternateContent>
  <xr:revisionPtr revIDLastSave="0" documentId="8_{084CCF2B-931E-4430-B4B5-028AAB657DF4}" xr6:coauthVersionLast="47" xr6:coauthVersionMax="47" xr10:uidLastSave="{00000000-0000-0000-0000-000000000000}"/>
  <bookViews>
    <workbookView xWindow="-28920" yWindow="-120" windowWidth="29040" windowHeight="15840" tabRatio="786" activeTab="7" xr2:uid="{F05D3EDB-9AA0-4300-B95E-406D74C9A283}"/>
  </bookViews>
  <sheets>
    <sheet name="Cover" sheetId="57" r:id="rId1"/>
    <sheet name="Manual" sheetId="55" r:id="rId2"/>
    <sheet name="General" sheetId="53" r:id="rId3"/>
    <sheet name="CAPEX" sheetId="48" r:id="rId4"/>
    <sheet name="Reve" sheetId="49" r:id="rId5"/>
    <sheet name="OPEX" sheetId="50" r:id="rId6"/>
    <sheet name="Fin" sheetId="51" r:id="rId7"/>
    <sheet name="Analysis_param" sheetId="52" r:id="rId8"/>
    <sheet name="Calc" sheetId="7" r:id="rId9"/>
    <sheet name="Financial_analysis" sheetId="19" r:id="rId10"/>
    <sheet name="Economic_analysis" sheetId="45" r:id="rId11"/>
    <sheet name="Sensitivity_analysis" sheetId="46" r:id="rId12"/>
    <sheet name="Dashboard" sheetId="44" r:id="rId13"/>
    <sheet name="Config" sheetId="3" state="hidden" r:id="rId14"/>
    <sheet name="Technical" sheetId="47" state="hidden" r:id="rId15"/>
  </sheets>
  <definedNames>
    <definedName name="Chart1_Data">OFFSET(Technical!$I$128,,,1,Technical!$F$129)</definedName>
    <definedName name="Chart1_Year">OFFSET(Technical!$I$127,,,1,Technical!$F$129)</definedName>
    <definedName name="Chart2_Data">OFFSET(Technical!$I$139,,,1,Technical!$F$140)</definedName>
    <definedName name="Chart2_Year">OFFSET(Technical!$I$138,,,1,Technical!$F$140)</definedName>
    <definedName name="Chart3_Data">OFFSET(Technical!$I$149,,,1,Technical!$F$150)</definedName>
    <definedName name="Chart3_Year">OFFSET(Technical!$I$148,,,1,Technical!$F$150)</definedName>
    <definedName name="ConstDaysInYear">Config!$I$26</definedName>
    <definedName name="ConstMln">Config!$I$22</definedName>
    <definedName name="ConstMthsInQtr">Config!$I$24</definedName>
    <definedName name="ConstMthsInYear">Config!$I$23</definedName>
    <definedName name="ConstQtrsInYear">Config!$I$25</definedName>
    <definedName name="ConstThs">Config!$I$21</definedName>
    <definedName name="_xlnm.Print_Area" localSheetId="7">Analysis_param!$A$1:$AP$87</definedName>
    <definedName name="_xlnm.Print_Area" localSheetId="8">Calc!$A$1:$AR$900</definedName>
    <definedName name="_xlnm.Print_Area" localSheetId="3">CAPEX!$A$1:$AP$102</definedName>
    <definedName name="_xlnm.Print_Area" localSheetId="13">Config!$A$1:$AR$188</definedName>
    <definedName name="_xlnm.Print_Area" localSheetId="0">Cover!$B$1:$I$35</definedName>
    <definedName name="_xlnm.Print_Area" localSheetId="12">Dashboard!$A$1:$O$107</definedName>
    <definedName name="_xlnm.Print_Area" localSheetId="10">Economic_analysis!$A$1:$AS$42</definedName>
    <definedName name="_xlnm.Print_Area" localSheetId="6">Fin!$A$1:$G$130</definedName>
    <definedName name="_xlnm.Print_Area" localSheetId="9">Financial_analysis!$A$1:$AS$77</definedName>
    <definedName name="_xlnm.Print_Area" localSheetId="2">General!$A$1:$J$36</definedName>
    <definedName name="_xlnm.Print_Area" localSheetId="1">Manual!$B$1:$E$322</definedName>
    <definedName name="_xlnm.Print_Area" localSheetId="5">OPEX!$A$1:$AP$172</definedName>
    <definedName name="_xlnm.Print_Area" localSheetId="4">Reve!$A$1:$AP$46</definedName>
    <definedName name="_xlnm.Print_Area" localSheetId="11">Sensitivity_analysis!$A$1:$AS$336</definedName>
    <definedName name="_xlnm.Print_Area" localSheetId="14">Technical!$A$1:$AS$203</definedName>
    <definedName name="_xlnm.Print_Titles" localSheetId="7">Analysis_param!$A:$F,Analysis_param!$1:$5</definedName>
    <definedName name="_xlnm.Print_Titles" localSheetId="8">Calc!$A:$G,Calc!$1:$5</definedName>
    <definedName name="_xlnm.Print_Titles" localSheetId="3">CAPEX!$A:$F,CAPEX!$1:$5</definedName>
    <definedName name="_xlnm.Print_Titles" localSheetId="13">Config!$A:$G,Config!$1:$3</definedName>
    <definedName name="_xlnm.Print_Titles" localSheetId="12">Dashboard!$A:$G,Dashboard!$1:$3</definedName>
    <definedName name="_xlnm.Print_Titles" localSheetId="10">Economic_analysis!$A:$G,Economic_analysis!$1:$5</definedName>
    <definedName name="_xlnm.Print_Titles" localSheetId="6">Fin!$A:$F,Fin!$1:$5</definedName>
    <definedName name="_xlnm.Print_Titles" localSheetId="9">Financial_analysis!$A:$G,Financial_analysis!$1:$5</definedName>
    <definedName name="_xlnm.Print_Titles" localSheetId="2">General!$A:$G,General!$1:$5</definedName>
    <definedName name="_xlnm.Print_Titles" localSheetId="5">OPEX!$A:$F,OPEX!$1:$5</definedName>
    <definedName name="_xlnm.Print_Titles" localSheetId="4">Reve!$A:$F,Reve!$1:$5</definedName>
    <definedName name="_xlnm.Print_Titles" localSheetId="11">Sensitivity_analysis!$A:$G,Sensitivity_analysis!$1:$5</definedName>
    <definedName name="_xlnm.Print_Titles" localSheetId="14">Technical!$A:$G,Technical!$1:$3</definedName>
    <definedName name="Sheet_value">Config!#REF!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0" i="48" l="1"/>
  <c r="BN67" i="52"/>
  <c r="B67" i="52" s="1"/>
  <c r="E66" i="52"/>
  <c r="F430" i="7" l="1"/>
  <c r="E331" i="46" l="1"/>
  <c r="E328" i="46"/>
  <c r="E327" i="46"/>
  <c r="E325" i="46"/>
  <c r="E324" i="46"/>
  <c r="E323" i="46"/>
  <c r="E322" i="46"/>
  <c r="E314" i="46"/>
  <c r="E311" i="46"/>
  <c r="E310" i="46"/>
  <c r="E308" i="46"/>
  <c r="E307" i="46"/>
  <c r="E306" i="46"/>
  <c r="E305" i="46"/>
  <c r="E295" i="46"/>
  <c r="E292" i="46"/>
  <c r="E291" i="46"/>
  <c r="E289" i="46"/>
  <c r="E288" i="46"/>
  <c r="E287" i="46"/>
  <c r="E286" i="46"/>
  <c r="E278" i="46"/>
  <c r="E275" i="46"/>
  <c r="E274" i="46"/>
  <c r="E272" i="46"/>
  <c r="E271" i="46"/>
  <c r="E270" i="46"/>
  <c r="E269" i="46"/>
  <c r="E259" i="46"/>
  <c r="E256" i="46"/>
  <c r="E255" i="46"/>
  <c r="E253" i="46"/>
  <c r="E252" i="46"/>
  <c r="E251" i="46"/>
  <c r="E250" i="46"/>
  <c r="E242" i="46"/>
  <c r="E239" i="46"/>
  <c r="E238" i="46"/>
  <c r="E236" i="46"/>
  <c r="E235" i="46"/>
  <c r="E234" i="46"/>
  <c r="E233" i="46"/>
  <c r="E221" i="46"/>
  <c r="E218" i="46"/>
  <c r="E217" i="46"/>
  <c r="E215" i="46"/>
  <c r="E214" i="46"/>
  <c r="E213" i="46"/>
  <c r="E212" i="46"/>
  <c r="E204" i="46"/>
  <c r="E201" i="46"/>
  <c r="E200" i="46"/>
  <c r="E198" i="46"/>
  <c r="E197" i="46"/>
  <c r="E196" i="46"/>
  <c r="E195" i="46"/>
  <c r="E185" i="46"/>
  <c r="E182" i="46"/>
  <c r="E181" i="46"/>
  <c r="E179" i="46"/>
  <c r="E178" i="46"/>
  <c r="E177" i="46"/>
  <c r="E176" i="46"/>
  <c r="E168" i="46"/>
  <c r="E165" i="46"/>
  <c r="E164" i="46"/>
  <c r="E162" i="46"/>
  <c r="E161" i="46"/>
  <c r="E160" i="46"/>
  <c r="E159" i="46"/>
  <c r="E149" i="46"/>
  <c r="E146" i="46"/>
  <c r="E145" i="46"/>
  <c r="E143" i="46"/>
  <c r="E142" i="46"/>
  <c r="E141" i="46"/>
  <c r="E140" i="46"/>
  <c r="E132" i="46"/>
  <c r="E129" i="46"/>
  <c r="E128" i="46"/>
  <c r="E126" i="46"/>
  <c r="E125" i="46"/>
  <c r="E124" i="46"/>
  <c r="E123" i="46"/>
  <c r="E111" i="46"/>
  <c r="E108" i="46"/>
  <c r="E107" i="46"/>
  <c r="E105" i="46"/>
  <c r="E104" i="46"/>
  <c r="E103" i="46"/>
  <c r="E102" i="46"/>
  <c r="E94" i="46"/>
  <c r="E91" i="46"/>
  <c r="E90" i="46"/>
  <c r="E88" i="46"/>
  <c r="E87" i="46"/>
  <c r="E86" i="46"/>
  <c r="E85" i="46"/>
  <c r="E75" i="46"/>
  <c r="E72" i="46"/>
  <c r="E71" i="46"/>
  <c r="E69" i="46"/>
  <c r="E68" i="46"/>
  <c r="E67" i="46"/>
  <c r="E66" i="46"/>
  <c r="E58" i="46"/>
  <c r="E55" i="46"/>
  <c r="E54" i="46"/>
  <c r="E52" i="46"/>
  <c r="E51" i="46"/>
  <c r="E50" i="46"/>
  <c r="E49" i="46"/>
  <c r="E39" i="46"/>
  <c r="E36" i="46"/>
  <c r="E35" i="46"/>
  <c r="E33" i="46"/>
  <c r="E32" i="46"/>
  <c r="E31" i="46"/>
  <c r="E30" i="46"/>
  <c r="E22" i="46"/>
  <c r="E19" i="46"/>
  <c r="E18" i="46"/>
  <c r="E16" i="46"/>
  <c r="E15" i="46"/>
  <c r="E14" i="46"/>
  <c r="E13" i="46"/>
  <c r="E38" i="45"/>
  <c r="E35" i="45"/>
  <c r="E34" i="45"/>
  <c r="E32" i="45"/>
  <c r="E31" i="45"/>
  <c r="E30" i="45"/>
  <c r="E29" i="45"/>
  <c r="E27" i="45"/>
  <c r="E26" i="45"/>
  <c r="E25" i="45"/>
  <c r="E24" i="45"/>
  <c r="E23" i="45"/>
  <c r="E22" i="45"/>
  <c r="E21" i="45"/>
  <c r="E20" i="45"/>
  <c r="E19" i="45"/>
  <c r="E18" i="45"/>
  <c r="E16" i="45"/>
  <c r="E15" i="45"/>
  <c r="E14" i="45"/>
  <c r="E13" i="45"/>
  <c r="E12" i="45"/>
  <c r="E11" i="45"/>
  <c r="E10" i="45"/>
  <c r="E75" i="19"/>
  <c r="E74" i="19"/>
  <c r="E72" i="19"/>
  <c r="E71" i="19"/>
  <c r="E70" i="19"/>
  <c r="E69" i="19"/>
  <c r="E68" i="19"/>
  <c r="E67" i="19"/>
  <c r="E66" i="19"/>
  <c r="E64" i="19"/>
  <c r="E63" i="19"/>
  <c r="E62" i="19"/>
  <c r="E61" i="19"/>
  <c r="E60" i="19"/>
  <c r="E53" i="19"/>
  <c r="E50" i="19"/>
  <c r="E49" i="19"/>
  <c r="E47" i="19"/>
  <c r="E46" i="19"/>
  <c r="E44" i="19"/>
  <c r="E43" i="19"/>
  <c r="E42" i="19"/>
  <c r="E41" i="19"/>
  <c r="E40" i="19"/>
  <c r="E39" i="19"/>
  <c r="E38" i="19"/>
  <c r="E36" i="19"/>
  <c r="E35" i="19"/>
  <c r="E34" i="19"/>
  <c r="E27" i="19"/>
  <c r="E24" i="19"/>
  <c r="E23" i="19"/>
  <c r="E21" i="19"/>
  <c r="E20" i="19"/>
  <c r="E18" i="19"/>
  <c r="E17" i="19"/>
  <c r="E16" i="19"/>
  <c r="E15" i="19"/>
  <c r="E14" i="19"/>
  <c r="E12" i="19"/>
  <c r="E11" i="19"/>
  <c r="E10" i="19"/>
  <c r="E888" i="7"/>
  <c r="E898" i="7"/>
  <c r="E897" i="7"/>
  <c r="E896" i="7"/>
  <c r="E894" i="7"/>
  <c r="E892" i="7"/>
  <c r="E862" i="7"/>
  <c r="E861" i="7"/>
  <c r="E860" i="7"/>
  <c r="E859" i="7"/>
  <c r="E858" i="7"/>
  <c r="E829" i="7"/>
  <c r="E828" i="7"/>
  <c r="E827" i="7"/>
  <c r="E824" i="7"/>
  <c r="E823" i="7"/>
  <c r="E821" i="7"/>
  <c r="E820" i="7"/>
  <c r="E819" i="7"/>
  <c r="E818" i="7"/>
  <c r="E817" i="7"/>
  <c r="E816" i="7"/>
  <c r="E815" i="7"/>
  <c r="E814" i="7"/>
  <c r="E813" i="7"/>
  <c r="E812" i="7"/>
  <c r="E811" i="7"/>
  <c r="E810" i="7"/>
  <c r="E809" i="7"/>
  <c r="E808" i="7"/>
  <c r="E807" i="7"/>
  <c r="E806" i="7"/>
  <c r="E805" i="7"/>
  <c r="E804" i="7"/>
  <c r="E803" i="7"/>
  <c r="E802" i="7"/>
  <c r="E801" i="7"/>
  <c r="E800" i="7"/>
  <c r="E799" i="7"/>
  <c r="E784" i="7"/>
  <c r="E783" i="7"/>
  <c r="E782" i="7"/>
  <c r="E781" i="7"/>
  <c r="E780" i="7"/>
  <c r="E778" i="7"/>
  <c r="E777" i="7"/>
  <c r="E776" i="7"/>
  <c r="E775" i="7"/>
  <c r="E774" i="7"/>
  <c r="E773" i="7"/>
  <c r="E771" i="7"/>
  <c r="E770" i="7"/>
  <c r="E769" i="7"/>
  <c r="E768" i="7"/>
  <c r="E767" i="7"/>
  <c r="E766" i="7"/>
  <c r="E765" i="7"/>
  <c r="E761" i="7"/>
  <c r="E760" i="7"/>
  <c r="E759" i="7"/>
  <c r="E758" i="7"/>
  <c r="E757" i="7"/>
  <c r="E756" i="7"/>
  <c r="E754" i="7"/>
  <c r="E753" i="7"/>
  <c r="E752" i="7"/>
  <c r="E743" i="7"/>
  <c r="E742" i="7"/>
  <c r="E741" i="7"/>
  <c r="E740" i="7"/>
  <c r="E739" i="7"/>
  <c r="E735" i="7"/>
  <c r="E720" i="7"/>
  <c r="E719" i="7"/>
  <c r="E718" i="7"/>
  <c r="E717" i="7"/>
  <c r="E713" i="7"/>
  <c r="E712" i="7"/>
  <c r="E711" i="7"/>
  <c r="E710" i="7"/>
  <c r="E709" i="7"/>
  <c r="E708" i="7"/>
  <c r="E706" i="7"/>
  <c r="E705" i="7"/>
  <c r="E704" i="7"/>
  <c r="E698" i="7"/>
  <c r="E697" i="7"/>
  <c r="E688" i="7"/>
  <c r="E687" i="7"/>
  <c r="E686" i="7"/>
  <c r="E684" i="7"/>
  <c r="E683" i="7"/>
  <c r="E682" i="7"/>
  <c r="E678" i="7"/>
  <c r="E677" i="7"/>
  <c r="E676" i="7"/>
  <c r="E675" i="7"/>
  <c r="E674" i="7"/>
  <c r="E673" i="7"/>
  <c r="E671" i="7"/>
  <c r="E670" i="7"/>
  <c r="E669" i="7"/>
  <c r="E663" i="7"/>
  <c r="E662" i="7"/>
  <c r="E653" i="7"/>
  <c r="E652" i="7"/>
  <c r="E651" i="7"/>
  <c r="E649" i="7"/>
  <c r="E648" i="7"/>
  <c r="E647" i="7"/>
  <c r="E643" i="7"/>
  <c r="E642" i="7"/>
  <c r="E641" i="7"/>
  <c r="E640" i="7"/>
  <c r="E639" i="7"/>
  <c r="E638" i="7"/>
  <c r="E636" i="7"/>
  <c r="E635" i="7"/>
  <c r="E634" i="7"/>
  <c r="E627" i="7"/>
  <c r="E626" i="7"/>
  <c r="E625" i="7"/>
  <c r="E623" i="7"/>
  <c r="E614" i="7"/>
  <c r="E613" i="7"/>
  <c r="E612" i="7"/>
  <c r="E608" i="7"/>
  <c r="E607" i="7"/>
  <c r="E606" i="7"/>
  <c r="E605" i="7"/>
  <c r="E604" i="7"/>
  <c r="E603" i="7"/>
  <c r="E601" i="7"/>
  <c r="E600" i="7"/>
  <c r="E599" i="7"/>
  <c r="E593" i="7"/>
  <c r="E592" i="7"/>
  <c r="E590" i="7"/>
  <c r="E582" i="7"/>
  <c r="E581" i="7"/>
  <c r="E580" i="7"/>
  <c r="E576" i="7"/>
  <c r="E575" i="7"/>
  <c r="E574" i="7"/>
  <c r="E573" i="7"/>
  <c r="E572" i="7"/>
  <c r="E571" i="7"/>
  <c r="E569" i="7"/>
  <c r="E568" i="7"/>
  <c r="E567" i="7"/>
  <c r="E560" i="7"/>
  <c r="E559" i="7"/>
  <c r="E558" i="7"/>
  <c r="E552" i="7"/>
  <c r="E544" i="7"/>
  <c r="E543" i="7"/>
  <c r="E542" i="7"/>
  <c r="E541" i="7"/>
  <c r="E537" i="7"/>
  <c r="E536" i="7"/>
  <c r="E535" i="7"/>
  <c r="E534" i="7"/>
  <c r="E533" i="7"/>
  <c r="E532" i="7"/>
  <c r="E530" i="7"/>
  <c r="E529" i="7"/>
  <c r="E528" i="7"/>
  <c r="E522" i="7"/>
  <c r="E521" i="7"/>
  <c r="E519" i="7"/>
  <c r="E511" i="7"/>
  <c r="E510" i="7"/>
  <c r="E509" i="7"/>
  <c r="E505" i="7"/>
  <c r="E504" i="7"/>
  <c r="E503" i="7"/>
  <c r="E502" i="7"/>
  <c r="E501" i="7"/>
  <c r="E500" i="7"/>
  <c r="E494" i="7"/>
  <c r="E493" i="7"/>
  <c r="E492" i="7"/>
  <c r="E482" i="7"/>
  <c r="E481" i="7"/>
  <c r="E480" i="7"/>
  <c r="E479" i="7"/>
  <c r="E475" i="7"/>
  <c r="E474" i="7"/>
  <c r="E473" i="7"/>
  <c r="E472" i="7"/>
  <c r="E471" i="7"/>
  <c r="E470" i="7"/>
  <c r="E465" i="7"/>
  <c r="E464" i="7"/>
  <c r="E458" i="7"/>
  <c r="E457" i="7"/>
  <c r="E456" i="7"/>
  <c r="E437" i="7"/>
  <c r="E436" i="7"/>
  <c r="E434" i="7"/>
  <c r="E433" i="7"/>
  <c r="E424" i="7"/>
  <c r="E420" i="7"/>
  <c r="E419" i="7"/>
  <c r="E418" i="7"/>
  <c r="E417" i="7"/>
  <c r="E416" i="7"/>
  <c r="E414" i="7"/>
  <c r="E413" i="7"/>
  <c r="E412" i="7"/>
  <c r="E411" i="7"/>
  <c r="E410" i="7"/>
  <c r="E406" i="7"/>
  <c r="E405" i="7"/>
  <c r="E404" i="7"/>
  <c r="E403" i="7"/>
  <c r="E402" i="7"/>
  <c r="E401" i="7"/>
  <c r="E400" i="7"/>
  <c r="E399" i="7"/>
  <c r="E395" i="7"/>
  <c r="E394" i="7"/>
  <c r="E393" i="7"/>
  <c r="E392" i="7"/>
  <c r="E391" i="7"/>
  <c r="E390" i="7"/>
  <c r="E389" i="7"/>
  <c r="E388" i="7"/>
  <c r="E384" i="7"/>
  <c r="E383" i="7"/>
  <c r="E382" i="7"/>
  <c r="E381" i="7"/>
  <c r="E380" i="7"/>
  <c r="E379" i="7"/>
  <c r="E378" i="7"/>
  <c r="E377" i="7"/>
  <c r="E373" i="7"/>
  <c r="E372" i="7"/>
  <c r="E364" i="7"/>
  <c r="E363" i="7"/>
  <c r="E355" i="7"/>
  <c r="E354" i="7"/>
  <c r="E346" i="7"/>
  <c r="E345" i="7"/>
  <c r="E337" i="7"/>
  <c r="E336" i="7"/>
  <c r="E328" i="7"/>
  <c r="E327" i="7"/>
  <c r="E319" i="7"/>
  <c r="E318" i="7"/>
  <c r="E259" i="7"/>
  <c r="E258" i="7"/>
  <c r="E250" i="7"/>
  <c r="E249" i="7"/>
  <c r="E241" i="7"/>
  <c r="E240" i="7"/>
  <c r="E232" i="7"/>
  <c r="E231" i="7"/>
  <c r="E223" i="7"/>
  <c r="E222" i="7"/>
  <c r="E214" i="7"/>
  <c r="E213" i="7"/>
  <c r="E205" i="7"/>
  <c r="E204" i="7"/>
  <c r="E280" i="7"/>
  <c r="J291" i="7"/>
  <c r="E291" i="7"/>
  <c r="E306" i="7"/>
  <c r="E305" i="7"/>
  <c r="E304" i="7"/>
  <c r="E303" i="7"/>
  <c r="E302" i="7"/>
  <c r="E300" i="7"/>
  <c r="E299" i="7"/>
  <c r="E298" i="7"/>
  <c r="E297" i="7"/>
  <c r="E296" i="7"/>
  <c r="E292" i="7"/>
  <c r="E290" i="7"/>
  <c r="E289" i="7"/>
  <c r="E288" i="7"/>
  <c r="E287" i="7"/>
  <c r="E286" i="7"/>
  <c r="E285" i="7"/>
  <c r="E281" i="7"/>
  <c r="E279" i="7"/>
  <c r="E278" i="7"/>
  <c r="E277" i="7"/>
  <c r="E276" i="7"/>
  <c r="E275" i="7"/>
  <c r="E274" i="7"/>
  <c r="E270" i="7"/>
  <c r="E269" i="7"/>
  <c r="E268" i="7"/>
  <c r="E267" i="7"/>
  <c r="E266" i="7"/>
  <c r="E265" i="7"/>
  <c r="E264" i="7"/>
  <c r="E263" i="7"/>
  <c r="E192" i="7"/>
  <c r="E191" i="7"/>
  <c r="E190" i="7"/>
  <c r="E189" i="7"/>
  <c r="E188" i="7"/>
  <c r="E186" i="7"/>
  <c r="E185" i="7"/>
  <c r="E184" i="7"/>
  <c r="E183" i="7"/>
  <c r="E182" i="7"/>
  <c r="E178" i="7"/>
  <c r="E177" i="7"/>
  <c r="E176" i="7"/>
  <c r="E175" i="7"/>
  <c r="E174" i="7"/>
  <c r="E173" i="7"/>
  <c r="E172" i="7"/>
  <c r="E171" i="7"/>
  <c r="E167" i="7"/>
  <c r="E166" i="7"/>
  <c r="E165" i="7"/>
  <c r="E164" i="7"/>
  <c r="E163" i="7"/>
  <c r="E162" i="7"/>
  <c r="E161" i="7"/>
  <c r="E160" i="7"/>
  <c r="E156" i="7"/>
  <c r="E155" i="7"/>
  <c r="E146" i="7"/>
  <c r="E145" i="7"/>
  <c r="E132" i="7"/>
  <c r="E131" i="7"/>
  <c r="E130" i="7"/>
  <c r="E129" i="7"/>
  <c r="E128" i="7"/>
  <c r="E127" i="7"/>
  <c r="E126" i="7"/>
  <c r="E125" i="7"/>
  <c r="E96" i="7"/>
  <c r="E95" i="7"/>
  <c r="E94" i="7"/>
  <c r="E91" i="7"/>
  <c r="E90" i="7"/>
  <c r="E89" i="7"/>
  <c r="E88" i="7"/>
  <c r="E87" i="7"/>
  <c r="E86" i="7"/>
  <c r="E85" i="7"/>
  <c r="E84" i="7"/>
  <c r="E83" i="7"/>
  <c r="E82" i="7"/>
  <c r="E81" i="7"/>
  <c r="E80" i="7"/>
  <c r="E79" i="7"/>
  <c r="E78" i="7"/>
  <c r="E77" i="7"/>
  <c r="E76" i="7"/>
  <c r="E75" i="7"/>
  <c r="E74" i="7"/>
  <c r="E73" i="7"/>
  <c r="E72" i="7"/>
  <c r="E71" i="7"/>
  <c r="E70" i="7"/>
  <c r="E69" i="7"/>
  <c r="E68" i="7"/>
  <c r="E67" i="7"/>
  <c r="E64" i="7"/>
  <c r="E63" i="7"/>
  <c r="E62" i="7"/>
  <c r="E61" i="7"/>
  <c r="E60" i="7"/>
  <c r="E59" i="7"/>
  <c r="E58" i="7"/>
  <c r="E57" i="7"/>
  <c r="E56" i="7"/>
  <c r="E55" i="7"/>
  <c r="E54" i="7"/>
  <c r="E53" i="7"/>
  <c r="E52" i="7"/>
  <c r="E51" i="7"/>
  <c r="E50" i="7"/>
  <c r="E49" i="7"/>
  <c r="E48" i="7"/>
  <c r="E47" i="7"/>
  <c r="E46" i="7"/>
  <c r="E45" i="7"/>
  <c r="E44" i="7"/>
  <c r="E43" i="7"/>
  <c r="E42" i="7"/>
  <c r="E41" i="7"/>
  <c r="E40" i="7"/>
  <c r="E37" i="7"/>
  <c r="E36" i="7"/>
  <c r="E35" i="7"/>
  <c r="E34" i="7"/>
  <c r="E33" i="7"/>
  <c r="E32" i="7"/>
  <c r="E31" i="7"/>
  <c r="E30" i="7"/>
  <c r="E29" i="7"/>
  <c r="E28" i="7"/>
  <c r="E27" i="7"/>
  <c r="E26" i="7"/>
  <c r="E25" i="7"/>
  <c r="E24" i="7"/>
  <c r="E23" i="7"/>
  <c r="E22" i="7"/>
  <c r="E21" i="7"/>
  <c r="E20" i="7"/>
  <c r="E19" i="7"/>
  <c r="E18" i="7"/>
  <c r="E17" i="7"/>
  <c r="E16" i="7"/>
  <c r="E15" i="7"/>
  <c r="E14" i="7"/>
  <c r="E13" i="7"/>
  <c r="E73" i="52"/>
  <c r="E78" i="52"/>
  <c r="E76" i="52"/>
  <c r="E20" i="52"/>
  <c r="E19" i="52"/>
  <c r="E18" i="52"/>
  <c r="E16" i="52"/>
  <c r="E15" i="52"/>
  <c r="E14" i="52"/>
  <c r="E111" i="51"/>
  <c r="E110" i="51"/>
  <c r="E109" i="51"/>
  <c r="E108" i="51"/>
  <c r="E99" i="51"/>
  <c r="E98" i="51"/>
  <c r="E97" i="51"/>
  <c r="E96" i="51"/>
  <c r="E95" i="51"/>
  <c r="E94" i="51"/>
  <c r="E85" i="51"/>
  <c r="E84" i="51"/>
  <c r="E83" i="51"/>
  <c r="E82" i="51"/>
  <c r="E81" i="51"/>
  <c r="E80" i="51"/>
  <c r="E70" i="51"/>
  <c r="E69" i="51"/>
  <c r="E68" i="51"/>
  <c r="E59" i="51"/>
  <c r="E58" i="51"/>
  <c r="E57" i="51"/>
  <c r="E44" i="51"/>
  <c r="E43" i="51"/>
  <c r="E42" i="51"/>
  <c r="E41" i="51"/>
  <c r="E32" i="51"/>
  <c r="E31" i="51"/>
  <c r="E30" i="51"/>
  <c r="E20" i="51"/>
  <c r="E19" i="51"/>
  <c r="E18" i="51"/>
  <c r="E17" i="51"/>
  <c r="E11" i="51"/>
  <c r="E10" i="51"/>
  <c r="E9" i="51"/>
  <c r="E170" i="50"/>
  <c r="E164" i="50"/>
  <c r="E163" i="50"/>
  <c r="E162" i="50"/>
  <c r="E161" i="50"/>
  <c r="E160" i="50"/>
  <c r="E159" i="50"/>
  <c r="E158" i="50"/>
  <c r="E157" i="50"/>
  <c r="E153" i="50"/>
  <c r="E152" i="50"/>
  <c r="E151" i="50"/>
  <c r="E150" i="50"/>
  <c r="E149" i="50"/>
  <c r="E148" i="50"/>
  <c r="E147" i="50"/>
  <c r="E146" i="50"/>
  <c r="E142" i="50"/>
  <c r="E141" i="50"/>
  <c r="E140" i="50"/>
  <c r="E139" i="50"/>
  <c r="E138" i="50"/>
  <c r="E137" i="50"/>
  <c r="E136" i="50"/>
  <c r="E135" i="50"/>
  <c r="E84" i="50"/>
  <c r="E83" i="50"/>
  <c r="E82" i="50"/>
  <c r="E81" i="50"/>
  <c r="E80" i="50"/>
  <c r="E79" i="50"/>
  <c r="E78" i="50"/>
  <c r="E77" i="50"/>
  <c r="E73" i="50"/>
  <c r="E72" i="50"/>
  <c r="E71" i="50"/>
  <c r="E70" i="50"/>
  <c r="E69" i="50"/>
  <c r="E68" i="50"/>
  <c r="E67" i="50"/>
  <c r="E66" i="50"/>
  <c r="E62" i="50"/>
  <c r="E61" i="50"/>
  <c r="E60" i="50"/>
  <c r="E59" i="50"/>
  <c r="E58" i="50"/>
  <c r="E57" i="50"/>
  <c r="E56" i="50"/>
  <c r="E55" i="50"/>
  <c r="E44" i="49"/>
  <c r="E43" i="49"/>
  <c r="E42" i="49"/>
  <c r="E41" i="49"/>
  <c r="E40" i="49"/>
  <c r="E39" i="49"/>
  <c r="E38" i="49"/>
  <c r="E37" i="49"/>
  <c r="E33" i="49"/>
  <c r="E32" i="49"/>
  <c r="E31" i="49"/>
  <c r="E30" i="49"/>
  <c r="E29" i="49"/>
  <c r="E28" i="49"/>
  <c r="E27" i="49"/>
  <c r="E26" i="49"/>
  <c r="E100" i="48"/>
  <c r="E99" i="48"/>
  <c r="E98" i="48"/>
  <c r="E97" i="48"/>
  <c r="E96" i="48"/>
  <c r="E95" i="48"/>
  <c r="E94" i="48"/>
  <c r="E93" i="48"/>
  <c r="E62" i="48"/>
  <c r="E61" i="48"/>
  <c r="E60" i="48"/>
  <c r="E59" i="48"/>
  <c r="E58" i="48"/>
  <c r="E57" i="48"/>
  <c r="E56" i="48"/>
  <c r="E55" i="48"/>
  <c r="E54" i="48"/>
  <c r="E53" i="48"/>
  <c r="E52" i="48"/>
  <c r="E51" i="48"/>
  <c r="E50" i="48"/>
  <c r="E49" i="48"/>
  <c r="E48" i="48"/>
  <c r="E47" i="48"/>
  <c r="E46" i="48"/>
  <c r="E45" i="48"/>
  <c r="E44" i="48"/>
  <c r="E43" i="48"/>
  <c r="E42" i="48"/>
  <c r="E41" i="48"/>
  <c r="E40" i="48"/>
  <c r="E39" i="48"/>
  <c r="E38" i="48"/>
  <c r="E34" i="48"/>
  <c r="E33" i="48"/>
  <c r="E32" i="48"/>
  <c r="E31" i="48"/>
  <c r="E30" i="48"/>
  <c r="E29" i="48"/>
  <c r="E28" i="48"/>
  <c r="E27" i="48"/>
  <c r="E26" i="48"/>
  <c r="E25" i="48"/>
  <c r="E24" i="48"/>
  <c r="E23" i="48"/>
  <c r="E22" i="48"/>
  <c r="E21" i="48"/>
  <c r="E20" i="48"/>
  <c r="E19" i="48"/>
  <c r="E18" i="48"/>
  <c r="E17" i="48"/>
  <c r="E16" i="48"/>
  <c r="E15" i="48"/>
  <c r="E14" i="48"/>
  <c r="E13" i="48"/>
  <c r="E12" i="48"/>
  <c r="E11" i="48"/>
  <c r="E10" i="48"/>
  <c r="BE2" i="3" a="1"/>
  <c r="BH2" i="3" s="1"/>
  <c r="F431" i="7"/>
  <c r="F709" i="7"/>
  <c r="F674" i="7"/>
  <c r="F639" i="7"/>
  <c r="F604" i="7"/>
  <c r="F572" i="7"/>
  <c r="F533" i="7"/>
  <c r="F502" i="7"/>
  <c r="F472" i="7"/>
  <c r="F720" i="7"/>
  <c r="F719" i="7"/>
  <c r="F718" i="7"/>
  <c r="F737" i="7"/>
  <c r="F734" i="7"/>
  <c r="F733" i="7"/>
  <c r="F732" i="7"/>
  <c r="F731" i="7"/>
  <c r="F730" i="7"/>
  <c r="F728" i="7"/>
  <c r="F727" i="7"/>
  <c r="F726" i="7"/>
  <c r="F724" i="7"/>
  <c r="F761" i="7"/>
  <c r="M53" i="47" s="1"/>
  <c r="AE122" i="51"/>
  <c r="B122" i="51" s="1"/>
  <c r="AE123" i="51"/>
  <c r="B123" i="51" s="1"/>
  <c r="AE127" i="51"/>
  <c r="B127" i="51" s="1"/>
  <c r="AE128" i="51"/>
  <c r="B128" i="51" s="1"/>
  <c r="AE126" i="51"/>
  <c r="B126" i="51" s="1"/>
  <c r="AE124" i="51"/>
  <c r="B124" i="51" s="1"/>
  <c r="AE121" i="51"/>
  <c r="B121" i="51" s="1"/>
  <c r="AE120" i="51"/>
  <c r="B120" i="51" s="1"/>
  <c r="AE118" i="51"/>
  <c r="B118" i="51" s="1"/>
  <c r="AE117" i="51"/>
  <c r="B117" i="51" s="1"/>
  <c r="AE116" i="51"/>
  <c r="B116" i="51" s="1"/>
  <c r="AE114" i="51"/>
  <c r="B114" i="51" s="1"/>
  <c r="AE111" i="51"/>
  <c r="B111" i="51" s="1"/>
  <c r="AE110" i="51"/>
  <c r="B110" i="51" s="1"/>
  <c r="AE109" i="51"/>
  <c r="B109" i="51" s="1"/>
  <c r="F108" i="51"/>
  <c r="Z100" i="50"/>
  <c r="Y100" i="50"/>
  <c r="X100" i="50"/>
  <c r="W100" i="50"/>
  <c r="V100" i="50"/>
  <c r="U100" i="50"/>
  <c r="T100" i="50"/>
  <c r="S100" i="50"/>
  <c r="R100" i="50"/>
  <c r="Q100" i="50"/>
  <c r="P100" i="50"/>
  <c r="O100" i="50"/>
  <c r="N100" i="50"/>
  <c r="M100" i="50"/>
  <c r="L100" i="50"/>
  <c r="K100" i="50"/>
  <c r="J100" i="50"/>
  <c r="I100" i="50"/>
  <c r="H100" i="50"/>
  <c r="Z62" i="52"/>
  <c r="Y62" i="52"/>
  <c r="X62" i="52"/>
  <c r="W62" i="52"/>
  <c r="V62" i="52"/>
  <c r="U62" i="52"/>
  <c r="T62" i="52"/>
  <c r="S62" i="52"/>
  <c r="R62" i="52"/>
  <c r="Q62" i="52"/>
  <c r="P62" i="52"/>
  <c r="O62" i="52"/>
  <c r="N62" i="52"/>
  <c r="M62" i="52"/>
  <c r="L62" i="52"/>
  <c r="K62" i="52"/>
  <c r="J62" i="52"/>
  <c r="I62" i="52"/>
  <c r="H62" i="52"/>
  <c r="Z141" i="50"/>
  <c r="Y141" i="50"/>
  <c r="X141" i="50"/>
  <c r="W141" i="50"/>
  <c r="V141" i="50"/>
  <c r="U141" i="50"/>
  <c r="T141" i="50"/>
  <c r="S141" i="50"/>
  <c r="R141" i="50"/>
  <c r="Q141" i="50"/>
  <c r="P141" i="50"/>
  <c r="O141" i="50"/>
  <c r="N141" i="50"/>
  <c r="M141" i="50"/>
  <c r="L141" i="50"/>
  <c r="K141" i="50"/>
  <c r="J141" i="50"/>
  <c r="I141" i="50"/>
  <c r="H141" i="50"/>
  <c r="Z61" i="50"/>
  <c r="Y61" i="50"/>
  <c r="X61" i="50"/>
  <c r="W61" i="50"/>
  <c r="V61" i="50"/>
  <c r="U61" i="50"/>
  <c r="T61" i="50"/>
  <c r="S61" i="50"/>
  <c r="R61" i="50"/>
  <c r="Q61" i="50"/>
  <c r="P61" i="50"/>
  <c r="O61" i="50"/>
  <c r="N61" i="50"/>
  <c r="M61" i="50"/>
  <c r="L61" i="50"/>
  <c r="K61" i="50"/>
  <c r="J61" i="50"/>
  <c r="I61" i="50"/>
  <c r="H61" i="50"/>
  <c r="Z20" i="50"/>
  <c r="Y20" i="50"/>
  <c r="X20" i="50"/>
  <c r="W20" i="50"/>
  <c r="V20" i="50"/>
  <c r="U20" i="50"/>
  <c r="T20" i="50"/>
  <c r="S20" i="50"/>
  <c r="R20" i="50"/>
  <c r="Q20" i="50"/>
  <c r="P20" i="50"/>
  <c r="O20" i="50"/>
  <c r="N20" i="50"/>
  <c r="M20" i="50"/>
  <c r="L20" i="50"/>
  <c r="K20" i="50"/>
  <c r="J20" i="50"/>
  <c r="I20" i="50"/>
  <c r="H20" i="50"/>
  <c r="Z21" i="49"/>
  <c r="Y21" i="49"/>
  <c r="X21" i="49"/>
  <c r="W21" i="49"/>
  <c r="V21" i="49"/>
  <c r="U21" i="49"/>
  <c r="T21" i="49"/>
  <c r="S21" i="49"/>
  <c r="R21" i="49"/>
  <c r="Q21" i="49"/>
  <c r="P21" i="49"/>
  <c r="O21" i="49"/>
  <c r="N21" i="49"/>
  <c r="M21" i="49"/>
  <c r="L21" i="49"/>
  <c r="K21" i="49"/>
  <c r="J21" i="49"/>
  <c r="I21" i="49"/>
  <c r="H21" i="49"/>
  <c r="Z19" i="49"/>
  <c r="Y19" i="49"/>
  <c r="X19" i="49"/>
  <c r="W19" i="49"/>
  <c r="V19" i="49"/>
  <c r="U19" i="49"/>
  <c r="T19" i="49"/>
  <c r="S19" i="49"/>
  <c r="R19" i="49"/>
  <c r="Q19" i="49"/>
  <c r="P19" i="49"/>
  <c r="O19" i="49"/>
  <c r="N19" i="49"/>
  <c r="M19" i="49"/>
  <c r="L19" i="49"/>
  <c r="K19" i="49"/>
  <c r="J19" i="49"/>
  <c r="I19" i="49"/>
  <c r="H19" i="49"/>
  <c r="BI2" i="3" l="1"/>
  <c r="BJ2" i="3"/>
  <c r="BL2" i="3"/>
  <c r="BE2" i="3"/>
  <c r="BM2" i="3"/>
  <c r="BF2" i="3"/>
  <c r="BN2" i="3"/>
  <c r="BG2" i="3"/>
  <c r="BK2" i="3"/>
  <c r="F717" i="7"/>
  <c r="F694" i="7"/>
  <c r="F659" i="7"/>
  <c r="F621" i="7"/>
  <c r="F620" i="7"/>
  <c r="F588" i="7"/>
  <c r="F556" i="7"/>
  <c r="F550" i="7"/>
  <c r="F517" i="7"/>
  <c r="F490" i="7"/>
  <c r="D107" i="47"/>
  <c r="I107" i="47" s="1"/>
  <c r="K160" i="47"/>
  <c r="J160" i="47"/>
  <c r="K159" i="47"/>
  <c r="J159" i="47"/>
  <c r="K158" i="47"/>
  <c r="J158" i="47"/>
  <c r="BE3" i="46"/>
  <c r="AT3" i="46"/>
  <c r="BE3" i="45"/>
  <c r="AT3" i="45"/>
  <c r="BE3" i="19"/>
  <c r="AT3" i="19"/>
  <c r="BE3" i="7"/>
  <c r="AT3" i="7"/>
  <c r="BC3" i="52"/>
  <c r="AR3" i="52"/>
  <c r="T3" i="51"/>
  <c r="I3" i="51"/>
  <c r="BC3" i="50"/>
  <c r="AR3" i="50"/>
  <c r="BC3" i="49"/>
  <c r="AR3" i="49"/>
  <c r="BC3" i="48"/>
  <c r="AR3" i="48"/>
  <c r="W3" i="53"/>
  <c r="L3" i="53"/>
  <c r="AH28" i="53"/>
  <c r="B28" i="53" s="1"/>
  <c r="AH26" i="53"/>
  <c r="B26" i="53" s="1"/>
  <c r="AH24" i="53"/>
  <c r="B24" i="53" s="1"/>
  <c r="AH22" i="53"/>
  <c r="B22" i="53" s="1"/>
  <c r="AH20" i="53"/>
  <c r="B20" i="53" s="1"/>
  <c r="AH18" i="53"/>
  <c r="AH16" i="53"/>
  <c r="B16" i="53" s="1"/>
  <c r="AH14" i="53"/>
  <c r="B14" i="53" s="1"/>
  <c r="AH10" i="53"/>
  <c r="B10" i="53" s="1"/>
  <c r="AH8" i="53"/>
  <c r="B8" i="53" s="1"/>
  <c r="F8" i="44"/>
  <c r="F6" i="44"/>
  <c r="A4" i="53" l="1"/>
  <c r="B18" i="53"/>
  <c r="J92" i="47" l="1"/>
  <c r="J28" i="47"/>
  <c r="J21" i="47"/>
  <c r="J13" i="47"/>
  <c r="BN77" i="52" l="1"/>
  <c r="B77" i="52" s="1"/>
  <c r="BN76" i="52"/>
  <c r="B76" i="52" s="1"/>
  <c r="BN45" i="52"/>
  <c r="B45" i="52" s="1"/>
  <c r="BN44" i="52"/>
  <c r="B44" i="52" s="1"/>
  <c r="BN43" i="52"/>
  <c r="B43" i="52" s="1"/>
  <c r="BN42" i="52"/>
  <c r="B42" i="52" s="1"/>
  <c r="BN41" i="52"/>
  <c r="B41" i="52" s="1"/>
  <c r="BN32" i="52"/>
  <c r="B32" i="52" s="1"/>
  <c r="BN31" i="52"/>
  <c r="B31" i="52" s="1"/>
  <c r="BN30" i="52"/>
  <c r="B30" i="52" s="1"/>
  <c r="BN29" i="52"/>
  <c r="B29" i="52" s="1"/>
  <c r="BN28" i="52"/>
  <c r="B28" i="52" s="1"/>
  <c r="BN25" i="52"/>
  <c r="B25" i="52" s="1"/>
  <c r="BN19" i="52"/>
  <c r="B19" i="52" s="1"/>
  <c r="BN18" i="52"/>
  <c r="B18" i="52" s="1"/>
  <c r="BN12" i="52"/>
  <c r="B12" i="52" s="1"/>
  <c r="BN9" i="52"/>
  <c r="B9" i="52" s="1"/>
  <c r="AE105" i="51"/>
  <c r="B105" i="51" s="1"/>
  <c r="AE104" i="51"/>
  <c r="B104" i="51" s="1"/>
  <c r="AE103" i="51"/>
  <c r="B103" i="51" s="1"/>
  <c r="AE102" i="51"/>
  <c r="B102" i="51" s="1"/>
  <c r="AE99" i="51"/>
  <c r="B99" i="51" s="1"/>
  <c r="AE98" i="51"/>
  <c r="B98" i="51" s="1"/>
  <c r="AE96" i="51"/>
  <c r="B96" i="51" s="1"/>
  <c r="AE95" i="51"/>
  <c r="B95" i="51" s="1"/>
  <c r="AE91" i="51"/>
  <c r="B91" i="51" s="1"/>
  <c r="AE90" i="51"/>
  <c r="B90" i="51" s="1"/>
  <c r="AE89" i="51"/>
  <c r="B89" i="51" s="1"/>
  <c r="AE88" i="51"/>
  <c r="B88" i="51" s="1"/>
  <c r="AE85" i="51"/>
  <c r="B85" i="51" s="1"/>
  <c r="AE84" i="51"/>
  <c r="B84" i="51" s="1"/>
  <c r="AE82" i="51"/>
  <c r="B82" i="51" s="1"/>
  <c r="AE81" i="51"/>
  <c r="B81" i="51" s="1"/>
  <c r="AE77" i="51"/>
  <c r="B77" i="51" s="1"/>
  <c r="AE76" i="51"/>
  <c r="B76" i="51" s="1"/>
  <c r="AE75" i="51"/>
  <c r="B75" i="51" s="1"/>
  <c r="AE74" i="51"/>
  <c r="B74" i="51" s="1"/>
  <c r="AE73" i="51"/>
  <c r="B73" i="51" s="1"/>
  <c r="AE70" i="51"/>
  <c r="B70" i="51" s="1"/>
  <c r="AE69" i="51"/>
  <c r="B69" i="51" s="1"/>
  <c r="AE65" i="51"/>
  <c r="B65" i="51" s="1"/>
  <c r="AE64" i="51"/>
  <c r="B64" i="51" s="1"/>
  <c r="AE63" i="51"/>
  <c r="B63" i="51" s="1"/>
  <c r="AE62" i="51"/>
  <c r="B62" i="51" s="1"/>
  <c r="AE59" i="51"/>
  <c r="B59" i="51" s="1"/>
  <c r="AE58" i="51"/>
  <c r="B58" i="51" s="1"/>
  <c r="AE54" i="51"/>
  <c r="B54" i="51" s="1"/>
  <c r="AE53" i="51"/>
  <c r="B53" i="51" s="1"/>
  <c r="AE52" i="51"/>
  <c r="B52" i="51" s="1"/>
  <c r="AE50" i="51"/>
  <c r="B50" i="51" s="1"/>
  <c r="AE49" i="51"/>
  <c r="B49" i="51" s="1"/>
  <c r="AE48" i="51"/>
  <c r="B48" i="51" s="1"/>
  <c r="AE47" i="51"/>
  <c r="B47" i="51" s="1"/>
  <c r="AE44" i="51"/>
  <c r="B44" i="51" s="1"/>
  <c r="AE43" i="51"/>
  <c r="B43" i="51" s="1"/>
  <c r="AE42" i="51"/>
  <c r="B42" i="51" s="1"/>
  <c r="AE38" i="51"/>
  <c r="B38" i="51" s="1"/>
  <c r="AE37" i="51"/>
  <c r="B37" i="51" s="1"/>
  <c r="AE36" i="51"/>
  <c r="B36" i="51" s="1"/>
  <c r="AE35" i="51"/>
  <c r="B35" i="51" s="1"/>
  <c r="AE32" i="51"/>
  <c r="B32" i="51" s="1"/>
  <c r="AE31" i="51"/>
  <c r="B31" i="51" s="1"/>
  <c r="AE27" i="51"/>
  <c r="B27" i="51" s="1"/>
  <c r="AE26" i="51"/>
  <c r="B26" i="51" s="1"/>
  <c r="AE25" i="51"/>
  <c r="B25" i="51" s="1"/>
  <c r="AE23" i="51"/>
  <c r="B23" i="51" s="1"/>
  <c r="AE20" i="51"/>
  <c r="B20" i="51" s="1"/>
  <c r="AE19" i="51"/>
  <c r="B19" i="51" s="1"/>
  <c r="AE18" i="51"/>
  <c r="B18" i="51" s="1"/>
  <c r="AE14" i="51"/>
  <c r="B14" i="51" s="1"/>
  <c r="AE11" i="51"/>
  <c r="B11" i="51" s="1"/>
  <c r="AE10" i="51"/>
  <c r="B10" i="51" s="1"/>
  <c r="J152" i="3" a="1"/>
  <c r="S152" i="3" s="1"/>
  <c r="BN87" i="48"/>
  <c r="B87" i="48" s="1"/>
  <c r="BN86" i="48"/>
  <c r="B86" i="48" s="1"/>
  <c r="BN85" i="48"/>
  <c r="B85" i="48" s="1"/>
  <c r="BN84" i="48"/>
  <c r="B84" i="48" s="1"/>
  <c r="BN83" i="48"/>
  <c r="B83" i="48" s="1"/>
  <c r="BN82" i="48"/>
  <c r="B82" i="48" s="1"/>
  <c r="BN81" i="48"/>
  <c r="B81" i="48" s="1"/>
  <c r="BN80" i="48"/>
  <c r="B80" i="48" s="1"/>
  <c r="BN79" i="48"/>
  <c r="B79" i="48" s="1"/>
  <c r="BN78" i="48"/>
  <c r="B78" i="48" s="1"/>
  <c r="BN77" i="48"/>
  <c r="B77" i="48" s="1"/>
  <c r="BN76" i="48"/>
  <c r="B76" i="48" s="1"/>
  <c r="BN74" i="48"/>
  <c r="B74" i="48" s="1"/>
  <c r="BN73" i="48"/>
  <c r="B73" i="48" s="1"/>
  <c r="BN72" i="48"/>
  <c r="B72" i="48" s="1"/>
  <c r="BN71" i="48"/>
  <c r="B71" i="48" s="1"/>
  <c r="BN70" i="48"/>
  <c r="B70" i="48" s="1"/>
  <c r="BN69" i="48"/>
  <c r="B69" i="48" s="1"/>
  <c r="BN67" i="48"/>
  <c r="B67" i="48" s="1"/>
  <c r="BN66" i="48"/>
  <c r="B66" i="48" s="1"/>
  <c r="F73" i="52"/>
  <c r="F72" i="52"/>
  <c r="F71" i="52"/>
  <c r="F64" i="52"/>
  <c r="F63" i="52"/>
  <c r="F62" i="52"/>
  <c r="F58" i="52"/>
  <c r="F57" i="52"/>
  <c r="F56" i="52"/>
  <c r="F55" i="52"/>
  <c r="F54" i="52"/>
  <c r="F53" i="52"/>
  <c r="F52" i="52"/>
  <c r="F51" i="52"/>
  <c r="F50" i="52"/>
  <c r="F49" i="52"/>
  <c r="F20" i="52"/>
  <c r="L152" i="3" l="1"/>
  <c r="M152" i="3"/>
  <c r="N152" i="3"/>
  <c r="P152" i="3"/>
  <c r="Q152" i="3"/>
  <c r="J152" i="3"/>
  <c r="R152" i="3"/>
  <c r="O152" i="3"/>
  <c r="K152" i="3"/>
  <c r="AP129" i="50"/>
  <c r="AO129" i="50"/>
  <c r="AN129" i="50"/>
  <c r="AM129" i="50"/>
  <c r="AL129" i="50"/>
  <c r="AK129" i="50"/>
  <c r="AJ129" i="50"/>
  <c r="AI129" i="50"/>
  <c r="AH129" i="50"/>
  <c r="AG129" i="50"/>
  <c r="AF129" i="50"/>
  <c r="AE129" i="50"/>
  <c r="AD129" i="50"/>
  <c r="AC129" i="50"/>
  <c r="AB129" i="50"/>
  <c r="AA129" i="50"/>
  <c r="Z129" i="50"/>
  <c r="Y129" i="50"/>
  <c r="X129" i="50"/>
  <c r="W129" i="50"/>
  <c r="V129" i="50"/>
  <c r="U129" i="50"/>
  <c r="T129" i="50"/>
  <c r="S129" i="50"/>
  <c r="R129" i="50"/>
  <c r="Q129" i="50"/>
  <c r="P129" i="50"/>
  <c r="O129" i="50"/>
  <c r="N129" i="50"/>
  <c r="M129" i="50"/>
  <c r="L129" i="50"/>
  <c r="K129" i="50"/>
  <c r="J129" i="50"/>
  <c r="I129" i="50"/>
  <c r="H129" i="50"/>
  <c r="G129" i="50"/>
  <c r="AP123" i="50"/>
  <c r="AO123" i="50"/>
  <c r="AN123" i="50"/>
  <c r="AM123" i="50"/>
  <c r="AL123" i="50"/>
  <c r="AK123" i="50"/>
  <c r="AJ123" i="50"/>
  <c r="AI123" i="50"/>
  <c r="AH123" i="50"/>
  <c r="AG123" i="50"/>
  <c r="AF123" i="50"/>
  <c r="AE123" i="50"/>
  <c r="AD123" i="50"/>
  <c r="AC123" i="50"/>
  <c r="AB123" i="50"/>
  <c r="AA123" i="50"/>
  <c r="Z123" i="50"/>
  <c r="Y123" i="50"/>
  <c r="X123" i="50"/>
  <c r="W123" i="50"/>
  <c r="V123" i="50"/>
  <c r="U123" i="50"/>
  <c r="T123" i="50"/>
  <c r="S123" i="50"/>
  <c r="R123" i="50"/>
  <c r="Q123" i="50"/>
  <c r="P123" i="50"/>
  <c r="O123" i="50"/>
  <c r="N123" i="50"/>
  <c r="M123" i="50"/>
  <c r="L123" i="50"/>
  <c r="K123" i="50"/>
  <c r="J123" i="50"/>
  <c r="I123" i="50"/>
  <c r="H123" i="50"/>
  <c r="G123" i="50"/>
  <c r="AP117" i="50"/>
  <c r="AO117" i="50"/>
  <c r="AN117" i="50"/>
  <c r="AM117" i="50"/>
  <c r="AL117" i="50"/>
  <c r="AK117" i="50"/>
  <c r="AJ117" i="50"/>
  <c r="AI117" i="50"/>
  <c r="AH117" i="50"/>
  <c r="AG117" i="50"/>
  <c r="AF117" i="50"/>
  <c r="AE117" i="50"/>
  <c r="AD117" i="50"/>
  <c r="AC117" i="50"/>
  <c r="AB117" i="50"/>
  <c r="AA117" i="50"/>
  <c r="Z117" i="50"/>
  <c r="Y117" i="50"/>
  <c r="X117" i="50"/>
  <c r="W117" i="50"/>
  <c r="V117" i="50"/>
  <c r="U117" i="50"/>
  <c r="T117" i="50"/>
  <c r="S117" i="50"/>
  <c r="R117" i="50"/>
  <c r="Q117" i="50"/>
  <c r="P117" i="50"/>
  <c r="O117" i="50"/>
  <c r="N117" i="50"/>
  <c r="M117" i="50"/>
  <c r="L117" i="50"/>
  <c r="K117" i="50"/>
  <c r="J117" i="50"/>
  <c r="I117" i="50"/>
  <c r="H117" i="50"/>
  <c r="G117" i="50"/>
  <c r="AP111" i="50"/>
  <c r="AO111" i="50"/>
  <c r="AN111" i="50"/>
  <c r="AM111" i="50"/>
  <c r="AL111" i="50"/>
  <c r="AK111" i="50"/>
  <c r="AJ111" i="50"/>
  <c r="AI111" i="50"/>
  <c r="AH111" i="50"/>
  <c r="AG111" i="50"/>
  <c r="AF111" i="50"/>
  <c r="AE111" i="50"/>
  <c r="AD111" i="50"/>
  <c r="AC111" i="50"/>
  <c r="AB111" i="50"/>
  <c r="AA111" i="50"/>
  <c r="Z111" i="50"/>
  <c r="Y111" i="50"/>
  <c r="X111" i="50"/>
  <c r="W111" i="50"/>
  <c r="V111" i="50"/>
  <c r="U111" i="50"/>
  <c r="T111" i="50"/>
  <c r="S111" i="50"/>
  <c r="R111" i="50"/>
  <c r="Q111" i="50"/>
  <c r="P111" i="50"/>
  <c r="O111" i="50"/>
  <c r="N111" i="50"/>
  <c r="M111" i="50"/>
  <c r="L111" i="50"/>
  <c r="K111" i="50"/>
  <c r="J111" i="50"/>
  <c r="I111" i="50"/>
  <c r="H111" i="50"/>
  <c r="G111" i="50"/>
  <c r="AP105" i="50"/>
  <c r="AO105" i="50"/>
  <c r="AN105" i="50"/>
  <c r="AM105" i="50"/>
  <c r="AL105" i="50"/>
  <c r="AK105" i="50"/>
  <c r="AJ105" i="50"/>
  <c r="AI105" i="50"/>
  <c r="AH105" i="50"/>
  <c r="AG105" i="50"/>
  <c r="AF105" i="50"/>
  <c r="AE105" i="50"/>
  <c r="AD105" i="50"/>
  <c r="AC105" i="50"/>
  <c r="AB105" i="50"/>
  <c r="AA105" i="50"/>
  <c r="Z105" i="50"/>
  <c r="Y105" i="50"/>
  <c r="X105" i="50"/>
  <c r="W105" i="50"/>
  <c r="V105" i="50"/>
  <c r="U105" i="50"/>
  <c r="T105" i="50"/>
  <c r="S105" i="50"/>
  <c r="R105" i="50"/>
  <c r="Q105" i="50"/>
  <c r="P105" i="50"/>
  <c r="O105" i="50"/>
  <c r="N105" i="50"/>
  <c r="M105" i="50"/>
  <c r="L105" i="50"/>
  <c r="K105" i="50"/>
  <c r="J105" i="50"/>
  <c r="I105" i="50"/>
  <c r="H105" i="50"/>
  <c r="G105" i="50"/>
  <c r="AP99" i="50"/>
  <c r="AO99" i="50"/>
  <c r="AN99" i="50"/>
  <c r="AM99" i="50"/>
  <c r="AL99" i="50"/>
  <c r="AK99" i="50"/>
  <c r="AJ99" i="50"/>
  <c r="AI99" i="50"/>
  <c r="AH99" i="50"/>
  <c r="AG99" i="50"/>
  <c r="AF99" i="50"/>
  <c r="AE99" i="50"/>
  <c r="AD99" i="50"/>
  <c r="AC99" i="50"/>
  <c r="AB99" i="50"/>
  <c r="AA99" i="50"/>
  <c r="Z99" i="50"/>
  <c r="Y99" i="50"/>
  <c r="X99" i="50"/>
  <c r="W99" i="50"/>
  <c r="V99" i="50"/>
  <c r="U99" i="50"/>
  <c r="T99" i="50"/>
  <c r="S99" i="50"/>
  <c r="R99" i="50"/>
  <c r="Q99" i="50"/>
  <c r="P99" i="50"/>
  <c r="O99" i="50"/>
  <c r="N99" i="50"/>
  <c r="M99" i="50"/>
  <c r="L99" i="50"/>
  <c r="K99" i="50"/>
  <c r="J99" i="50"/>
  <c r="I99" i="50"/>
  <c r="H99" i="50"/>
  <c r="G99" i="50"/>
  <c r="AP93" i="50"/>
  <c r="AO93" i="50"/>
  <c r="AN93" i="50"/>
  <c r="AM93" i="50"/>
  <c r="AL93" i="50"/>
  <c r="AK93" i="50"/>
  <c r="AJ93" i="50"/>
  <c r="AI93" i="50"/>
  <c r="AH93" i="50"/>
  <c r="AG93" i="50"/>
  <c r="AF93" i="50"/>
  <c r="AE93" i="50"/>
  <c r="AD93" i="50"/>
  <c r="AC93" i="50"/>
  <c r="AB93" i="50"/>
  <c r="AA93" i="50"/>
  <c r="Z93" i="50"/>
  <c r="Y93" i="50"/>
  <c r="X93" i="50"/>
  <c r="W93" i="50"/>
  <c r="V93" i="50"/>
  <c r="U93" i="50"/>
  <c r="T93" i="50"/>
  <c r="S93" i="50"/>
  <c r="R93" i="50"/>
  <c r="Q93" i="50"/>
  <c r="P93" i="50"/>
  <c r="O93" i="50"/>
  <c r="N93" i="50"/>
  <c r="M93" i="50"/>
  <c r="L93" i="50"/>
  <c r="K93" i="50"/>
  <c r="J93" i="50"/>
  <c r="I93" i="50"/>
  <c r="H93" i="50"/>
  <c r="G93" i="50"/>
  <c r="AP49" i="50"/>
  <c r="AO49" i="50"/>
  <c r="AN49" i="50"/>
  <c r="AM49" i="50"/>
  <c r="AL49" i="50"/>
  <c r="AK49" i="50"/>
  <c r="AJ49" i="50"/>
  <c r="AI49" i="50"/>
  <c r="AH49" i="50"/>
  <c r="AG49" i="50"/>
  <c r="AF49" i="50"/>
  <c r="AE49" i="50"/>
  <c r="AD49" i="50"/>
  <c r="AC49" i="50"/>
  <c r="AB49" i="50"/>
  <c r="AA49" i="50"/>
  <c r="Z49" i="50"/>
  <c r="Y49" i="50"/>
  <c r="X49" i="50"/>
  <c r="W49" i="50"/>
  <c r="V49" i="50"/>
  <c r="U49" i="50"/>
  <c r="T49" i="50"/>
  <c r="S49" i="50"/>
  <c r="R49" i="50"/>
  <c r="Q49" i="50"/>
  <c r="P49" i="50"/>
  <c r="O49" i="50"/>
  <c r="N49" i="50"/>
  <c r="M49" i="50"/>
  <c r="L49" i="50"/>
  <c r="K49" i="50"/>
  <c r="J49" i="50"/>
  <c r="I49" i="50"/>
  <c r="H49" i="50"/>
  <c r="G49" i="50"/>
  <c r="AP43" i="50"/>
  <c r="AO43" i="50"/>
  <c r="AN43" i="50"/>
  <c r="AM43" i="50"/>
  <c r="AL43" i="50"/>
  <c r="AK43" i="50"/>
  <c r="AJ43" i="50"/>
  <c r="AI43" i="50"/>
  <c r="AH43" i="50"/>
  <c r="AG43" i="50"/>
  <c r="AF43" i="50"/>
  <c r="AE43" i="50"/>
  <c r="AD43" i="50"/>
  <c r="AC43" i="50"/>
  <c r="AB43" i="50"/>
  <c r="AA43" i="50"/>
  <c r="Z43" i="50"/>
  <c r="Y43" i="50"/>
  <c r="X43" i="50"/>
  <c r="W43" i="50"/>
  <c r="V43" i="50"/>
  <c r="U43" i="50"/>
  <c r="T43" i="50"/>
  <c r="S43" i="50"/>
  <c r="R43" i="50"/>
  <c r="Q43" i="50"/>
  <c r="P43" i="50"/>
  <c r="O43" i="50"/>
  <c r="N43" i="50"/>
  <c r="M43" i="50"/>
  <c r="L43" i="50"/>
  <c r="K43" i="50"/>
  <c r="J43" i="50"/>
  <c r="I43" i="50"/>
  <c r="H43" i="50"/>
  <c r="G43" i="50"/>
  <c r="AP37" i="50"/>
  <c r="AO37" i="50"/>
  <c r="AN37" i="50"/>
  <c r="AM37" i="50"/>
  <c r="AL37" i="50"/>
  <c r="AK37" i="50"/>
  <c r="AJ37" i="50"/>
  <c r="AI37" i="50"/>
  <c r="AH37" i="50"/>
  <c r="AG37" i="50"/>
  <c r="AF37" i="50"/>
  <c r="AE37" i="50"/>
  <c r="AD37" i="50"/>
  <c r="AC37" i="50"/>
  <c r="AB37" i="50"/>
  <c r="AA37" i="50"/>
  <c r="Z37" i="50"/>
  <c r="Y37" i="50"/>
  <c r="X37" i="50"/>
  <c r="W37" i="50"/>
  <c r="V37" i="50"/>
  <c r="U37" i="50"/>
  <c r="T37" i="50"/>
  <c r="S37" i="50"/>
  <c r="R37" i="50"/>
  <c r="Q37" i="50"/>
  <c r="P37" i="50"/>
  <c r="O37" i="50"/>
  <c r="N37" i="50"/>
  <c r="M37" i="50"/>
  <c r="L37" i="50"/>
  <c r="K37" i="50"/>
  <c r="J37" i="50"/>
  <c r="I37" i="50"/>
  <c r="H37" i="50"/>
  <c r="G37" i="50"/>
  <c r="AP31" i="50"/>
  <c r="AO31" i="50"/>
  <c r="AN31" i="50"/>
  <c r="AM31" i="50"/>
  <c r="AL31" i="50"/>
  <c r="AK31" i="50"/>
  <c r="AJ31" i="50"/>
  <c r="AI31" i="50"/>
  <c r="AH31" i="50"/>
  <c r="AG31" i="50"/>
  <c r="AF31" i="50"/>
  <c r="AE31" i="50"/>
  <c r="AD31" i="50"/>
  <c r="AC31" i="50"/>
  <c r="AB31" i="50"/>
  <c r="AA31" i="50"/>
  <c r="Z31" i="50"/>
  <c r="Y31" i="50"/>
  <c r="X31" i="50"/>
  <c r="W31" i="50"/>
  <c r="V31" i="50"/>
  <c r="U31" i="50"/>
  <c r="T31" i="50"/>
  <c r="S31" i="50"/>
  <c r="R31" i="50"/>
  <c r="Q31" i="50"/>
  <c r="P31" i="50"/>
  <c r="O31" i="50"/>
  <c r="N31" i="50"/>
  <c r="M31" i="50"/>
  <c r="L31" i="50"/>
  <c r="K31" i="50"/>
  <c r="J31" i="50"/>
  <c r="I31" i="50"/>
  <c r="H31" i="50"/>
  <c r="G31" i="50"/>
  <c r="AP25" i="50"/>
  <c r="AO25" i="50"/>
  <c r="AN25" i="50"/>
  <c r="AM25" i="50"/>
  <c r="AL25" i="50"/>
  <c r="AK25" i="50"/>
  <c r="AJ25" i="50"/>
  <c r="AI25" i="50"/>
  <c r="AH25" i="50"/>
  <c r="AG25" i="50"/>
  <c r="AF25" i="50"/>
  <c r="AE25" i="50"/>
  <c r="AD25" i="50"/>
  <c r="AC25" i="50"/>
  <c r="AB25" i="50"/>
  <c r="AA25" i="50"/>
  <c r="Z25" i="50"/>
  <c r="Y25" i="50"/>
  <c r="X25" i="50"/>
  <c r="W25" i="50"/>
  <c r="V25" i="50"/>
  <c r="U25" i="50"/>
  <c r="T25" i="50"/>
  <c r="S25" i="50"/>
  <c r="R25" i="50"/>
  <c r="Q25" i="50"/>
  <c r="P25" i="50"/>
  <c r="O25" i="50"/>
  <c r="N25" i="50"/>
  <c r="M25" i="50"/>
  <c r="L25" i="50"/>
  <c r="K25" i="50"/>
  <c r="J25" i="50"/>
  <c r="I25" i="50"/>
  <c r="H25" i="50"/>
  <c r="G25" i="50"/>
  <c r="AP19" i="50"/>
  <c r="AO19" i="50"/>
  <c r="AN19" i="50"/>
  <c r="AM19" i="50"/>
  <c r="AL19" i="50"/>
  <c r="AK19" i="50"/>
  <c r="AJ19" i="50"/>
  <c r="AI19" i="50"/>
  <c r="AH19" i="50"/>
  <c r="AG19" i="50"/>
  <c r="AF19" i="50"/>
  <c r="AE19" i="50"/>
  <c r="AD19" i="50"/>
  <c r="AC19" i="50"/>
  <c r="AB19" i="50"/>
  <c r="AA19" i="50"/>
  <c r="Z19" i="50"/>
  <c r="Y19" i="50"/>
  <c r="X19" i="50"/>
  <c r="W19" i="50"/>
  <c r="V19" i="50"/>
  <c r="U19" i="50"/>
  <c r="T19" i="50"/>
  <c r="S19" i="50"/>
  <c r="R19" i="50"/>
  <c r="Q19" i="50"/>
  <c r="P19" i="50"/>
  <c r="O19" i="50"/>
  <c r="N19" i="50"/>
  <c r="M19" i="50"/>
  <c r="L19" i="50"/>
  <c r="K19" i="50"/>
  <c r="J19" i="50"/>
  <c r="I19" i="50"/>
  <c r="H19" i="50"/>
  <c r="G19" i="50"/>
  <c r="AP13" i="50"/>
  <c r="AO13" i="50"/>
  <c r="AN13" i="50"/>
  <c r="AM13" i="50"/>
  <c r="AL13" i="50"/>
  <c r="AK13" i="50"/>
  <c r="AJ13" i="50"/>
  <c r="AI13" i="50"/>
  <c r="AH13" i="50"/>
  <c r="AG13" i="50"/>
  <c r="AF13" i="50"/>
  <c r="AE13" i="50"/>
  <c r="AD13" i="50"/>
  <c r="AC13" i="50"/>
  <c r="AB13" i="50"/>
  <c r="AA13" i="50"/>
  <c r="Z13" i="50"/>
  <c r="Y13" i="50"/>
  <c r="X13" i="50"/>
  <c r="W13" i="50"/>
  <c r="V13" i="50"/>
  <c r="U13" i="50"/>
  <c r="T13" i="50"/>
  <c r="S13" i="50"/>
  <c r="R13" i="50"/>
  <c r="Q13" i="50"/>
  <c r="P13" i="50"/>
  <c r="O13" i="50"/>
  <c r="N13" i="50"/>
  <c r="M13" i="50"/>
  <c r="L13" i="50"/>
  <c r="K13" i="50"/>
  <c r="J13" i="50"/>
  <c r="I13" i="50"/>
  <c r="H13" i="50"/>
  <c r="G13" i="50"/>
  <c r="AP20" i="49"/>
  <c r="AO20" i="49"/>
  <c r="AN20" i="49"/>
  <c r="AM20" i="49"/>
  <c r="AL20" i="49"/>
  <c r="AK20" i="49"/>
  <c r="AJ20" i="49"/>
  <c r="AI20" i="49"/>
  <c r="AH20" i="49"/>
  <c r="AG20" i="49"/>
  <c r="AF20" i="49"/>
  <c r="AE20" i="49"/>
  <c r="AD20" i="49"/>
  <c r="AC20" i="49"/>
  <c r="AB20" i="49"/>
  <c r="AA20" i="49"/>
  <c r="Z20" i="49"/>
  <c r="Y20" i="49"/>
  <c r="X20" i="49"/>
  <c r="W20" i="49"/>
  <c r="V20" i="49"/>
  <c r="U20" i="49"/>
  <c r="T20" i="49"/>
  <c r="S20" i="49"/>
  <c r="R20" i="49"/>
  <c r="Q20" i="49"/>
  <c r="P20" i="49"/>
  <c r="O20" i="49"/>
  <c r="N20" i="49"/>
  <c r="M20" i="49"/>
  <c r="L20" i="49"/>
  <c r="K20" i="49"/>
  <c r="J20" i="49"/>
  <c r="I20" i="49"/>
  <c r="H20" i="49"/>
  <c r="G20" i="49"/>
  <c r="AP12" i="49"/>
  <c r="AO12" i="49"/>
  <c r="AN12" i="49"/>
  <c r="AM12" i="49"/>
  <c r="AL12" i="49"/>
  <c r="AK12" i="49"/>
  <c r="AJ12" i="49"/>
  <c r="AI12" i="49"/>
  <c r="AH12" i="49"/>
  <c r="AG12" i="49"/>
  <c r="AF12" i="49"/>
  <c r="AE12" i="49"/>
  <c r="AD12" i="49"/>
  <c r="AC12" i="49"/>
  <c r="AB12" i="49"/>
  <c r="AA12" i="49"/>
  <c r="Z12" i="49"/>
  <c r="Y12" i="49"/>
  <c r="X12" i="49"/>
  <c r="W12" i="49"/>
  <c r="V12" i="49"/>
  <c r="U12" i="49"/>
  <c r="T12" i="49"/>
  <c r="S12" i="49"/>
  <c r="R12" i="49"/>
  <c r="Q12" i="49"/>
  <c r="P12" i="49"/>
  <c r="O12" i="49"/>
  <c r="N12" i="49"/>
  <c r="M12" i="49"/>
  <c r="L12" i="49"/>
  <c r="K12" i="49"/>
  <c r="J12" i="49"/>
  <c r="I12" i="49"/>
  <c r="H12" i="49"/>
  <c r="G12" i="49"/>
  <c r="AR405" i="7" l="1"/>
  <c r="AQ405" i="7"/>
  <c r="AP405"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AR383" i="7"/>
  <c r="AQ383" i="7"/>
  <c r="AP383"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AR394" i="7"/>
  <c r="AQ394" i="7"/>
  <c r="AP394"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AR291" i="7"/>
  <c r="AQ291" i="7"/>
  <c r="AP291"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I291" i="7"/>
  <c r="AR280" i="7"/>
  <c r="AQ280" i="7"/>
  <c r="AP280"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AR269" i="7"/>
  <c r="AQ269" i="7"/>
  <c r="AP269"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F163" i="50"/>
  <c r="F152" i="50"/>
  <c r="F141" i="50"/>
  <c r="F83" i="50"/>
  <c r="F72" i="50"/>
  <c r="F61" i="50"/>
  <c r="AR371" i="7"/>
  <c r="AQ371" i="7"/>
  <c r="AP371"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AR370" i="7"/>
  <c r="AQ370" i="7"/>
  <c r="AP370"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AR362" i="7"/>
  <c r="AQ362" i="7"/>
  <c r="AP362"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AR361" i="7"/>
  <c r="AQ361" i="7"/>
  <c r="AP361"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AR353" i="7"/>
  <c r="AQ353" i="7"/>
  <c r="AP353"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AR352" i="7"/>
  <c r="AQ352" i="7"/>
  <c r="AP352"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AR344" i="7"/>
  <c r="AQ344" i="7"/>
  <c r="AP344"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AR343" i="7"/>
  <c r="AQ343" i="7"/>
  <c r="AP343"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AR335" i="7"/>
  <c r="AQ335" i="7"/>
  <c r="AP335"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AR334" i="7"/>
  <c r="AQ334" i="7"/>
  <c r="AP334"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AR326" i="7"/>
  <c r="AQ326" i="7"/>
  <c r="AP326"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AR325" i="7"/>
  <c r="AQ325" i="7"/>
  <c r="AP325"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AR317" i="7"/>
  <c r="AQ317" i="7"/>
  <c r="AP317"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AR316" i="7"/>
  <c r="AQ316" i="7"/>
  <c r="AP316"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AR257" i="7"/>
  <c r="AQ257" i="7"/>
  <c r="AP257"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AR256" i="7"/>
  <c r="AQ256" i="7"/>
  <c r="AP256"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AR248" i="7"/>
  <c r="AQ248" i="7"/>
  <c r="AP248"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AR247" i="7"/>
  <c r="AQ247" i="7"/>
  <c r="AP247"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AR239" i="7"/>
  <c r="AQ239" i="7"/>
  <c r="AP239"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AR238" i="7"/>
  <c r="AQ238" i="7"/>
  <c r="AP238"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AR230" i="7"/>
  <c r="AQ230" i="7"/>
  <c r="AP230"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AR229" i="7"/>
  <c r="AQ229" i="7"/>
  <c r="AP229"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AR221" i="7"/>
  <c r="AQ221" i="7"/>
  <c r="AP221"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AR220" i="7"/>
  <c r="AQ220" i="7"/>
  <c r="AP220"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AR212" i="7"/>
  <c r="AQ212" i="7"/>
  <c r="AP212"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AR211" i="7"/>
  <c r="AQ211" i="7"/>
  <c r="AP211"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AR203" i="7"/>
  <c r="AQ203" i="7"/>
  <c r="AP203"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AR202" i="7"/>
  <c r="AQ202" i="7"/>
  <c r="AP202"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AR154" i="7"/>
  <c r="AQ154" i="7"/>
  <c r="AP154"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AR153" i="7"/>
  <c r="AQ153" i="7"/>
  <c r="AP153"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AR144" i="7"/>
  <c r="AQ144" i="7"/>
  <c r="AP144"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AR143" i="7"/>
  <c r="AQ143" i="7"/>
  <c r="AP143"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AR177" i="7"/>
  <c r="AQ177" i="7"/>
  <c r="AP177"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AR166" i="7"/>
  <c r="AQ166" i="7"/>
  <c r="AP166"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F43" i="49"/>
  <c r="F32" i="49"/>
  <c r="AR131" i="7"/>
  <c r="AQ131" i="7"/>
  <c r="AP131"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AR63" i="7"/>
  <c r="AQ63" i="7"/>
  <c r="AP63"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AR36" i="7"/>
  <c r="AQ36" i="7"/>
  <c r="AP36"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F99" i="48"/>
  <c r="F33" i="48"/>
  <c r="F61" i="48"/>
  <c r="K90" i="7" l="1"/>
  <c r="S90" i="7"/>
  <c r="AA90" i="7"/>
  <c r="AI90" i="7"/>
  <c r="AQ90" i="7"/>
  <c r="F166" i="7"/>
  <c r="J90" i="7"/>
  <c r="Z90" i="7"/>
  <c r="AH90" i="7"/>
  <c r="AP90" i="7"/>
  <c r="R90" i="7"/>
  <c r="F177" i="7"/>
  <c r="L90" i="7"/>
  <c r="AR90" i="7"/>
  <c r="AN90" i="7"/>
  <c r="T90" i="7"/>
  <c r="X90" i="7"/>
  <c r="AB90" i="7"/>
  <c r="AF90" i="7"/>
  <c r="AJ90" i="7"/>
  <c r="P90" i="7"/>
  <c r="N90" i="7"/>
  <c r="V90" i="7"/>
  <c r="AD90" i="7"/>
  <c r="AL90" i="7"/>
  <c r="AM90" i="7"/>
  <c r="O90" i="7"/>
  <c r="W90" i="7"/>
  <c r="AE90" i="7"/>
  <c r="M90" i="7"/>
  <c r="AK90" i="7"/>
  <c r="I90" i="7"/>
  <c r="Q90" i="7"/>
  <c r="Y90" i="7"/>
  <c r="AG90" i="7"/>
  <c r="AO90" i="7"/>
  <c r="U90" i="7"/>
  <c r="AC90" i="7"/>
  <c r="F131" i="7"/>
  <c r="F36" i="7"/>
  <c r="F63" i="7"/>
  <c r="F893" i="7" l="1"/>
  <c r="F892" i="7"/>
  <c r="AR888" i="7"/>
  <c r="AQ888" i="7"/>
  <c r="AP888"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AR887" i="7"/>
  <c r="AQ887" i="7"/>
  <c r="AP887"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AR886" i="7"/>
  <c r="AQ886" i="7"/>
  <c r="AP886"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AR882" i="7"/>
  <c r="AQ882" i="7"/>
  <c r="AP882"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AR881" i="7"/>
  <c r="AQ881" i="7"/>
  <c r="AP881"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AR880" i="7"/>
  <c r="AQ880" i="7"/>
  <c r="AP880"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AR876" i="7"/>
  <c r="AQ876" i="7"/>
  <c r="AP876"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AR875" i="7"/>
  <c r="AQ875" i="7"/>
  <c r="AP875"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AR874" i="7"/>
  <c r="AQ874" i="7"/>
  <c r="AP874"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AR873" i="7"/>
  <c r="AQ873" i="7"/>
  <c r="AP873"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AR872" i="7"/>
  <c r="AQ872" i="7"/>
  <c r="AP872"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AR871" i="7"/>
  <c r="AQ871" i="7"/>
  <c r="AP871"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AR870" i="7"/>
  <c r="AQ870" i="7"/>
  <c r="AP870"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AR869" i="7"/>
  <c r="AQ869" i="7"/>
  <c r="AP869"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AR868" i="7"/>
  <c r="AQ868" i="7"/>
  <c r="AP868"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AR867" i="7"/>
  <c r="AQ867" i="7"/>
  <c r="AP867"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AR851" i="7"/>
  <c r="AQ851" i="7"/>
  <c r="AP851" i="7"/>
  <c r="AO851" i="7"/>
  <c r="AN851" i="7"/>
  <c r="AM851" i="7"/>
  <c r="AL851" i="7"/>
  <c r="AK851" i="7"/>
  <c r="AJ851" i="7"/>
  <c r="AI851" i="7"/>
  <c r="AH851" i="7"/>
  <c r="AG851" i="7"/>
  <c r="AF851" i="7"/>
  <c r="AE851" i="7"/>
  <c r="AD851" i="7"/>
  <c r="AC851" i="7"/>
  <c r="F856" i="7"/>
  <c r="F855" i="7"/>
  <c r="F854" i="7"/>
  <c r="F853" i="7"/>
  <c r="F852" i="7"/>
  <c r="AB851" i="7"/>
  <c r="AA851" i="7"/>
  <c r="Z851" i="7"/>
  <c r="Y851" i="7"/>
  <c r="X851" i="7"/>
  <c r="W851" i="7"/>
  <c r="V851" i="7"/>
  <c r="U851" i="7"/>
  <c r="T851" i="7"/>
  <c r="S851" i="7"/>
  <c r="R851" i="7"/>
  <c r="Q851" i="7"/>
  <c r="P851" i="7"/>
  <c r="O851" i="7"/>
  <c r="N851" i="7"/>
  <c r="M851" i="7"/>
  <c r="L851" i="7"/>
  <c r="K851" i="7"/>
  <c r="J851" i="7"/>
  <c r="I851" i="7"/>
  <c r="AR848" i="7"/>
  <c r="AQ848" i="7"/>
  <c r="AP848"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AR847" i="7"/>
  <c r="AQ847" i="7"/>
  <c r="AP847"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F843" i="7"/>
  <c r="F842" i="7"/>
  <c r="F841" i="7"/>
  <c r="F840" i="7"/>
  <c r="F839" i="7"/>
  <c r="F835" i="7"/>
  <c r="F827" i="7"/>
  <c r="F828" i="7"/>
  <c r="F794" i="7"/>
  <c r="F790" i="7"/>
  <c r="F695" i="7"/>
  <c r="F693" i="7"/>
  <c r="F692" i="7"/>
  <c r="F688" i="7"/>
  <c r="F687" i="7"/>
  <c r="F684" i="7"/>
  <c r="F683" i="7"/>
  <c r="F660" i="7"/>
  <c r="F658" i="7"/>
  <c r="F657" i="7"/>
  <c r="F653" i="7"/>
  <c r="F652" i="7"/>
  <c r="F649" i="7"/>
  <c r="F648" i="7"/>
  <c r="F622" i="7"/>
  <c r="F619" i="7"/>
  <c r="F618" i="7"/>
  <c r="F614" i="7"/>
  <c r="F613" i="7"/>
  <c r="F589" i="7"/>
  <c r="F587" i="7"/>
  <c r="F586" i="7"/>
  <c r="F582" i="7"/>
  <c r="F581" i="7"/>
  <c r="F555" i="7"/>
  <c r="F554" i="7"/>
  <c r="F551" i="7"/>
  <c r="F549" i="7"/>
  <c r="F548" i="7"/>
  <c r="F544" i="7"/>
  <c r="F543" i="7"/>
  <c r="F542" i="7"/>
  <c r="F518" i="7"/>
  <c r="F516" i="7"/>
  <c r="F515" i="7"/>
  <c r="F511" i="7"/>
  <c r="F510" i="7"/>
  <c r="F489" i="7"/>
  <c r="F488" i="7"/>
  <c r="F486" i="7"/>
  <c r="F482" i="7"/>
  <c r="F481" i="7"/>
  <c r="F480" i="7"/>
  <c r="F462" i="7"/>
  <c r="F458" i="7"/>
  <c r="F457" i="7"/>
  <c r="F443" i="7"/>
  <c r="AR424" i="7"/>
  <c r="AQ424" i="7"/>
  <c r="AP424"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D392" i="7"/>
  <c r="D391" i="7"/>
  <c r="D390" i="7"/>
  <c r="D389" i="7"/>
  <c r="D388" i="7"/>
  <c r="D403" i="7"/>
  <c r="D402" i="7"/>
  <c r="D401" i="7"/>
  <c r="D400" i="7"/>
  <c r="D399" i="7"/>
  <c r="AR403" i="7"/>
  <c r="AQ403" i="7"/>
  <c r="AP403"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AR402" i="7"/>
  <c r="AQ402" i="7"/>
  <c r="AP402"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AR401" i="7"/>
  <c r="AQ401" i="7"/>
  <c r="AP401"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AR400" i="7"/>
  <c r="AQ400" i="7"/>
  <c r="AP400"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AR399" i="7"/>
  <c r="AQ399" i="7"/>
  <c r="AP399"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AR392" i="7"/>
  <c r="AQ392" i="7"/>
  <c r="AP392"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AR391" i="7"/>
  <c r="AQ391" i="7"/>
  <c r="AP391"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AR390" i="7"/>
  <c r="AQ390" i="7"/>
  <c r="AP390"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AR389" i="7"/>
  <c r="AQ389" i="7"/>
  <c r="AP389"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AR388" i="7"/>
  <c r="AQ388" i="7"/>
  <c r="AP388"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AR381" i="7"/>
  <c r="AQ381" i="7"/>
  <c r="AP381"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AR380" i="7"/>
  <c r="AQ380" i="7"/>
  <c r="AP380"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AR379" i="7"/>
  <c r="AQ379" i="7"/>
  <c r="AP379"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AR378" i="7"/>
  <c r="AQ378" i="7"/>
  <c r="AP378"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AR377" i="7"/>
  <c r="AQ377" i="7"/>
  <c r="AP377"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AR368" i="7"/>
  <c r="AQ368" i="7"/>
  <c r="AP368"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AR367" i="7"/>
  <c r="AQ367" i="7"/>
  <c r="AP367"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AR359" i="7"/>
  <c r="AQ359" i="7"/>
  <c r="AP359"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AR358" i="7"/>
  <c r="AQ358" i="7"/>
  <c r="AP358"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AR350" i="7"/>
  <c r="AQ350" i="7"/>
  <c r="AP350"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AR349" i="7"/>
  <c r="AQ349" i="7"/>
  <c r="AP349"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AR341" i="7"/>
  <c r="AQ341" i="7"/>
  <c r="AP341"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AR340" i="7"/>
  <c r="AQ340" i="7"/>
  <c r="AP340"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AR332" i="7"/>
  <c r="AQ332" i="7"/>
  <c r="AP332"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AR331" i="7"/>
  <c r="AQ331" i="7"/>
  <c r="AP331"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AR323" i="7"/>
  <c r="AQ323" i="7"/>
  <c r="AP323"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AR322" i="7"/>
  <c r="AQ322" i="7"/>
  <c r="AP322"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AR314" i="7"/>
  <c r="AQ314" i="7"/>
  <c r="AP314"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AR313" i="7"/>
  <c r="AQ313" i="7"/>
  <c r="AP313"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D289" i="7"/>
  <c r="D288" i="7"/>
  <c r="D287" i="7"/>
  <c r="D286" i="7"/>
  <c r="D285" i="7"/>
  <c r="D278" i="7"/>
  <c r="D277" i="7"/>
  <c r="D276" i="7"/>
  <c r="D275" i="7"/>
  <c r="D274" i="7"/>
  <c r="AR289" i="7"/>
  <c r="AQ289" i="7"/>
  <c r="AP289"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AR288" i="7"/>
  <c r="AQ288" i="7"/>
  <c r="AP288"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AR287" i="7"/>
  <c r="AQ287" i="7"/>
  <c r="AP287"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AR286" i="7"/>
  <c r="AQ286" i="7"/>
  <c r="AP286"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AR285" i="7"/>
  <c r="AQ285" i="7"/>
  <c r="AP285"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AR278" i="7"/>
  <c r="AQ278" i="7"/>
  <c r="AP278"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AR277" i="7"/>
  <c r="AQ277" i="7"/>
  <c r="AP277"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AR276" i="7"/>
  <c r="AQ276" i="7"/>
  <c r="AP276"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AR275" i="7"/>
  <c r="AQ275" i="7"/>
  <c r="AP275"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AR274" i="7"/>
  <c r="AQ274" i="7"/>
  <c r="AP274"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AR267" i="7"/>
  <c r="AQ267" i="7"/>
  <c r="AP267"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AR266" i="7"/>
  <c r="AQ266" i="7"/>
  <c r="AP266"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AR265" i="7"/>
  <c r="AQ265" i="7"/>
  <c r="AP265"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AR264" i="7"/>
  <c r="AQ264" i="7"/>
  <c r="AP264"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AR263" i="7"/>
  <c r="AQ263" i="7"/>
  <c r="AP263"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AR254" i="7"/>
  <c r="AQ254" i="7"/>
  <c r="AP254"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AR253" i="7"/>
  <c r="AQ253" i="7"/>
  <c r="AP253"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AR245" i="7"/>
  <c r="AQ245" i="7"/>
  <c r="AP245"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AR244" i="7"/>
  <c r="AQ244" i="7"/>
  <c r="AP244"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AR236" i="7"/>
  <c r="AQ236" i="7"/>
  <c r="AP236"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AR235" i="7"/>
  <c r="AQ235" i="7"/>
  <c r="AP235"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AR227" i="7"/>
  <c r="AQ227" i="7"/>
  <c r="AP227"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AR226" i="7"/>
  <c r="AQ226" i="7"/>
  <c r="AP226"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AR218" i="7"/>
  <c r="AQ218" i="7"/>
  <c r="AP218"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AR217" i="7"/>
  <c r="AQ217" i="7"/>
  <c r="AP217"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AR209" i="7"/>
  <c r="AQ209" i="7"/>
  <c r="AP209"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AR208" i="7"/>
  <c r="AQ208" i="7"/>
  <c r="AP208"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AR200" i="7"/>
  <c r="AQ200" i="7"/>
  <c r="AP200" i="7"/>
  <c r="AO200" i="7"/>
  <c r="AN200" i="7"/>
  <c r="AM200" i="7"/>
  <c r="AL200" i="7"/>
  <c r="AK200" i="7"/>
  <c r="AJ200" i="7"/>
  <c r="AI200" i="7"/>
  <c r="AH200" i="7"/>
  <c r="AG200" i="7"/>
  <c r="AF200" i="7"/>
  <c r="AE200" i="7"/>
  <c r="AD200" i="7"/>
  <c r="AC200" i="7"/>
  <c r="AR199" i="7"/>
  <c r="AQ199" i="7"/>
  <c r="AP199" i="7"/>
  <c r="AO199" i="7"/>
  <c r="AN199" i="7"/>
  <c r="AM199" i="7"/>
  <c r="AL199" i="7"/>
  <c r="AK199" i="7"/>
  <c r="AJ199" i="7"/>
  <c r="AI199" i="7"/>
  <c r="AH199" i="7"/>
  <c r="AG199" i="7"/>
  <c r="AF199" i="7"/>
  <c r="AE199" i="7"/>
  <c r="AD199" i="7"/>
  <c r="AC199" i="7"/>
  <c r="AB200" i="7"/>
  <c r="AA200" i="7"/>
  <c r="Z200" i="7"/>
  <c r="Y200" i="7"/>
  <c r="X200" i="7"/>
  <c r="W200" i="7"/>
  <c r="V200" i="7"/>
  <c r="U200" i="7"/>
  <c r="T200" i="7"/>
  <c r="S200" i="7"/>
  <c r="R200" i="7"/>
  <c r="Q200" i="7"/>
  <c r="P200" i="7"/>
  <c r="O200" i="7"/>
  <c r="N200" i="7"/>
  <c r="M200" i="7"/>
  <c r="L200" i="7"/>
  <c r="K200" i="7"/>
  <c r="J200" i="7"/>
  <c r="AB199" i="7"/>
  <c r="AA199" i="7"/>
  <c r="Z199" i="7"/>
  <c r="Y199" i="7"/>
  <c r="X199" i="7"/>
  <c r="W199" i="7"/>
  <c r="V199" i="7"/>
  <c r="U199" i="7"/>
  <c r="T199" i="7"/>
  <c r="S199" i="7"/>
  <c r="R199" i="7"/>
  <c r="Q199" i="7"/>
  <c r="P199" i="7"/>
  <c r="O199" i="7"/>
  <c r="N199" i="7"/>
  <c r="M199" i="7"/>
  <c r="L199" i="7"/>
  <c r="K199" i="7"/>
  <c r="J199" i="7"/>
  <c r="I200" i="7"/>
  <c r="I199" i="7"/>
  <c r="D175" i="7"/>
  <c r="D174" i="7"/>
  <c r="D173" i="7"/>
  <c r="D172" i="7"/>
  <c r="D171" i="7"/>
  <c r="D164" i="7"/>
  <c r="D163" i="7"/>
  <c r="D162" i="7"/>
  <c r="D161" i="7"/>
  <c r="D160" i="7"/>
  <c r="AR175" i="7"/>
  <c r="AQ175" i="7"/>
  <c r="AP175"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AR174" i="7"/>
  <c r="AQ174" i="7"/>
  <c r="AP174"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AR173" i="7"/>
  <c r="AQ173" i="7"/>
  <c r="AP173"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AR172" i="7"/>
  <c r="AQ172" i="7"/>
  <c r="AP172"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AR171" i="7"/>
  <c r="AQ171" i="7"/>
  <c r="AP171"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I160" i="7"/>
  <c r="AR164" i="7"/>
  <c r="AQ164" i="7"/>
  <c r="AP164"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AR163" i="7"/>
  <c r="AQ163" i="7"/>
  <c r="AP163"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AR162" i="7"/>
  <c r="AQ162" i="7"/>
  <c r="AP162"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AR161" i="7"/>
  <c r="AQ161" i="7"/>
  <c r="AP161"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AR160" i="7"/>
  <c r="AQ160" i="7"/>
  <c r="AP160"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AR151" i="7"/>
  <c r="AQ151" i="7"/>
  <c r="AP151"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AR150" i="7"/>
  <c r="AQ150" i="7"/>
  <c r="AP150"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AR141" i="7"/>
  <c r="AQ141" i="7"/>
  <c r="AP141" i="7"/>
  <c r="AO141" i="7"/>
  <c r="AN141" i="7"/>
  <c r="AM141" i="7"/>
  <c r="AL141" i="7"/>
  <c r="AK141" i="7"/>
  <c r="AJ141" i="7"/>
  <c r="AI141" i="7"/>
  <c r="AH141" i="7"/>
  <c r="AG141" i="7"/>
  <c r="AF141" i="7"/>
  <c r="AE141" i="7"/>
  <c r="AD141" i="7"/>
  <c r="AC141" i="7"/>
  <c r="AR140" i="7"/>
  <c r="AQ140" i="7"/>
  <c r="AP140" i="7"/>
  <c r="AO140" i="7"/>
  <c r="AN140" i="7"/>
  <c r="AM140" i="7"/>
  <c r="AL140" i="7"/>
  <c r="AK140" i="7"/>
  <c r="AJ140" i="7"/>
  <c r="AI140" i="7"/>
  <c r="AH140" i="7"/>
  <c r="AG140" i="7"/>
  <c r="AF140" i="7"/>
  <c r="AE140" i="7"/>
  <c r="AD140" i="7"/>
  <c r="AC140" i="7"/>
  <c r="AB141" i="7"/>
  <c r="AA141" i="7"/>
  <c r="Z141" i="7"/>
  <c r="Y141" i="7"/>
  <c r="X141" i="7"/>
  <c r="W141" i="7"/>
  <c r="V141" i="7"/>
  <c r="U141" i="7"/>
  <c r="T141" i="7"/>
  <c r="S141" i="7"/>
  <c r="R141" i="7"/>
  <c r="Q141" i="7"/>
  <c r="P141" i="7"/>
  <c r="O141" i="7"/>
  <c r="N141" i="7"/>
  <c r="M141" i="7"/>
  <c r="L141" i="7"/>
  <c r="K141" i="7"/>
  <c r="J141" i="7"/>
  <c r="I141" i="7"/>
  <c r="AB140" i="7"/>
  <c r="AA140" i="7"/>
  <c r="Z140" i="7"/>
  <c r="Y140" i="7"/>
  <c r="X140" i="7"/>
  <c r="W140" i="7"/>
  <c r="V140" i="7"/>
  <c r="U140" i="7"/>
  <c r="T140" i="7"/>
  <c r="S140" i="7"/>
  <c r="R140" i="7"/>
  <c r="Q140" i="7"/>
  <c r="P140" i="7"/>
  <c r="O140" i="7"/>
  <c r="N140" i="7"/>
  <c r="M140" i="7"/>
  <c r="L140" i="7"/>
  <c r="K140" i="7"/>
  <c r="J140" i="7"/>
  <c r="I140" i="7"/>
  <c r="D129" i="7"/>
  <c r="D128" i="7"/>
  <c r="D127" i="7"/>
  <c r="D126" i="7"/>
  <c r="D125" i="7"/>
  <c r="F121" i="7"/>
  <c r="F120" i="7"/>
  <c r="F119" i="7"/>
  <c r="F118" i="7"/>
  <c r="F117" i="7"/>
  <c r="F116" i="7"/>
  <c r="F115" i="7"/>
  <c r="F114" i="7"/>
  <c r="F113" i="7"/>
  <c r="F112" i="7"/>
  <c r="F111" i="7"/>
  <c r="F110" i="7"/>
  <c r="F108" i="7"/>
  <c r="F107" i="7"/>
  <c r="F106" i="7"/>
  <c r="F105" i="7"/>
  <c r="F104" i="7"/>
  <c r="F103" i="7"/>
  <c r="F101" i="7"/>
  <c r="F100" i="7"/>
  <c r="AR129" i="7"/>
  <c r="AQ129" i="7"/>
  <c r="AP129"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AR128" i="7"/>
  <c r="AQ128" i="7"/>
  <c r="AP128"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AR127" i="7"/>
  <c r="AQ127" i="7"/>
  <c r="AP127"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AR126" i="7"/>
  <c r="AQ126" i="7"/>
  <c r="AP126"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AR125" i="7"/>
  <c r="AQ125" i="7"/>
  <c r="AP125"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AR61" i="7"/>
  <c r="AQ61" i="7"/>
  <c r="AP61"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AR60" i="7"/>
  <c r="AQ60" i="7"/>
  <c r="AP60"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AR59" i="7"/>
  <c r="AQ59" i="7"/>
  <c r="AP59"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AR58" i="7"/>
  <c r="AQ58" i="7"/>
  <c r="AP58"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AR57" i="7"/>
  <c r="AQ57" i="7"/>
  <c r="AP57"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AR56" i="7"/>
  <c r="AQ56" i="7"/>
  <c r="AP56"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AR55" i="7"/>
  <c r="AQ55" i="7"/>
  <c r="AP55"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AR54" i="7"/>
  <c r="AQ54" i="7"/>
  <c r="AP54"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AR53" i="7"/>
  <c r="AQ53" i="7"/>
  <c r="AP53"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AR52" i="7"/>
  <c r="AQ52" i="7"/>
  <c r="AP52"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AR51" i="7"/>
  <c r="AQ51" i="7"/>
  <c r="AP51"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AR50" i="7"/>
  <c r="AQ50" i="7"/>
  <c r="AP50"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AR48" i="7"/>
  <c r="AQ48" i="7"/>
  <c r="AP48"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AR47" i="7"/>
  <c r="AQ47" i="7"/>
  <c r="AP47"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AR46" i="7"/>
  <c r="AQ46" i="7"/>
  <c r="AP46"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AR45" i="7"/>
  <c r="AQ45" i="7"/>
  <c r="AP45"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AR44" i="7"/>
  <c r="AQ44" i="7"/>
  <c r="AP44"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AR43" i="7"/>
  <c r="AQ43" i="7"/>
  <c r="AP43"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AR41" i="7"/>
  <c r="AQ41" i="7"/>
  <c r="AP41"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AR40" i="7"/>
  <c r="AQ40" i="7"/>
  <c r="AP40"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AR34" i="7"/>
  <c r="AQ34" i="7"/>
  <c r="AP34"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AR33" i="7"/>
  <c r="AQ33" i="7"/>
  <c r="AP33"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AR32" i="7"/>
  <c r="AQ32" i="7"/>
  <c r="AP32"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AR31" i="7"/>
  <c r="AQ31" i="7"/>
  <c r="AP31"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AR30" i="7"/>
  <c r="AQ30" i="7"/>
  <c r="AP30"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AR29" i="7"/>
  <c r="AQ29" i="7"/>
  <c r="AP29"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AR28" i="7"/>
  <c r="AQ28" i="7"/>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AR27" i="7"/>
  <c r="AQ27" i="7"/>
  <c r="AP27"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AR26" i="7"/>
  <c r="AQ26" i="7"/>
  <c r="AP26"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AR25" i="7"/>
  <c r="AQ25"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AR24" i="7"/>
  <c r="AQ24"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AR23" i="7"/>
  <c r="AQ23"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AR19" i="7"/>
  <c r="AQ19" i="7"/>
  <c r="AP19"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AR18" i="7"/>
  <c r="AQ18" i="7"/>
  <c r="AP18"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AR17" i="7"/>
  <c r="AQ17" i="7"/>
  <c r="AP17"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AR16" i="7"/>
  <c r="AQ16" i="7"/>
  <c r="AP16"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AR14" i="7"/>
  <c r="AQ14" i="7"/>
  <c r="AP14"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F829" i="7" l="1"/>
  <c r="F340" i="7"/>
  <c r="F78" i="52"/>
  <c r="F97" i="51"/>
  <c r="F94" i="51"/>
  <c r="F83" i="51"/>
  <c r="F80" i="51"/>
  <c r="F68" i="51"/>
  <c r="F57" i="51"/>
  <c r="F41" i="51"/>
  <c r="F30" i="51"/>
  <c r="F17" i="51"/>
  <c r="F9" i="51"/>
  <c r="F170" i="50"/>
  <c r="AP162" i="50"/>
  <c r="AP164" i="50" s="1"/>
  <c r="AO162" i="50"/>
  <c r="AO164" i="50" s="1"/>
  <c r="AN162" i="50"/>
  <c r="AN164" i="50" s="1"/>
  <c r="AM162" i="50"/>
  <c r="AM164" i="50" s="1"/>
  <c r="AL162" i="50"/>
  <c r="AL164" i="50" s="1"/>
  <c r="AK162" i="50"/>
  <c r="AK164" i="50" s="1"/>
  <c r="AJ162" i="50"/>
  <c r="AJ164" i="50" s="1"/>
  <c r="AI162" i="50"/>
  <c r="AI164" i="50" s="1"/>
  <c r="AH162" i="50"/>
  <c r="AH164" i="50" s="1"/>
  <c r="AG162" i="50"/>
  <c r="AG164" i="50" s="1"/>
  <c r="AF162" i="50"/>
  <c r="AF164" i="50" s="1"/>
  <c r="AE162" i="50"/>
  <c r="AE164" i="50" s="1"/>
  <c r="AD162" i="50"/>
  <c r="AD164" i="50" s="1"/>
  <c r="AC162" i="50"/>
  <c r="AC164" i="50" s="1"/>
  <c r="AB162" i="50"/>
  <c r="AB164" i="50" s="1"/>
  <c r="AA162" i="50"/>
  <c r="AA164" i="50" s="1"/>
  <c r="Z162" i="50"/>
  <c r="Z164" i="50" s="1"/>
  <c r="Y162" i="50"/>
  <c r="Y164" i="50" s="1"/>
  <c r="X162" i="50"/>
  <c r="X164" i="50" s="1"/>
  <c r="W162" i="50"/>
  <c r="W164" i="50" s="1"/>
  <c r="V162" i="50"/>
  <c r="V164" i="50" s="1"/>
  <c r="U162" i="50"/>
  <c r="U164" i="50" s="1"/>
  <c r="T162" i="50"/>
  <c r="T164" i="50" s="1"/>
  <c r="S162" i="50"/>
  <c r="S164" i="50" s="1"/>
  <c r="R162" i="50"/>
  <c r="R164" i="50" s="1"/>
  <c r="Q162" i="50"/>
  <c r="Q164" i="50" s="1"/>
  <c r="P162" i="50"/>
  <c r="P164" i="50" s="1"/>
  <c r="O162" i="50"/>
  <c r="O164" i="50" s="1"/>
  <c r="N162" i="50"/>
  <c r="N164" i="50" s="1"/>
  <c r="M162" i="50"/>
  <c r="M164" i="50" s="1"/>
  <c r="L162" i="50"/>
  <c r="L164" i="50" s="1"/>
  <c r="K162" i="50"/>
  <c r="K164" i="50" s="1"/>
  <c r="J162" i="50"/>
  <c r="J164" i="50" s="1"/>
  <c r="I162" i="50"/>
  <c r="I164" i="50" s="1"/>
  <c r="H162" i="50"/>
  <c r="H164" i="50" s="1"/>
  <c r="G162" i="50"/>
  <c r="G164" i="50" s="1"/>
  <c r="F161" i="50"/>
  <c r="F160" i="50"/>
  <c r="F159" i="50"/>
  <c r="F158" i="50"/>
  <c r="F157" i="50"/>
  <c r="AP151" i="50"/>
  <c r="AP153" i="50" s="1"/>
  <c r="AO151" i="50"/>
  <c r="AO153" i="50" s="1"/>
  <c r="AN151" i="50"/>
  <c r="AN153" i="50" s="1"/>
  <c r="AM151" i="50"/>
  <c r="AM153" i="50" s="1"/>
  <c r="AL151" i="50"/>
  <c r="AL153" i="50" s="1"/>
  <c r="AK151" i="50"/>
  <c r="AK153" i="50" s="1"/>
  <c r="AJ151" i="50"/>
  <c r="AJ153" i="50" s="1"/>
  <c r="AI151" i="50"/>
  <c r="AI153" i="50" s="1"/>
  <c r="AH151" i="50"/>
  <c r="AH153" i="50" s="1"/>
  <c r="AG151" i="50"/>
  <c r="AG153" i="50" s="1"/>
  <c r="AF151" i="50"/>
  <c r="AF153" i="50" s="1"/>
  <c r="AE151" i="50"/>
  <c r="AE153" i="50" s="1"/>
  <c r="AD151" i="50"/>
  <c r="AD153" i="50" s="1"/>
  <c r="AC151" i="50"/>
  <c r="AC153" i="50" s="1"/>
  <c r="AB151" i="50"/>
  <c r="AB153" i="50" s="1"/>
  <c r="AA151" i="50"/>
  <c r="AA153" i="50" s="1"/>
  <c r="Z151" i="50"/>
  <c r="Z153" i="50" s="1"/>
  <c r="Y151" i="50"/>
  <c r="Y153" i="50" s="1"/>
  <c r="X151" i="50"/>
  <c r="X153" i="50" s="1"/>
  <c r="W151" i="50"/>
  <c r="W153" i="50" s="1"/>
  <c r="V151" i="50"/>
  <c r="V153" i="50" s="1"/>
  <c r="U151" i="50"/>
  <c r="U153" i="50" s="1"/>
  <c r="T151" i="50"/>
  <c r="T153" i="50" s="1"/>
  <c r="S151" i="50"/>
  <c r="S153" i="50" s="1"/>
  <c r="R151" i="50"/>
  <c r="R153" i="50" s="1"/>
  <c r="Q151" i="50"/>
  <c r="Q153" i="50" s="1"/>
  <c r="P151" i="50"/>
  <c r="P153" i="50" s="1"/>
  <c r="O151" i="50"/>
  <c r="O153" i="50" s="1"/>
  <c r="N151" i="50"/>
  <c r="N153" i="50" s="1"/>
  <c r="M151" i="50"/>
  <c r="M153" i="50" s="1"/>
  <c r="L151" i="50"/>
  <c r="L153" i="50" s="1"/>
  <c r="K151" i="50"/>
  <c r="K153" i="50" s="1"/>
  <c r="J151" i="50"/>
  <c r="J153" i="50" s="1"/>
  <c r="I151" i="50"/>
  <c r="I153" i="50" s="1"/>
  <c r="H151" i="50"/>
  <c r="H153" i="50" s="1"/>
  <c r="G151" i="50"/>
  <c r="G153" i="50" s="1"/>
  <c r="F150" i="50"/>
  <c r="F149" i="50"/>
  <c r="F148" i="50"/>
  <c r="F147" i="50"/>
  <c r="F146" i="50"/>
  <c r="AP140" i="50"/>
  <c r="AP142" i="50" s="1"/>
  <c r="AO140" i="50"/>
  <c r="AO142" i="50" s="1"/>
  <c r="AN140" i="50"/>
  <c r="AN142" i="50" s="1"/>
  <c r="AM140" i="50"/>
  <c r="AM142" i="50" s="1"/>
  <c r="AL140" i="50"/>
  <c r="AL142" i="50" s="1"/>
  <c r="AK140" i="50"/>
  <c r="AK142" i="50" s="1"/>
  <c r="AJ140" i="50"/>
  <c r="AJ142" i="50" s="1"/>
  <c r="AI140" i="50"/>
  <c r="AI142" i="50" s="1"/>
  <c r="AH140" i="50"/>
  <c r="AH142" i="50" s="1"/>
  <c r="AG140" i="50"/>
  <c r="AG142" i="50" s="1"/>
  <c r="AF140" i="50"/>
  <c r="AF142" i="50" s="1"/>
  <c r="AE140" i="50"/>
  <c r="AE142" i="50" s="1"/>
  <c r="AD140" i="50"/>
  <c r="AD142" i="50" s="1"/>
  <c r="AC140" i="50"/>
  <c r="AC142" i="50" s="1"/>
  <c r="AB140" i="50"/>
  <c r="AB142" i="50" s="1"/>
  <c r="AA140" i="50"/>
  <c r="AA142" i="50" s="1"/>
  <c r="Z140" i="50"/>
  <c r="Z142" i="50" s="1"/>
  <c r="Y140" i="50"/>
  <c r="Y142" i="50" s="1"/>
  <c r="X140" i="50"/>
  <c r="X142" i="50" s="1"/>
  <c r="W140" i="50"/>
  <c r="W142" i="50" s="1"/>
  <c r="V140" i="50"/>
  <c r="V142" i="50" s="1"/>
  <c r="U140" i="50"/>
  <c r="U142" i="50" s="1"/>
  <c r="T140" i="50"/>
  <c r="T142" i="50" s="1"/>
  <c r="S140" i="50"/>
  <c r="S142" i="50" s="1"/>
  <c r="R140" i="50"/>
  <c r="R142" i="50" s="1"/>
  <c r="Q140" i="50"/>
  <c r="Q142" i="50" s="1"/>
  <c r="P140" i="50"/>
  <c r="P142" i="50" s="1"/>
  <c r="O140" i="50"/>
  <c r="O142" i="50" s="1"/>
  <c r="N140" i="50"/>
  <c r="N142" i="50" s="1"/>
  <c r="M140" i="50"/>
  <c r="M142" i="50" s="1"/>
  <c r="L140" i="50"/>
  <c r="L142" i="50" s="1"/>
  <c r="K140" i="50"/>
  <c r="K142" i="50" s="1"/>
  <c r="J140" i="50"/>
  <c r="J142" i="50" s="1"/>
  <c r="I140" i="50"/>
  <c r="I142" i="50" s="1"/>
  <c r="H140" i="50"/>
  <c r="H142" i="50" s="1"/>
  <c r="G140" i="50"/>
  <c r="G142" i="50" s="1"/>
  <c r="F139" i="50"/>
  <c r="F138" i="50"/>
  <c r="F137" i="50"/>
  <c r="F136" i="50"/>
  <c r="F135" i="50"/>
  <c r="F127" i="50"/>
  <c r="F121" i="50"/>
  <c r="F115" i="50"/>
  <c r="F109" i="50"/>
  <c r="F103" i="50"/>
  <c r="F97" i="50"/>
  <c r="F91" i="50"/>
  <c r="AP82" i="50"/>
  <c r="AP84" i="50" s="1"/>
  <c r="AO82" i="50"/>
  <c r="AO84" i="50" s="1"/>
  <c r="AN82" i="50"/>
  <c r="AN84" i="50" s="1"/>
  <c r="AM82" i="50"/>
  <c r="AM84" i="50" s="1"/>
  <c r="AL82" i="50"/>
  <c r="AL84" i="50" s="1"/>
  <c r="AK82" i="50"/>
  <c r="AK84" i="50" s="1"/>
  <c r="AJ82" i="50"/>
  <c r="AJ84" i="50" s="1"/>
  <c r="AI82" i="50"/>
  <c r="AI84" i="50" s="1"/>
  <c r="AH82" i="50"/>
  <c r="AH84" i="50" s="1"/>
  <c r="AG82" i="50"/>
  <c r="AG84" i="50" s="1"/>
  <c r="AF82" i="50"/>
  <c r="AF84" i="50" s="1"/>
  <c r="AE82" i="50"/>
  <c r="AE84" i="50" s="1"/>
  <c r="AD82" i="50"/>
  <c r="AD84" i="50" s="1"/>
  <c r="AC82" i="50"/>
  <c r="AC84" i="50" s="1"/>
  <c r="AB82" i="50"/>
  <c r="AB84" i="50" s="1"/>
  <c r="AA82" i="50"/>
  <c r="AA84" i="50" s="1"/>
  <c r="Z82" i="50"/>
  <c r="Z84" i="50" s="1"/>
  <c r="Y82" i="50"/>
  <c r="Y84" i="50" s="1"/>
  <c r="X82" i="50"/>
  <c r="X84" i="50" s="1"/>
  <c r="W82" i="50"/>
  <c r="W84" i="50" s="1"/>
  <c r="V82" i="50"/>
  <c r="V84" i="50" s="1"/>
  <c r="U82" i="50"/>
  <c r="U84" i="50" s="1"/>
  <c r="T82" i="50"/>
  <c r="T84" i="50" s="1"/>
  <c r="S82" i="50"/>
  <c r="S84" i="50" s="1"/>
  <c r="R82" i="50"/>
  <c r="R84" i="50" s="1"/>
  <c r="Q82" i="50"/>
  <c r="Q84" i="50" s="1"/>
  <c r="P82" i="50"/>
  <c r="P84" i="50" s="1"/>
  <c r="O82" i="50"/>
  <c r="O84" i="50" s="1"/>
  <c r="N82" i="50"/>
  <c r="N84" i="50" s="1"/>
  <c r="M82" i="50"/>
  <c r="M84" i="50" s="1"/>
  <c r="L82" i="50"/>
  <c r="L84" i="50" s="1"/>
  <c r="K82" i="50"/>
  <c r="K84" i="50" s="1"/>
  <c r="J82" i="50"/>
  <c r="J84" i="50" s="1"/>
  <c r="I82" i="50"/>
  <c r="I84" i="50" s="1"/>
  <c r="H82" i="50"/>
  <c r="H84" i="50" s="1"/>
  <c r="G82" i="50"/>
  <c r="G84" i="50" s="1"/>
  <c r="F81" i="50"/>
  <c r="F80" i="50"/>
  <c r="F79" i="50"/>
  <c r="F78" i="50"/>
  <c r="F77" i="50"/>
  <c r="AP71" i="50"/>
  <c r="AP73" i="50" s="1"/>
  <c r="AO71" i="50"/>
  <c r="AO73" i="50" s="1"/>
  <c r="AN71" i="50"/>
  <c r="AN73" i="50" s="1"/>
  <c r="AM71" i="50"/>
  <c r="AM73" i="50" s="1"/>
  <c r="AL71" i="50"/>
  <c r="AL73" i="50" s="1"/>
  <c r="AK71" i="50"/>
  <c r="AK73" i="50" s="1"/>
  <c r="AJ71" i="50"/>
  <c r="AJ73" i="50" s="1"/>
  <c r="AI71" i="50"/>
  <c r="AI73" i="50" s="1"/>
  <c r="AH71" i="50"/>
  <c r="AH73" i="50" s="1"/>
  <c r="AG71" i="50"/>
  <c r="AG73" i="50" s="1"/>
  <c r="AF71" i="50"/>
  <c r="AF73" i="50" s="1"/>
  <c r="AE71" i="50"/>
  <c r="AE73" i="50" s="1"/>
  <c r="AD71" i="50"/>
  <c r="AD73" i="50" s="1"/>
  <c r="AC71" i="50"/>
  <c r="AC73" i="50" s="1"/>
  <c r="AB71" i="50"/>
  <c r="AB73" i="50" s="1"/>
  <c r="AA71" i="50"/>
  <c r="AA73" i="50" s="1"/>
  <c r="Z71" i="50"/>
  <c r="Z73" i="50" s="1"/>
  <c r="Y71" i="50"/>
  <c r="Y73" i="50" s="1"/>
  <c r="X71" i="50"/>
  <c r="X73" i="50" s="1"/>
  <c r="W71" i="50"/>
  <c r="W73" i="50" s="1"/>
  <c r="V71" i="50"/>
  <c r="V73" i="50" s="1"/>
  <c r="U71" i="50"/>
  <c r="U73" i="50" s="1"/>
  <c r="T71" i="50"/>
  <c r="T73" i="50" s="1"/>
  <c r="S71" i="50"/>
  <c r="S73" i="50" s="1"/>
  <c r="R71" i="50"/>
  <c r="R73" i="50" s="1"/>
  <c r="Q71" i="50"/>
  <c r="Q73" i="50" s="1"/>
  <c r="P71" i="50"/>
  <c r="P73" i="50" s="1"/>
  <c r="O71" i="50"/>
  <c r="O73" i="50" s="1"/>
  <c r="N71" i="50"/>
  <c r="N73" i="50" s="1"/>
  <c r="M71" i="50"/>
  <c r="M73" i="50" s="1"/>
  <c r="L71" i="50"/>
  <c r="L73" i="50" s="1"/>
  <c r="K71" i="50"/>
  <c r="K73" i="50" s="1"/>
  <c r="J71" i="50"/>
  <c r="J73" i="50" s="1"/>
  <c r="I71" i="50"/>
  <c r="I73" i="50" s="1"/>
  <c r="H71" i="50"/>
  <c r="H73" i="50" s="1"/>
  <c r="G71" i="50"/>
  <c r="G73" i="50" s="1"/>
  <c r="F70" i="50"/>
  <c r="F69" i="50"/>
  <c r="F68" i="50"/>
  <c r="F67" i="50"/>
  <c r="F66" i="50"/>
  <c r="AP60" i="50"/>
  <c r="AP62" i="50" s="1"/>
  <c r="AO60" i="50"/>
  <c r="AO62" i="50" s="1"/>
  <c r="AN60" i="50"/>
  <c r="AN62" i="50" s="1"/>
  <c r="AM60" i="50"/>
  <c r="AM62" i="50" s="1"/>
  <c r="AL60" i="50"/>
  <c r="AL62" i="50" s="1"/>
  <c r="AK60" i="50"/>
  <c r="AK62" i="50" s="1"/>
  <c r="AJ60" i="50"/>
  <c r="AJ62" i="50" s="1"/>
  <c r="AI60" i="50"/>
  <c r="AI62" i="50" s="1"/>
  <c r="AH60" i="50"/>
  <c r="AH62" i="50" s="1"/>
  <c r="AG60" i="50"/>
  <c r="AG62" i="50" s="1"/>
  <c r="AF60" i="50"/>
  <c r="AF62" i="50" s="1"/>
  <c r="AE60" i="50"/>
  <c r="AE62" i="50" s="1"/>
  <c r="AD60" i="50"/>
  <c r="AD62" i="50" s="1"/>
  <c r="AC60" i="50"/>
  <c r="AC62" i="50" s="1"/>
  <c r="AB60" i="50"/>
  <c r="AB62" i="50" s="1"/>
  <c r="AA60" i="50"/>
  <c r="AA62" i="50" s="1"/>
  <c r="Z60" i="50"/>
  <c r="Z62" i="50" s="1"/>
  <c r="Y60" i="50"/>
  <c r="Y62" i="50" s="1"/>
  <c r="X60" i="50"/>
  <c r="X62" i="50" s="1"/>
  <c r="W60" i="50"/>
  <c r="W62" i="50" s="1"/>
  <c r="V60" i="50"/>
  <c r="V62" i="50" s="1"/>
  <c r="U60" i="50"/>
  <c r="U62" i="50" s="1"/>
  <c r="T60" i="50"/>
  <c r="T62" i="50" s="1"/>
  <c r="S60" i="50"/>
  <c r="S62" i="50" s="1"/>
  <c r="R60" i="50"/>
  <c r="R62" i="50" s="1"/>
  <c r="Q60" i="50"/>
  <c r="Q62" i="50" s="1"/>
  <c r="P60" i="50"/>
  <c r="P62" i="50" s="1"/>
  <c r="O60" i="50"/>
  <c r="O62" i="50" s="1"/>
  <c r="N60" i="50"/>
  <c r="N62" i="50" s="1"/>
  <c r="M60" i="50"/>
  <c r="M62" i="50" s="1"/>
  <c r="L60" i="50"/>
  <c r="L62" i="50" s="1"/>
  <c r="K60" i="50"/>
  <c r="K62" i="50" s="1"/>
  <c r="J60" i="50"/>
  <c r="J62" i="50" s="1"/>
  <c r="I60" i="50"/>
  <c r="I62" i="50" s="1"/>
  <c r="H60" i="50"/>
  <c r="H62" i="50" s="1"/>
  <c r="G60" i="50"/>
  <c r="G62" i="50" s="1"/>
  <c r="F59" i="50"/>
  <c r="F58" i="50"/>
  <c r="F57" i="50"/>
  <c r="F56" i="50"/>
  <c r="F55" i="50"/>
  <c r="F47" i="50"/>
  <c r="F41" i="50"/>
  <c r="F35" i="50"/>
  <c r="F29" i="50"/>
  <c r="F23" i="50"/>
  <c r="F17" i="50"/>
  <c r="F11" i="50"/>
  <c r="AP42" i="49"/>
  <c r="AP44" i="49" s="1"/>
  <c r="AO42" i="49"/>
  <c r="AO44" i="49" s="1"/>
  <c r="AN42" i="49"/>
  <c r="AN44" i="49" s="1"/>
  <c r="AM42" i="49"/>
  <c r="AM44" i="49" s="1"/>
  <c r="AL42" i="49"/>
  <c r="AL44" i="49" s="1"/>
  <c r="AK42" i="49"/>
  <c r="AK44" i="49" s="1"/>
  <c r="AJ42" i="49"/>
  <c r="AJ44" i="49" s="1"/>
  <c r="AI42" i="49"/>
  <c r="AI44" i="49" s="1"/>
  <c r="AH42" i="49"/>
  <c r="AH44" i="49" s="1"/>
  <c r="AG42" i="49"/>
  <c r="AG44" i="49" s="1"/>
  <c r="AF42" i="49"/>
  <c r="AF44" i="49" s="1"/>
  <c r="AE42" i="49"/>
  <c r="AE44" i="49" s="1"/>
  <c r="AD42" i="49"/>
  <c r="AD44" i="49" s="1"/>
  <c r="AC42" i="49"/>
  <c r="AC44" i="49" s="1"/>
  <c r="AB42" i="49"/>
  <c r="AB44" i="49" s="1"/>
  <c r="AA42" i="49"/>
  <c r="AA44" i="49" s="1"/>
  <c r="Z42" i="49"/>
  <c r="Z44" i="49" s="1"/>
  <c r="Y42" i="49"/>
  <c r="Y44" i="49" s="1"/>
  <c r="X42" i="49"/>
  <c r="X44" i="49" s="1"/>
  <c r="W42" i="49"/>
  <c r="W44" i="49" s="1"/>
  <c r="V42" i="49"/>
  <c r="V44" i="49" s="1"/>
  <c r="U42" i="49"/>
  <c r="U44" i="49" s="1"/>
  <c r="T42" i="49"/>
  <c r="T44" i="49" s="1"/>
  <c r="S42" i="49"/>
  <c r="S44" i="49" s="1"/>
  <c r="R42" i="49"/>
  <c r="R44" i="49" s="1"/>
  <c r="Q42" i="49"/>
  <c r="Q44" i="49" s="1"/>
  <c r="P42" i="49"/>
  <c r="P44" i="49" s="1"/>
  <c r="O42" i="49"/>
  <c r="O44" i="49" s="1"/>
  <c r="N42" i="49"/>
  <c r="N44" i="49" s="1"/>
  <c r="M42" i="49"/>
  <c r="M44" i="49" s="1"/>
  <c r="L42" i="49"/>
  <c r="L44" i="49" s="1"/>
  <c r="K42" i="49"/>
  <c r="K44" i="49" s="1"/>
  <c r="J42" i="49"/>
  <c r="J44" i="49" s="1"/>
  <c r="I42" i="49"/>
  <c r="I44" i="49" s="1"/>
  <c r="H42" i="49"/>
  <c r="H44" i="49" s="1"/>
  <c r="G42" i="49"/>
  <c r="G44" i="49" s="1"/>
  <c r="F41" i="49"/>
  <c r="F40" i="49"/>
  <c r="F39" i="49"/>
  <c r="F38" i="49"/>
  <c r="F37" i="49"/>
  <c r="AP31" i="49"/>
  <c r="AP33" i="49" s="1"/>
  <c r="AO31" i="49"/>
  <c r="AO33" i="49" s="1"/>
  <c r="AN31" i="49"/>
  <c r="AN33" i="49" s="1"/>
  <c r="AM31" i="49"/>
  <c r="AM33" i="49" s="1"/>
  <c r="AL31" i="49"/>
  <c r="AL33" i="49" s="1"/>
  <c r="AK31" i="49"/>
  <c r="AK33" i="49" s="1"/>
  <c r="AJ31" i="49"/>
  <c r="AJ33" i="49" s="1"/>
  <c r="AI31" i="49"/>
  <c r="AI33" i="49" s="1"/>
  <c r="AH31" i="49"/>
  <c r="AH33" i="49" s="1"/>
  <c r="AG31" i="49"/>
  <c r="AG33" i="49" s="1"/>
  <c r="AF31" i="49"/>
  <c r="AF33" i="49" s="1"/>
  <c r="AE31" i="49"/>
  <c r="AE33" i="49" s="1"/>
  <c r="AD31" i="49"/>
  <c r="AD33" i="49" s="1"/>
  <c r="AC31" i="49"/>
  <c r="AC33" i="49" s="1"/>
  <c r="AB31" i="49"/>
  <c r="AB33" i="49" s="1"/>
  <c r="AA31" i="49"/>
  <c r="AA33" i="49" s="1"/>
  <c r="Z31" i="49"/>
  <c r="Z33" i="49" s="1"/>
  <c r="Y31" i="49"/>
  <c r="Y33" i="49" s="1"/>
  <c r="X31" i="49"/>
  <c r="X33" i="49" s="1"/>
  <c r="W31" i="49"/>
  <c r="W33" i="49" s="1"/>
  <c r="V31" i="49"/>
  <c r="V33" i="49" s="1"/>
  <c r="U31" i="49"/>
  <c r="U33" i="49" s="1"/>
  <c r="T31" i="49"/>
  <c r="T33" i="49" s="1"/>
  <c r="S31" i="49"/>
  <c r="S33" i="49" s="1"/>
  <c r="R31" i="49"/>
  <c r="R33" i="49" s="1"/>
  <c r="Q31" i="49"/>
  <c r="Q33" i="49" s="1"/>
  <c r="P31" i="49"/>
  <c r="P33" i="49" s="1"/>
  <c r="O31" i="49"/>
  <c r="O33" i="49" s="1"/>
  <c r="N31" i="49"/>
  <c r="N33" i="49" s="1"/>
  <c r="M31" i="49"/>
  <c r="M33" i="49" s="1"/>
  <c r="L31" i="49"/>
  <c r="L33" i="49" s="1"/>
  <c r="K31" i="49"/>
  <c r="K33" i="49" s="1"/>
  <c r="J31" i="49"/>
  <c r="J33" i="49" s="1"/>
  <c r="I31" i="49"/>
  <c r="I33" i="49" s="1"/>
  <c r="H31" i="49"/>
  <c r="H33" i="49" s="1"/>
  <c r="G31" i="49"/>
  <c r="G33" i="49" s="1"/>
  <c r="F30" i="49"/>
  <c r="F29" i="49"/>
  <c r="F28" i="49"/>
  <c r="F27" i="49"/>
  <c r="F26" i="49"/>
  <c r="F18" i="49"/>
  <c r="F10" i="49"/>
  <c r="AP98" i="48"/>
  <c r="AP100" i="48" s="1"/>
  <c r="AO98" i="48"/>
  <c r="AO100" i="48" s="1"/>
  <c r="AN98" i="48"/>
  <c r="AN100" i="48" s="1"/>
  <c r="AM98" i="48"/>
  <c r="AM100" i="48" s="1"/>
  <c r="AL98" i="48"/>
  <c r="AL100" i="48" s="1"/>
  <c r="AK98" i="48"/>
  <c r="AK100" i="48" s="1"/>
  <c r="AJ98" i="48"/>
  <c r="AJ100" i="48" s="1"/>
  <c r="AI98" i="48"/>
  <c r="AI100" i="48" s="1"/>
  <c r="AH98" i="48"/>
  <c r="AH100" i="48" s="1"/>
  <c r="AG98" i="48"/>
  <c r="AG100" i="48" s="1"/>
  <c r="AF98" i="48"/>
  <c r="AF100" i="48" s="1"/>
  <c r="AE98" i="48"/>
  <c r="AE100" i="48" s="1"/>
  <c r="AD98" i="48"/>
  <c r="AD100" i="48" s="1"/>
  <c r="AC98" i="48"/>
  <c r="AC100" i="48" s="1"/>
  <c r="AB98" i="48"/>
  <c r="AB100" i="48" s="1"/>
  <c r="AA98" i="48"/>
  <c r="AA100" i="48" s="1"/>
  <c r="Z98" i="48"/>
  <c r="Z100" i="48" s="1"/>
  <c r="Y98" i="48"/>
  <c r="Y100" i="48" s="1"/>
  <c r="X98" i="48"/>
  <c r="X100" i="48" s="1"/>
  <c r="W98" i="48"/>
  <c r="W100" i="48" s="1"/>
  <c r="V98" i="48"/>
  <c r="V100" i="48" s="1"/>
  <c r="U98" i="48"/>
  <c r="U100" i="48" s="1"/>
  <c r="T98" i="48"/>
  <c r="T100" i="48" s="1"/>
  <c r="S98" i="48"/>
  <c r="S100" i="48" s="1"/>
  <c r="R98" i="48"/>
  <c r="R100" i="48" s="1"/>
  <c r="Q98" i="48"/>
  <c r="Q100" i="48" s="1"/>
  <c r="P98" i="48"/>
  <c r="P100" i="48" s="1"/>
  <c r="O98" i="48"/>
  <c r="O100" i="48" s="1"/>
  <c r="N98" i="48"/>
  <c r="N100" i="48" s="1"/>
  <c r="M98" i="48"/>
  <c r="M100" i="48" s="1"/>
  <c r="L98" i="48"/>
  <c r="L100" i="48" s="1"/>
  <c r="K98" i="48"/>
  <c r="K100" i="48" s="1"/>
  <c r="J98" i="48"/>
  <c r="J100" i="48" s="1"/>
  <c r="I98" i="48"/>
  <c r="I100" i="48" s="1"/>
  <c r="H98" i="48"/>
  <c r="G98" i="48"/>
  <c r="G100" i="48" s="1"/>
  <c r="F97" i="48"/>
  <c r="F96" i="48"/>
  <c r="F95" i="48"/>
  <c r="F94" i="48"/>
  <c r="F93" i="48"/>
  <c r="F59" i="48"/>
  <c r="F58" i="48"/>
  <c r="F57" i="48"/>
  <c r="F56" i="48"/>
  <c r="F55" i="48"/>
  <c r="F54" i="48"/>
  <c r="F53" i="48"/>
  <c r="F52" i="48"/>
  <c r="F51" i="48"/>
  <c r="F50" i="48"/>
  <c r="F49" i="48"/>
  <c r="F48" i="48"/>
  <c r="AP47" i="48"/>
  <c r="AO47" i="48"/>
  <c r="AN47" i="48"/>
  <c r="AM47" i="48"/>
  <c r="AL47" i="48"/>
  <c r="AK47" i="48"/>
  <c r="AJ47" i="48"/>
  <c r="AI47" i="48"/>
  <c r="AH47" i="48"/>
  <c r="AG47" i="48"/>
  <c r="AF47" i="48"/>
  <c r="AE47" i="48"/>
  <c r="AD47" i="48"/>
  <c r="AC47" i="48"/>
  <c r="AB47" i="48"/>
  <c r="AA47" i="48"/>
  <c r="Z47" i="48"/>
  <c r="Y47" i="48"/>
  <c r="X47" i="48"/>
  <c r="W47" i="48"/>
  <c r="V47" i="48"/>
  <c r="U47" i="48"/>
  <c r="T47" i="48"/>
  <c r="S47" i="48"/>
  <c r="R47" i="48"/>
  <c r="Q47" i="48"/>
  <c r="P47" i="48"/>
  <c r="O47" i="48"/>
  <c r="N47" i="48"/>
  <c r="M47" i="48"/>
  <c r="L47" i="48"/>
  <c r="K47" i="48"/>
  <c r="J47" i="48"/>
  <c r="I47" i="48"/>
  <c r="H47" i="48"/>
  <c r="G47" i="48"/>
  <c r="F46" i="48"/>
  <c r="F45" i="48"/>
  <c r="F44" i="48"/>
  <c r="F43" i="48"/>
  <c r="F42" i="48"/>
  <c r="F41" i="48"/>
  <c r="AP40" i="48"/>
  <c r="AO40" i="48"/>
  <c r="AN40" i="48"/>
  <c r="AM40" i="48"/>
  <c r="AL40" i="48"/>
  <c r="AK40" i="48"/>
  <c r="AJ40" i="48"/>
  <c r="AI40" i="48"/>
  <c r="AH40" i="48"/>
  <c r="AG40" i="48"/>
  <c r="AF40" i="48"/>
  <c r="AE40" i="48"/>
  <c r="AD40" i="48"/>
  <c r="AC40" i="48"/>
  <c r="AB40" i="48"/>
  <c r="AA40" i="48"/>
  <c r="Z40" i="48"/>
  <c r="Y40" i="48"/>
  <c r="X40" i="48"/>
  <c r="W40" i="48"/>
  <c r="V40" i="48"/>
  <c r="U40" i="48"/>
  <c r="T40" i="48"/>
  <c r="S40" i="48"/>
  <c r="R40" i="48"/>
  <c r="Q40" i="48"/>
  <c r="P40" i="48"/>
  <c r="O40" i="48"/>
  <c r="N40" i="48"/>
  <c r="M40" i="48"/>
  <c r="L40" i="48"/>
  <c r="K40" i="48"/>
  <c r="J40" i="48"/>
  <c r="I40" i="48"/>
  <c r="H40" i="48"/>
  <c r="G40" i="48"/>
  <c r="F39" i="48"/>
  <c r="F38" i="48"/>
  <c r="F31" i="48"/>
  <c r="F30" i="48"/>
  <c r="F29" i="48"/>
  <c r="F28" i="48"/>
  <c r="F27" i="48"/>
  <c r="F26" i="48"/>
  <c r="F25" i="48"/>
  <c r="F24" i="48"/>
  <c r="F23" i="48"/>
  <c r="F22" i="48"/>
  <c r="F21" i="48"/>
  <c r="F20" i="48"/>
  <c r="AP19" i="48"/>
  <c r="AO19" i="48"/>
  <c r="AN19" i="48"/>
  <c r="AM19" i="48"/>
  <c r="AL19" i="48"/>
  <c r="AK19" i="48"/>
  <c r="AJ19" i="48"/>
  <c r="AI19" i="48"/>
  <c r="AH19" i="48"/>
  <c r="AG19" i="48"/>
  <c r="AF19" i="48"/>
  <c r="AE19" i="48"/>
  <c r="AD19" i="48"/>
  <c r="AC19" i="48"/>
  <c r="AB19" i="48"/>
  <c r="AA19" i="48"/>
  <c r="Z19" i="48"/>
  <c r="Y19" i="48"/>
  <c r="X19" i="48"/>
  <c r="W19" i="48"/>
  <c r="V19" i="48"/>
  <c r="U19" i="48"/>
  <c r="T19" i="48"/>
  <c r="S19" i="48"/>
  <c r="R19" i="48"/>
  <c r="Q19" i="48"/>
  <c r="P19" i="48"/>
  <c r="O19" i="48"/>
  <c r="N19" i="48"/>
  <c r="M19" i="48"/>
  <c r="L19" i="48"/>
  <c r="K19" i="48"/>
  <c r="J19" i="48"/>
  <c r="I19" i="48"/>
  <c r="H19" i="48"/>
  <c r="G19" i="48"/>
  <c r="F18" i="48"/>
  <c r="F17" i="48"/>
  <c r="F16" i="48"/>
  <c r="F15" i="48"/>
  <c r="F14" i="48"/>
  <c r="F13" i="48"/>
  <c r="AP12" i="48"/>
  <c r="AO12" i="48"/>
  <c r="AN12" i="48"/>
  <c r="AM12" i="48"/>
  <c r="AL12" i="48"/>
  <c r="AK12" i="48"/>
  <c r="AJ12" i="48"/>
  <c r="AI12" i="48"/>
  <c r="AH12" i="48"/>
  <c r="AG12" i="48"/>
  <c r="AF12" i="48"/>
  <c r="AE12" i="48"/>
  <c r="AD12" i="48"/>
  <c r="AC12" i="48"/>
  <c r="AB12" i="48"/>
  <c r="AA12" i="48"/>
  <c r="Z12" i="48"/>
  <c r="Y12" i="48"/>
  <c r="X12" i="48"/>
  <c r="W12" i="48"/>
  <c r="V12" i="48"/>
  <c r="U12" i="48"/>
  <c r="T12" i="48"/>
  <c r="S12" i="48"/>
  <c r="R12" i="48"/>
  <c r="Q12" i="48"/>
  <c r="P12" i="48"/>
  <c r="O12" i="48"/>
  <c r="N12" i="48"/>
  <c r="M12" i="48"/>
  <c r="L12" i="48"/>
  <c r="K12" i="48"/>
  <c r="J12" i="48"/>
  <c r="I12" i="48"/>
  <c r="H12" i="48"/>
  <c r="G12" i="48"/>
  <c r="F11" i="48"/>
  <c r="F10" i="48"/>
  <c r="J143" i="3" a="1"/>
  <c r="S143" i="3" s="1"/>
  <c r="F150" i="47"/>
  <c r="F140" i="47"/>
  <c r="F129" i="47"/>
  <c r="AR72" i="19"/>
  <c r="AQ72" i="19"/>
  <c r="AP72" i="19"/>
  <c r="AO72" i="19"/>
  <c r="AN72" i="19"/>
  <c r="AM72" i="19"/>
  <c r="AL72" i="19"/>
  <c r="AK72" i="19"/>
  <c r="AJ72" i="19"/>
  <c r="AI72" i="19"/>
  <c r="AH72" i="19"/>
  <c r="AG72" i="19"/>
  <c r="AF72" i="19"/>
  <c r="AE72" i="19"/>
  <c r="AD72" i="19"/>
  <c r="AC72" i="19"/>
  <c r="AB72" i="19"/>
  <c r="AA72" i="19"/>
  <c r="Z72" i="19"/>
  <c r="Y72" i="19"/>
  <c r="X72" i="19"/>
  <c r="W72" i="19"/>
  <c r="V72" i="19"/>
  <c r="U72" i="19"/>
  <c r="T72" i="19"/>
  <c r="S72" i="19"/>
  <c r="R72" i="19"/>
  <c r="Q72" i="19"/>
  <c r="P72" i="19"/>
  <c r="O72" i="19"/>
  <c r="N72" i="19"/>
  <c r="M72" i="19"/>
  <c r="L72" i="19"/>
  <c r="K72" i="19"/>
  <c r="J72" i="19"/>
  <c r="F820" i="7"/>
  <c r="F819" i="7"/>
  <c r="F818" i="7"/>
  <c r="F817" i="7"/>
  <c r="F816" i="7"/>
  <c r="F815" i="7"/>
  <c r="F814" i="7"/>
  <c r="F813" i="7"/>
  <c r="F811" i="7"/>
  <c r="F809" i="7"/>
  <c r="F800" i="7"/>
  <c r="F799" i="7"/>
  <c r="F153" i="50" l="1"/>
  <c r="F142" i="50"/>
  <c r="F164" i="50"/>
  <c r="F33" i="49"/>
  <c r="F44" i="49"/>
  <c r="T32" i="48"/>
  <c r="T34" i="48" s="1"/>
  <c r="AJ32" i="48"/>
  <c r="AJ34" i="48" s="1"/>
  <c r="H60" i="48"/>
  <c r="H62" i="48" s="1"/>
  <c r="P60" i="48"/>
  <c r="P62" i="48" s="1"/>
  <c r="X60" i="48"/>
  <c r="X62" i="48" s="1"/>
  <c r="L32" i="48"/>
  <c r="L34" i="48" s="1"/>
  <c r="AN60" i="48"/>
  <c r="AN62" i="48" s="1"/>
  <c r="AF60" i="48"/>
  <c r="AF62" i="48" s="1"/>
  <c r="F62" i="50"/>
  <c r="F73" i="50"/>
  <c r="F84" i="50"/>
  <c r="F100" i="48"/>
  <c r="S32" i="48"/>
  <c r="S34" i="48" s="1"/>
  <c r="AA32" i="48"/>
  <c r="AA34" i="48" s="1"/>
  <c r="AI32" i="48"/>
  <c r="AI34" i="48" s="1"/>
  <c r="O60" i="48"/>
  <c r="O62" i="48" s="1"/>
  <c r="W60" i="48"/>
  <c r="W62" i="48" s="1"/>
  <c r="AE60" i="48"/>
  <c r="AE62" i="48" s="1"/>
  <c r="AM60" i="48"/>
  <c r="AM62" i="48" s="1"/>
  <c r="X32" i="48"/>
  <c r="X34" i="48" s="1"/>
  <c r="AN32" i="48"/>
  <c r="AN34" i="48" s="1"/>
  <c r="L60" i="48"/>
  <c r="L62" i="48" s="1"/>
  <c r="T60" i="48"/>
  <c r="T62" i="48" s="1"/>
  <c r="AB60" i="48"/>
  <c r="AB62" i="48" s="1"/>
  <c r="AJ60" i="48"/>
  <c r="AJ62" i="48" s="1"/>
  <c r="N60" i="48"/>
  <c r="N62" i="48" s="1"/>
  <c r="V60" i="48"/>
  <c r="V62" i="48" s="1"/>
  <c r="AD60" i="48"/>
  <c r="AD62" i="48" s="1"/>
  <c r="AL60" i="48"/>
  <c r="AL62" i="48" s="1"/>
  <c r="G32" i="48"/>
  <c r="G34" i="48" s="1"/>
  <c r="O32" i="48"/>
  <c r="O34" i="48" s="1"/>
  <c r="W32" i="48"/>
  <c r="W34" i="48" s="1"/>
  <c r="K60" i="48"/>
  <c r="K62" i="48" s="1"/>
  <c r="S60" i="48"/>
  <c r="S62" i="48" s="1"/>
  <c r="AI60" i="48"/>
  <c r="AI62" i="48" s="1"/>
  <c r="I60" i="48"/>
  <c r="I62" i="48" s="1"/>
  <c r="Q60" i="48"/>
  <c r="Q62" i="48" s="1"/>
  <c r="Y60" i="48"/>
  <c r="Y62" i="48" s="1"/>
  <c r="AG60" i="48"/>
  <c r="AG62" i="48" s="1"/>
  <c r="AO60" i="48"/>
  <c r="AO62" i="48" s="1"/>
  <c r="J60" i="48"/>
  <c r="J62" i="48" s="1"/>
  <c r="Z60" i="48"/>
  <c r="Z62" i="48" s="1"/>
  <c r="AH60" i="48"/>
  <c r="AH62" i="48" s="1"/>
  <c r="AP60" i="48"/>
  <c r="AP62" i="48" s="1"/>
  <c r="F98" i="48"/>
  <c r="J32" i="48"/>
  <c r="J34" i="48" s="1"/>
  <c r="R32" i="48"/>
  <c r="R34" i="48" s="1"/>
  <c r="Z32" i="48"/>
  <c r="Z34" i="48" s="1"/>
  <c r="AH32" i="48"/>
  <c r="AH34" i="48" s="1"/>
  <c r="AP32" i="48"/>
  <c r="AP34" i="48" s="1"/>
  <c r="M60" i="48"/>
  <c r="M62" i="48" s="1"/>
  <c r="U60" i="48"/>
  <c r="U62" i="48" s="1"/>
  <c r="AC60" i="48"/>
  <c r="AC62" i="48" s="1"/>
  <c r="AK60" i="48"/>
  <c r="AK62" i="48" s="1"/>
  <c r="F140" i="50"/>
  <c r="F71" i="50"/>
  <c r="F60" i="50"/>
  <c r="F82" i="50"/>
  <c r="F151" i="50"/>
  <c r="F162" i="50"/>
  <c r="F42" i="49"/>
  <c r="F31" i="49"/>
  <c r="M32" i="48"/>
  <c r="M34" i="48" s="1"/>
  <c r="Q32" i="48"/>
  <c r="Q34" i="48" s="1"/>
  <c r="AO32" i="48"/>
  <c r="AO34" i="48" s="1"/>
  <c r="F40" i="48"/>
  <c r="Y32" i="48"/>
  <c r="Y34" i="48" s="1"/>
  <c r="G60" i="48"/>
  <c r="G62" i="48" s="1"/>
  <c r="H32" i="48"/>
  <c r="H34" i="48" s="1"/>
  <c r="I32" i="48"/>
  <c r="I34" i="48" s="1"/>
  <c r="AF32" i="48"/>
  <c r="AF34" i="48" s="1"/>
  <c r="F47" i="48"/>
  <c r="K32" i="48"/>
  <c r="K34" i="48" s="1"/>
  <c r="AG32" i="48"/>
  <c r="AG34" i="48" s="1"/>
  <c r="P32" i="48"/>
  <c r="P34" i="48" s="1"/>
  <c r="F12" i="48"/>
  <c r="F19" i="48"/>
  <c r="AB32" i="48"/>
  <c r="AB34" i="48" s="1"/>
  <c r="R60" i="48"/>
  <c r="R62" i="48" s="1"/>
  <c r="AA60" i="48"/>
  <c r="AA62" i="48" s="1"/>
  <c r="U32" i="48"/>
  <c r="U34" i="48" s="1"/>
  <c r="AC32" i="48"/>
  <c r="AC34" i="48" s="1"/>
  <c r="AK32" i="48"/>
  <c r="AK34" i="48" s="1"/>
  <c r="N32" i="48"/>
  <c r="N34" i="48" s="1"/>
  <c r="V32" i="48"/>
  <c r="V34" i="48" s="1"/>
  <c r="AD32" i="48"/>
  <c r="AD34" i="48" s="1"/>
  <c r="AL32" i="48"/>
  <c r="AL34" i="48" s="1"/>
  <c r="AE32" i="48"/>
  <c r="AE34" i="48" s="1"/>
  <c r="AM32" i="48"/>
  <c r="AM34" i="48" s="1"/>
  <c r="O143" i="3"/>
  <c r="P143" i="3"/>
  <c r="Q143" i="3"/>
  <c r="L143" i="3"/>
  <c r="M143" i="3"/>
  <c r="J143" i="3"/>
  <c r="R143" i="3"/>
  <c r="N143" i="3"/>
  <c r="K143" i="3"/>
  <c r="F62" i="48" l="1"/>
  <c r="F34" i="48"/>
  <c r="F60" i="48"/>
  <c r="F32" i="48"/>
  <c r="J90" i="47"/>
  <c r="J89" i="47"/>
  <c r="BE1" i="47"/>
  <c r="AT1" i="47"/>
  <c r="J140" i="3" a="1"/>
  <c r="P140" i="3" s="1"/>
  <c r="J126" i="3" a="1"/>
  <c r="S126" i="3" s="1"/>
  <c r="J148" i="3" a="1"/>
  <c r="Q148" i="3" s="1"/>
  <c r="J30" i="3" a="1"/>
  <c r="O30" i="3" s="1"/>
  <c r="S140" i="3" l="1"/>
  <c r="L140" i="3"/>
  <c r="J140" i="3"/>
  <c r="M140" i="3"/>
  <c r="N140" i="3"/>
  <c r="R140" i="3"/>
  <c r="O140" i="3"/>
  <c r="Q140" i="3"/>
  <c r="K140" i="3"/>
  <c r="L126" i="3"/>
  <c r="M126" i="3"/>
  <c r="N126" i="3"/>
  <c r="O126" i="3"/>
  <c r="P126" i="3"/>
  <c r="J126" i="3"/>
  <c r="R126" i="3"/>
  <c r="Q126" i="3"/>
  <c r="K126" i="3"/>
  <c r="R148" i="3"/>
  <c r="S148" i="3"/>
  <c r="M148" i="3"/>
  <c r="N148" i="3"/>
  <c r="O148" i="3"/>
  <c r="J148" i="3"/>
  <c r="I146" i="3" s="1"/>
  <c r="K148" i="3"/>
  <c r="L148" i="3"/>
  <c r="P148" i="3"/>
  <c r="N30" i="3"/>
  <c r="L30" i="3"/>
  <c r="S30" i="3"/>
  <c r="R30" i="3"/>
  <c r="Q30" i="3"/>
  <c r="P30" i="3"/>
  <c r="M30" i="3"/>
  <c r="K30" i="3"/>
  <c r="J30" i="3"/>
  <c r="I141" i="3" l="1"/>
  <c r="E47" i="52" s="1"/>
  <c r="I153" i="3"/>
  <c r="A4" i="51" s="1"/>
  <c r="I133" i="3"/>
  <c r="A1" i="52" s="1"/>
  <c r="I128" i="3"/>
  <c r="A1" i="53" s="1"/>
  <c r="I131" i="3"/>
  <c r="A1" i="50" s="1"/>
  <c r="I132" i="3"/>
  <c r="A1" i="51" s="1"/>
  <c r="I129" i="3"/>
  <c r="A1" i="48" s="1"/>
  <c r="I130" i="3"/>
  <c r="A1" i="49" s="1"/>
  <c r="I145" i="3"/>
  <c r="I144" i="3"/>
  <c r="I138" i="3"/>
  <c r="A1" i="47" s="1"/>
  <c r="I137" i="3"/>
  <c r="A1" i="46" s="1"/>
  <c r="I136" i="3"/>
  <c r="A1" i="45" s="1"/>
  <c r="I135" i="3"/>
  <c r="A1" i="19" s="1"/>
  <c r="I127" i="3"/>
  <c r="B1" i="44" s="1"/>
  <c r="I134" i="3"/>
  <c r="I150" i="3"/>
  <c r="I149" i="3"/>
  <c r="I32" i="3"/>
  <c r="I31" i="3"/>
  <c r="E91" i="48" l="1"/>
  <c r="E1" i="46"/>
  <c r="E1" i="19"/>
  <c r="E64" i="48"/>
  <c r="E16" i="49"/>
  <c r="E64" i="50"/>
  <c r="E88" i="50"/>
  <c r="E40" i="51"/>
  <c r="E75" i="52"/>
  <c r="E1" i="7"/>
  <c r="E24" i="49"/>
  <c r="E12" i="53"/>
  <c r="E1" i="45"/>
  <c r="E144" i="50"/>
  <c r="E93" i="51"/>
  <c r="E35" i="49"/>
  <c r="E6" i="53"/>
  <c r="E8" i="48"/>
  <c r="E8" i="51"/>
  <c r="E8" i="52"/>
  <c r="E155" i="50"/>
  <c r="E75" i="50"/>
  <c r="E34" i="52"/>
  <c r="E8" i="49"/>
  <c r="E53" i="50"/>
  <c r="E133" i="50"/>
  <c r="E69" i="52"/>
  <c r="E8" i="50"/>
  <c r="E16" i="51"/>
  <c r="E56" i="51"/>
  <c r="E11" i="52"/>
  <c r="E67" i="51"/>
  <c r="E24" i="52"/>
  <c r="E1" i="47"/>
  <c r="E36" i="48"/>
  <c r="E168" i="50"/>
  <c r="E29" i="51"/>
  <c r="E79" i="51"/>
  <c r="E60" i="52"/>
  <c r="E27" i="52"/>
  <c r="E82" i="52"/>
  <c r="E107" i="51"/>
  <c r="A1" i="7"/>
  <c r="F321" i="46"/>
  <c r="F304" i="46"/>
  <c r="F285" i="46"/>
  <c r="F268" i="46"/>
  <c r="F249" i="46"/>
  <c r="F232" i="46"/>
  <c r="F211" i="46"/>
  <c r="F194" i="46"/>
  <c r="F175" i="46"/>
  <c r="F158" i="46"/>
  <c r="F139" i="46"/>
  <c r="F122" i="46"/>
  <c r="F101" i="46"/>
  <c r="F84" i="46"/>
  <c r="F65" i="46"/>
  <c r="F48" i="46"/>
  <c r="F29" i="46"/>
  <c r="F12" i="46"/>
  <c r="F894" i="7" l="1"/>
  <c r="F896" i="7" s="1"/>
  <c r="AR26" i="45"/>
  <c r="AQ26" i="45"/>
  <c r="AP26" i="45"/>
  <c r="AO26" i="45"/>
  <c r="AN26" i="45"/>
  <c r="AM26" i="45"/>
  <c r="AL26" i="45"/>
  <c r="AK26" i="45"/>
  <c r="AJ26" i="45"/>
  <c r="AI26" i="45"/>
  <c r="AH26" i="45"/>
  <c r="AG26" i="45"/>
  <c r="AF26" i="45"/>
  <c r="AE26" i="45"/>
  <c r="AD26" i="45"/>
  <c r="AC26" i="45"/>
  <c r="AB26" i="45"/>
  <c r="AA26" i="45"/>
  <c r="Z26" i="45"/>
  <c r="Y26" i="45"/>
  <c r="X26" i="45"/>
  <c r="W26" i="45"/>
  <c r="V26" i="45"/>
  <c r="U26" i="45"/>
  <c r="T26" i="45"/>
  <c r="S26" i="45"/>
  <c r="R26" i="45"/>
  <c r="Q26" i="45"/>
  <c r="P26" i="45"/>
  <c r="O26" i="45"/>
  <c r="N26" i="45"/>
  <c r="M26" i="45"/>
  <c r="L26" i="45"/>
  <c r="K26" i="45"/>
  <c r="J26" i="45"/>
  <c r="I26" i="45"/>
  <c r="I72" i="19"/>
  <c r="F424" i="7"/>
  <c r="F26" i="45" l="1"/>
  <c r="J100" i="47" s="1"/>
  <c r="AR858" i="7" l="1"/>
  <c r="AR19" i="45" s="1"/>
  <c r="AQ858" i="7"/>
  <c r="AQ19" i="45" s="1"/>
  <c r="AP858" i="7"/>
  <c r="AP19" i="45" s="1"/>
  <c r="AO858" i="7"/>
  <c r="AO19" i="45" s="1"/>
  <c r="AN858" i="7"/>
  <c r="AN19" i="45" s="1"/>
  <c r="AM858" i="7"/>
  <c r="AM19" i="45" s="1"/>
  <c r="AL858" i="7"/>
  <c r="AL19" i="45" s="1"/>
  <c r="AK858" i="7"/>
  <c r="AK19" i="45" s="1"/>
  <c r="AJ858" i="7"/>
  <c r="AJ19" i="45" s="1"/>
  <c r="AI858" i="7"/>
  <c r="AI19" i="45" s="1"/>
  <c r="AH858" i="7"/>
  <c r="AH19" i="45" s="1"/>
  <c r="AG858" i="7"/>
  <c r="AG19" i="45" s="1"/>
  <c r="AF858" i="7"/>
  <c r="AF19" i="45" s="1"/>
  <c r="AE858" i="7"/>
  <c r="AE19" i="45" s="1"/>
  <c r="AD858" i="7"/>
  <c r="AD19" i="45" s="1"/>
  <c r="AC858" i="7"/>
  <c r="AC19" i="45" s="1"/>
  <c r="AB858" i="7"/>
  <c r="AB19" i="45" s="1"/>
  <c r="AA858" i="7"/>
  <c r="AA19" i="45" s="1"/>
  <c r="Z858" i="7"/>
  <c r="Z19" i="45" s="1"/>
  <c r="Y858" i="7"/>
  <c r="Y19" i="45" s="1"/>
  <c r="X858" i="7"/>
  <c r="X19" i="45" s="1"/>
  <c r="W858" i="7"/>
  <c r="W19" i="45" s="1"/>
  <c r="V858" i="7"/>
  <c r="V19" i="45" s="1"/>
  <c r="U858" i="7"/>
  <c r="U19" i="45" s="1"/>
  <c r="T858" i="7"/>
  <c r="T19" i="45" s="1"/>
  <c r="S858" i="7"/>
  <c r="S19" i="45" s="1"/>
  <c r="R858" i="7"/>
  <c r="R19" i="45" s="1"/>
  <c r="Q858" i="7"/>
  <c r="Q19" i="45" s="1"/>
  <c r="P858" i="7"/>
  <c r="P19" i="45" s="1"/>
  <c r="O858" i="7"/>
  <c r="O19" i="45" s="1"/>
  <c r="N858" i="7"/>
  <c r="N19" i="45" s="1"/>
  <c r="M858" i="7"/>
  <c r="M19" i="45" s="1"/>
  <c r="L858" i="7"/>
  <c r="L19" i="45" s="1"/>
  <c r="K858" i="7"/>
  <c r="K19" i="45" s="1"/>
  <c r="J858" i="7"/>
  <c r="J19" i="45" s="1"/>
  <c r="I858" i="7"/>
  <c r="I19" i="45" s="1"/>
  <c r="F456" i="7"/>
  <c r="F479" i="7"/>
  <c r="F509" i="7"/>
  <c r="F541" i="7"/>
  <c r="F580" i="7"/>
  <c r="F612" i="7"/>
  <c r="F651" i="7"/>
  <c r="F647" i="7"/>
  <c r="F686" i="7"/>
  <c r="F682" i="7"/>
  <c r="F643" i="7"/>
  <c r="M50" i="47" s="1"/>
  <c r="F608" i="7"/>
  <c r="M49" i="47" s="1"/>
  <c r="F576" i="7"/>
  <c r="M48" i="47" s="1"/>
  <c r="F537" i="7"/>
  <c r="M47" i="47" s="1"/>
  <c r="F505" i="7"/>
  <c r="M46" i="47" s="1"/>
  <c r="F503" i="7"/>
  <c r="K46" i="47" s="1"/>
  <c r="F475" i="7"/>
  <c r="M45" i="47" s="1"/>
  <c r="F473" i="7"/>
  <c r="K45" i="47" s="1"/>
  <c r="AT2" i="3" l="1" a="1"/>
  <c r="AT2" i="3" s="1"/>
  <c r="F7" i="3"/>
  <c r="F8" i="3"/>
  <c r="F6" i="3"/>
  <c r="I16" i="3" s="1"/>
  <c r="J16" i="3" s="1"/>
  <c r="K16" i="3" s="1"/>
  <c r="L16" i="3" s="1"/>
  <c r="M16" i="3" s="1"/>
  <c r="N16" i="3" s="1"/>
  <c r="O16" i="3" s="1"/>
  <c r="P16" i="3" s="1"/>
  <c r="Q16" i="3" s="1"/>
  <c r="R16" i="3" s="1"/>
  <c r="S16" i="3" s="1"/>
  <c r="T16" i="3" s="1"/>
  <c r="U16" i="3" s="1"/>
  <c r="V16" i="3" s="1"/>
  <c r="W16" i="3" s="1"/>
  <c r="X16" i="3" s="1"/>
  <c r="Y16" i="3" s="1"/>
  <c r="Z16" i="3" s="1"/>
  <c r="AA16" i="3" s="1"/>
  <c r="AB16" i="3" s="1"/>
  <c r="AC16" i="3" s="1"/>
  <c r="AD16" i="3" s="1"/>
  <c r="AE16" i="3" s="1"/>
  <c r="AF16" i="3" s="1"/>
  <c r="AG16" i="3" s="1"/>
  <c r="AH16" i="3" s="1"/>
  <c r="AI16" i="3" s="1"/>
  <c r="AJ16" i="3" s="1"/>
  <c r="AK16" i="3" s="1"/>
  <c r="AL16" i="3" s="1"/>
  <c r="AM16" i="3" s="1"/>
  <c r="AN16" i="3" s="1"/>
  <c r="AO16" i="3" s="1"/>
  <c r="AP16" i="3" s="1"/>
  <c r="AQ16" i="3" s="1"/>
  <c r="AR16" i="3" s="1"/>
  <c r="AR404" i="7"/>
  <c r="AR413" i="7" s="1"/>
  <c r="AQ404" i="7"/>
  <c r="AQ413" i="7" s="1"/>
  <c r="AP404" i="7"/>
  <c r="AP413" i="7" s="1"/>
  <c r="AO404" i="7"/>
  <c r="AO413" i="7" s="1"/>
  <c r="AN404" i="7"/>
  <c r="AN413" i="7" s="1"/>
  <c r="AM404" i="7"/>
  <c r="AM413" i="7" s="1"/>
  <c r="AL404" i="7"/>
  <c r="AL413" i="7" s="1"/>
  <c r="AK404" i="7"/>
  <c r="AK413" i="7" s="1"/>
  <c r="AJ404" i="7"/>
  <c r="AJ413" i="7" s="1"/>
  <c r="AI404" i="7"/>
  <c r="AI413" i="7" s="1"/>
  <c r="AH404" i="7"/>
  <c r="AH413" i="7" s="1"/>
  <c r="AG404" i="7"/>
  <c r="AG413" i="7" s="1"/>
  <c r="AF404" i="7"/>
  <c r="AF413" i="7" s="1"/>
  <c r="AE404" i="7"/>
  <c r="AE413" i="7" s="1"/>
  <c r="AD404" i="7"/>
  <c r="AD413" i="7" s="1"/>
  <c r="AC404" i="7"/>
  <c r="AC413" i="7" s="1"/>
  <c r="AB404" i="7"/>
  <c r="AB413" i="7" s="1"/>
  <c r="AA404" i="7"/>
  <c r="AA413" i="7" s="1"/>
  <c r="Z404" i="7"/>
  <c r="Z413" i="7" s="1"/>
  <c r="Y404" i="7"/>
  <c r="Y413" i="7" s="1"/>
  <c r="X404" i="7"/>
  <c r="X413" i="7" s="1"/>
  <c r="W404" i="7"/>
  <c r="W413" i="7" s="1"/>
  <c r="V404" i="7"/>
  <c r="V413" i="7" s="1"/>
  <c r="U404" i="7"/>
  <c r="U413" i="7" s="1"/>
  <c r="T404" i="7"/>
  <c r="T413" i="7" s="1"/>
  <c r="S404" i="7"/>
  <c r="S413" i="7" s="1"/>
  <c r="R404" i="7"/>
  <c r="R413" i="7" s="1"/>
  <c r="Q404" i="7"/>
  <c r="Q413" i="7" s="1"/>
  <c r="AR393" i="7"/>
  <c r="AR412" i="7" s="1"/>
  <c r="AQ393" i="7"/>
  <c r="AQ412" i="7" s="1"/>
  <c r="AP393" i="7"/>
  <c r="AP412" i="7" s="1"/>
  <c r="AO393" i="7"/>
  <c r="AO412" i="7" s="1"/>
  <c r="AN393" i="7"/>
  <c r="AN412" i="7" s="1"/>
  <c r="AM393" i="7"/>
  <c r="AM412" i="7" s="1"/>
  <c r="AL393" i="7"/>
  <c r="AL412" i="7" s="1"/>
  <c r="AK393" i="7"/>
  <c r="AK412" i="7" s="1"/>
  <c r="AJ393" i="7"/>
  <c r="AJ412" i="7" s="1"/>
  <c r="AI393" i="7"/>
  <c r="AI412" i="7" s="1"/>
  <c r="AH393" i="7"/>
  <c r="AH412" i="7" s="1"/>
  <c r="AG393" i="7"/>
  <c r="AG412" i="7" s="1"/>
  <c r="AF393" i="7"/>
  <c r="AF412" i="7" s="1"/>
  <c r="AE393" i="7"/>
  <c r="AE412" i="7" s="1"/>
  <c r="AD393" i="7"/>
  <c r="AD412" i="7" s="1"/>
  <c r="AC393" i="7"/>
  <c r="AC412" i="7" s="1"/>
  <c r="AB393" i="7"/>
  <c r="AB412" i="7" s="1"/>
  <c r="AA393" i="7"/>
  <c r="AA412" i="7" s="1"/>
  <c r="Z393" i="7"/>
  <c r="Z412" i="7" s="1"/>
  <c r="Y393" i="7"/>
  <c r="Y412" i="7" s="1"/>
  <c r="X393" i="7"/>
  <c r="X412" i="7" s="1"/>
  <c r="W393" i="7"/>
  <c r="W412" i="7" s="1"/>
  <c r="V393" i="7"/>
  <c r="V412" i="7" s="1"/>
  <c r="U393" i="7"/>
  <c r="U412" i="7" s="1"/>
  <c r="T393" i="7"/>
  <c r="T412" i="7" s="1"/>
  <c r="S393" i="7"/>
  <c r="S412" i="7" s="1"/>
  <c r="R393" i="7"/>
  <c r="R412" i="7" s="1"/>
  <c r="Q393" i="7"/>
  <c r="Q412" i="7" s="1"/>
  <c r="AR382" i="7"/>
  <c r="AR411" i="7" s="1"/>
  <c r="AQ382" i="7"/>
  <c r="AQ411" i="7" s="1"/>
  <c r="AP382" i="7"/>
  <c r="AP411" i="7" s="1"/>
  <c r="AO382" i="7"/>
  <c r="AO411" i="7" s="1"/>
  <c r="AN382" i="7"/>
  <c r="AN411" i="7" s="1"/>
  <c r="AM382" i="7"/>
  <c r="AM411" i="7" s="1"/>
  <c r="AL382" i="7"/>
  <c r="AL411" i="7" s="1"/>
  <c r="AK382" i="7"/>
  <c r="AK411" i="7" s="1"/>
  <c r="AJ382" i="7"/>
  <c r="AJ411" i="7" s="1"/>
  <c r="AI382" i="7"/>
  <c r="AI411" i="7" s="1"/>
  <c r="AH382" i="7"/>
  <c r="AH411" i="7" s="1"/>
  <c r="AG382" i="7"/>
  <c r="AG411" i="7" s="1"/>
  <c r="AF382" i="7"/>
  <c r="AF411" i="7" s="1"/>
  <c r="AE382" i="7"/>
  <c r="AE411" i="7" s="1"/>
  <c r="AD382" i="7"/>
  <c r="AD411" i="7" s="1"/>
  <c r="AC382" i="7"/>
  <c r="AC411" i="7" s="1"/>
  <c r="AB382" i="7"/>
  <c r="AB411" i="7" s="1"/>
  <c r="AA382" i="7"/>
  <c r="AA411" i="7" s="1"/>
  <c r="Z382" i="7"/>
  <c r="Z411" i="7" s="1"/>
  <c r="Y382" i="7"/>
  <c r="Y411" i="7" s="1"/>
  <c r="X382" i="7"/>
  <c r="X411" i="7" s="1"/>
  <c r="W382" i="7"/>
  <c r="W411" i="7" s="1"/>
  <c r="V382" i="7"/>
  <c r="V411" i="7" s="1"/>
  <c r="U382" i="7"/>
  <c r="U411" i="7" s="1"/>
  <c r="T382" i="7"/>
  <c r="T411" i="7" s="1"/>
  <c r="S382" i="7"/>
  <c r="S411" i="7" s="1"/>
  <c r="R382" i="7"/>
  <c r="R411" i="7" s="1"/>
  <c r="Q382" i="7"/>
  <c r="Q411" i="7" s="1"/>
  <c r="AR372" i="7"/>
  <c r="AQ372" i="7"/>
  <c r="AP372"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AR363" i="7"/>
  <c r="AQ363" i="7"/>
  <c r="AP363"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AR354" i="7"/>
  <c r="AQ354" i="7"/>
  <c r="AP354"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AR345" i="7"/>
  <c r="AQ345" i="7"/>
  <c r="AP345"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AR336" i="7"/>
  <c r="AQ336" i="7"/>
  <c r="AP336"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AR327" i="7"/>
  <c r="AQ327" i="7"/>
  <c r="AP327"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AR318" i="7"/>
  <c r="AQ318" i="7"/>
  <c r="AP318"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AR290" i="7"/>
  <c r="AQ290" i="7"/>
  <c r="AP290"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AR279" i="7"/>
  <c r="AQ279" i="7"/>
  <c r="AP279"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AR268" i="7"/>
  <c r="AQ268" i="7"/>
  <c r="AP268"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AR258" i="7"/>
  <c r="AQ258" i="7"/>
  <c r="AP258"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AR249" i="7"/>
  <c r="AQ249" i="7"/>
  <c r="AP249"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AR240" i="7"/>
  <c r="AQ240" i="7"/>
  <c r="AP240"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AR231" i="7"/>
  <c r="AQ231" i="7"/>
  <c r="AP231"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AR222" i="7"/>
  <c r="AQ222" i="7"/>
  <c r="AP222"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AR213" i="7"/>
  <c r="AQ213" i="7"/>
  <c r="AP213"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AR204" i="7"/>
  <c r="AQ204" i="7"/>
  <c r="AP204"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AR176" i="7"/>
  <c r="AQ176" i="7"/>
  <c r="AP176"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AR165" i="7"/>
  <c r="AQ165" i="7"/>
  <c r="AP165"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AR155" i="7"/>
  <c r="AR183" i="7" s="1"/>
  <c r="AQ155" i="7"/>
  <c r="AQ183" i="7" s="1"/>
  <c r="AP155" i="7"/>
  <c r="AP183" i="7" s="1"/>
  <c r="AO155" i="7"/>
  <c r="AO183" i="7" s="1"/>
  <c r="AN155" i="7"/>
  <c r="AN183" i="7" s="1"/>
  <c r="AM155" i="7"/>
  <c r="AM183" i="7" s="1"/>
  <c r="AL155" i="7"/>
  <c r="AL183" i="7" s="1"/>
  <c r="AK155" i="7"/>
  <c r="AK183" i="7" s="1"/>
  <c r="AJ155" i="7"/>
  <c r="AJ183" i="7" s="1"/>
  <c r="AI155" i="7"/>
  <c r="AI183" i="7" s="1"/>
  <c r="AH155" i="7"/>
  <c r="AH183" i="7" s="1"/>
  <c r="AG155" i="7"/>
  <c r="AG183" i="7" s="1"/>
  <c r="AF155" i="7"/>
  <c r="AF183" i="7" s="1"/>
  <c r="AE155" i="7"/>
  <c r="AE183" i="7" s="1"/>
  <c r="AD155" i="7"/>
  <c r="AD183" i="7" s="1"/>
  <c r="AC155" i="7"/>
  <c r="AC183" i="7" s="1"/>
  <c r="AB155" i="7"/>
  <c r="AB183" i="7" s="1"/>
  <c r="AA155" i="7"/>
  <c r="AA183" i="7" s="1"/>
  <c r="Z155" i="7"/>
  <c r="Z183" i="7" s="1"/>
  <c r="Y155" i="7"/>
  <c r="Y183" i="7" s="1"/>
  <c r="X155" i="7"/>
  <c r="X183" i="7" s="1"/>
  <c r="W155" i="7"/>
  <c r="W183" i="7" s="1"/>
  <c r="V155" i="7"/>
  <c r="V183" i="7" s="1"/>
  <c r="U155" i="7"/>
  <c r="U183" i="7" s="1"/>
  <c r="T155" i="7"/>
  <c r="T183" i="7" s="1"/>
  <c r="S155" i="7"/>
  <c r="S183" i="7" s="1"/>
  <c r="R155" i="7"/>
  <c r="R183" i="7" s="1"/>
  <c r="Q155" i="7"/>
  <c r="Q183" i="7" s="1"/>
  <c r="AR145" i="7"/>
  <c r="AR182" i="7" s="1"/>
  <c r="AQ145" i="7"/>
  <c r="AQ182" i="7" s="1"/>
  <c r="AP145" i="7"/>
  <c r="AP182" i="7" s="1"/>
  <c r="AO145" i="7"/>
  <c r="AO182" i="7" s="1"/>
  <c r="AN145" i="7"/>
  <c r="AN182" i="7" s="1"/>
  <c r="AM145" i="7"/>
  <c r="AM182" i="7" s="1"/>
  <c r="AL145" i="7"/>
  <c r="AL182" i="7" s="1"/>
  <c r="AK145" i="7"/>
  <c r="AK182" i="7" s="1"/>
  <c r="AJ145" i="7"/>
  <c r="AJ182" i="7" s="1"/>
  <c r="AI145" i="7"/>
  <c r="AI182" i="7" s="1"/>
  <c r="AH145" i="7"/>
  <c r="AH182" i="7" s="1"/>
  <c r="AG145" i="7"/>
  <c r="AG182" i="7" s="1"/>
  <c r="AF145" i="7"/>
  <c r="AF182" i="7" s="1"/>
  <c r="AE145" i="7"/>
  <c r="AE182" i="7" s="1"/>
  <c r="AD145" i="7"/>
  <c r="AD182" i="7" s="1"/>
  <c r="AC145" i="7"/>
  <c r="AC182" i="7" s="1"/>
  <c r="AB145" i="7"/>
  <c r="AB182" i="7" s="1"/>
  <c r="AA145" i="7"/>
  <c r="AA182" i="7" s="1"/>
  <c r="Z145" i="7"/>
  <c r="Z182" i="7" s="1"/>
  <c r="Y145" i="7"/>
  <c r="Y182" i="7" s="1"/>
  <c r="X145" i="7"/>
  <c r="X182" i="7" s="1"/>
  <c r="W145" i="7"/>
  <c r="W182" i="7" s="1"/>
  <c r="V145" i="7"/>
  <c r="V182" i="7" s="1"/>
  <c r="U145" i="7"/>
  <c r="U182" i="7" s="1"/>
  <c r="T145" i="7"/>
  <c r="T182" i="7" s="1"/>
  <c r="S145" i="7"/>
  <c r="S182" i="7" s="1"/>
  <c r="R145" i="7"/>
  <c r="R182" i="7" s="1"/>
  <c r="Q145" i="7"/>
  <c r="Q182" i="7" s="1"/>
  <c r="AR130" i="7"/>
  <c r="AQ130" i="7"/>
  <c r="AP130"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AR88" i="7"/>
  <c r="AQ88" i="7"/>
  <c r="AP88" i="7"/>
  <c r="AO88" i="7"/>
  <c r="AN88" i="7"/>
  <c r="AM88" i="7"/>
  <c r="AL88" i="7"/>
  <c r="AK88" i="7"/>
  <c r="AJ88" i="7"/>
  <c r="AI88" i="7"/>
  <c r="AH88" i="7"/>
  <c r="AG88" i="7"/>
  <c r="AF88" i="7"/>
  <c r="AE88" i="7"/>
  <c r="AD88" i="7"/>
  <c r="AC88" i="7"/>
  <c r="AB88" i="7"/>
  <c r="AA88" i="7"/>
  <c r="Z88" i="7"/>
  <c r="Y88" i="7"/>
  <c r="X88" i="7"/>
  <c r="W88" i="7"/>
  <c r="V88" i="7"/>
  <c r="U88" i="7"/>
  <c r="T88" i="7"/>
  <c r="S88" i="7"/>
  <c r="R88" i="7"/>
  <c r="Q88" i="7"/>
  <c r="AR87" i="7"/>
  <c r="AQ87" i="7"/>
  <c r="AP87" i="7"/>
  <c r="AO87" i="7"/>
  <c r="AN87" i="7"/>
  <c r="AM87" i="7"/>
  <c r="AL87" i="7"/>
  <c r="AK87" i="7"/>
  <c r="AJ87" i="7"/>
  <c r="AI87" i="7"/>
  <c r="AH87" i="7"/>
  <c r="AG87" i="7"/>
  <c r="AF87" i="7"/>
  <c r="AE87" i="7"/>
  <c r="AD87" i="7"/>
  <c r="AC87" i="7"/>
  <c r="AB87" i="7"/>
  <c r="AA87" i="7"/>
  <c r="Z87" i="7"/>
  <c r="Y87" i="7"/>
  <c r="X87" i="7"/>
  <c r="W87" i="7"/>
  <c r="V87" i="7"/>
  <c r="U87" i="7"/>
  <c r="T87" i="7"/>
  <c r="S87" i="7"/>
  <c r="R87" i="7"/>
  <c r="Q87" i="7"/>
  <c r="AR86" i="7"/>
  <c r="AQ86" i="7"/>
  <c r="AP86" i="7"/>
  <c r="AO86" i="7"/>
  <c r="AN86" i="7"/>
  <c r="AM86" i="7"/>
  <c r="AL86" i="7"/>
  <c r="AK86" i="7"/>
  <c r="AJ86" i="7"/>
  <c r="AI86" i="7"/>
  <c r="AH86" i="7"/>
  <c r="AG86" i="7"/>
  <c r="AF86" i="7"/>
  <c r="AE86" i="7"/>
  <c r="AD86" i="7"/>
  <c r="AC86" i="7"/>
  <c r="AB86" i="7"/>
  <c r="AA86" i="7"/>
  <c r="Z86" i="7"/>
  <c r="Y86" i="7"/>
  <c r="X86" i="7"/>
  <c r="W86" i="7"/>
  <c r="V86" i="7"/>
  <c r="U86" i="7"/>
  <c r="T86" i="7"/>
  <c r="S86" i="7"/>
  <c r="R86" i="7"/>
  <c r="Q86" i="7"/>
  <c r="AR85" i="7"/>
  <c r="AQ85" i="7"/>
  <c r="AP85" i="7"/>
  <c r="AO85" i="7"/>
  <c r="AN85" i="7"/>
  <c r="AM85" i="7"/>
  <c r="AL85" i="7"/>
  <c r="AK85" i="7"/>
  <c r="AJ85" i="7"/>
  <c r="AI85" i="7"/>
  <c r="AH85" i="7"/>
  <c r="AG85" i="7"/>
  <c r="AF85" i="7"/>
  <c r="AE85" i="7"/>
  <c r="AD85" i="7"/>
  <c r="AC85" i="7"/>
  <c r="AB85" i="7"/>
  <c r="AA85" i="7"/>
  <c r="Z85" i="7"/>
  <c r="Y85" i="7"/>
  <c r="X85" i="7"/>
  <c r="W85" i="7"/>
  <c r="V85" i="7"/>
  <c r="U85" i="7"/>
  <c r="T85" i="7"/>
  <c r="S85" i="7"/>
  <c r="R85" i="7"/>
  <c r="Q85" i="7"/>
  <c r="AR84" i="7"/>
  <c r="AQ84" i="7"/>
  <c r="AP84" i="7"/>
  <c r="AO84" i="7"/>
  <c r="AN84" i="7"/>
  <c r="AM84" i="7"/>
  <c r="AL84" i="7"/>
  <c r="AK84" i="7"/>
  <c r="AJ84" i="7"/>
  <c r="AI84" i="7"/>
  <c r="AH84" i="7"/>
  <c r="AG84" i="7"/>
  <c r="AF84" i="7"/>
  <c r="AE84" i="7"/>
  <c r="AD84" i="7"/>
  <c r="AC84" i="7"/>
  <c r="AB84" i="7"/>
  <c r="AA84" i="7"/>
  <c r="Z84" i="7"/>
  <c r="Y84" i="7"/>
  <c r="X84" i="7"/>
  <c r="W84" i="7"/>
  <c r="V84" i="7"/>
  <c r="U84" i="7"/>
  <c r="T84" i="7"/>
  <c r="S84" i="7"/>
  <c r="R84" i="7"/>
  <c r="Q84" i="7"/>
  <c r="AR83" i="7"/>
  <c r="AQ83" i="7"/>
  <c r="AP83" i="7"/>
  <c r="AO83" i="7"/>
  <c r="AN83" i="7"/>
  <c r="AM83" i="7"/>
  <c r="AL83" i="7"/>
  <c r="AK83" i="7"/>
  <c r="AJ83" i="7"/>
  <c r="AI83" i="7"/>
  <c r="AH83" i="7"/>
  <c r="AG83" i="7"/>
  <c r="AF83" i="7"/>
  <c r="AE83" i="7"/>
  <c r="AD83" i="7"/>
  <c r="AC83" i="7"/>
  <c r="AB83" i="7"/>
  <c r="AA83" i="7"/>
  <c r="Z83" i="7"/>
  <c r="Y83" i="7"/>
  <c r="X83" i="7"/>
  <c r="W83" i="7"/>
  <c r="V83" i="7"/>
  <c r="U83" i="7"/>
  <c r="T83" i="7"/>
  <c r="S83" i="7"/>
  <c r="R83" i="7"/>
  <c r="Q83" i="7"/>
  <c r="AR82" i="7"/>
  <c r="AQ82" i="7"/>
  <c r="AP82" i="7"/>
  <c r="AO82" i="7"/>
  <c r="AN82" i="7"/>
  <c r="AM82" i="7"/>
  <c r="AL82" i="7"/>
  <c r="AK82" i="7"/>
  <c r="AJ82" i="7"/>
  <c r="AI82" i="7"/>
  <c r="AH82" i="7"/>
  <c r="AG82" i="7"/>
  <c r="AF82" i="7"/>
  <c r="AE82" i="7"/>
  <c r="AD82" i="7"/>
  <c r="AC82" i="7"/>
  <c r="AB82" i="7"/>
  <c r="AA82" i="7"/>
  <c r="Z82" i="7"/>
  <c r="Y82" i="7"/>
  <c r="X82" i="7"/>
  <c r="W82" i="7"/>
  <c r="V82" i="7"/>
  <c r="U82" i="7"/>
  <c r="T82" i="7"/>
  <c r="S82" i="7"/>
  <c r="R82" i="7"/>
  <c r="Q82" i="7"/>
  <c r="AR81" i="7"/>
  <c r="AQ81" i="7"/>
  <c r="AP81" i="7"/>
  <c r="AO81" i="7"/>
  <c r="AN81" i="7"/>
  <c r="AM81" i="7"/>
  <c r="AL81" i="7"/>
  <c r="AK81" i="7"/>
  <c r="AJ81" i="7"/>
  <c r="AI81" i="7"/>
  <c r="AH81" i="7"/>
  <c r="AG81" i="7"/>
  <c r="AF81" i="7"/>
  <c r="AE81" i="7"/>
  <c r="AD81" i="7"/>
  <c r="AC81" i="7"/>
  <c r="AB81" i="7"/>
  <c r="AA81" i="7"/>
  <c r="Z81" i="7"/>
  <c r="Y81" i="7"/>
  <c r="X81" i="7"/>
  <c r="W81" i="7"/>
  <c r="V81" i="7"/>
  <c r="U81" i="7"/>
  <c r="T81" i="7"/>
  <c r="S81" i="7"/>
  <c r="R81" i="7"/>
  <c r="Q81" i="7"/>
  <c r="AR80" i="7"/>
  <c r="AQ80" i="7"/>
  <c r="AP80" i="7"/>
  <c r="AO80" i="7"/>
  <c r="AN80" i="7"/>
  <c r="AM80" i="7"/>
  <c r="AL80" i="7"/>
  <c r="AK80" i="7"/>
  <c r="AJ80" i="7"/>
  <c r="AI80" i="7"/>
  <c r="AH80" i="7"/>
  <c r="AG80" i="7"/>
  <c r="AF80" i="7"/>
  <c r="AE80" i="7"/>
  <c r="AD80" i="7"/>
  <c r="AC80" i="7"/>
  <c r="AB80" i="7"/>
  <c r="AA80" i="7"/>
  <c r="Z80" i="7"/>
  <c r="Y80" i="7"/>
  <c r="X80" i="7"/>
  <c r="W80" i="7"/>
  <c r="V80" i="7"/>
  <c r="U80" i="7"/>
  <c r="T80" i="7"/>
  <c r="S80" i="7"/>
  <c r="R80" i="7"/>
  <c r="Q80" i="7"/>
  <c r="AR79" i="7"/>
  <c r="AQ79" i="7"/>
  <c r="AP79" i="7"/>
  <c r="AO79" i="7"/>
  <c r="AN79" i="7"/>
  <c r="AM79" i="7"/>
  <c r="AL79" i="7"/>
  <c r="AK79" i="7"/>
  <c r="AJ79" i="7"/>
  <c r="AI79" i="7"/>
  <c r="AH79" i="7"/>
  <c r="AG79" i="7"/>
  <c r="AF79" i="7"/>
  <c r="AE79" i="7"/>
  <c r="AD79" i="7"/>
  <c r="AC79" i="7"/>
  <c r="AB79" i="7"/>
  <c r="AA79" i="7"/>
  <c r="Z79" i="7"/>
  <c r="Y79" i="7"/>
  <c r="X79" i="7"/>
  <c r="W79" i="7"/>
  <c r="V79" i="7"/>
  <c r="U79" i="7"/>
  <c r="T79" i="7"/>
  <c r="S79" i="7"/>
  <c r="R79" i="7"/>
  <c r="Q79" i="7"/>
  <c r="AR78" i="7"/>
  <c r="AQ78" i="7"/>
  <c r="AP78" i="7"/>
  <c r="AO78" i="7"/>
  <c r="AN78" i="7"/>
  <c r="AM78" i="7"/>
  <c r="AL78" i="7"/>
  <c r="AK78" i="7"/>
  <c r="AJ78" i="7"/>
  <c r="AI78" i="7"/>
  <c r="AH78" i="7"/>
  <c r="AG78" i="7"/>
  <c r="AF78" i="7"/>
  <c r="AE78" i="7"/>
  <c r="AD78" i="7"/>
  <c r="AC78" i="7"/>
  <c r="AB78" i="7"/>
  <c r="AA78" i="7"/>
  <c r="Z78" i="7"/>
  <c r="Y78" i="7"/>
  <c r="X78" i="7"/>
  <c r="W78" i="7"/>
  <c r="V78" i="7"/>
  <c r="U78" i="7"/>
  <c r="T78" i="7"/>
  <c r="S78" i="7"/>
  <c r="R78" i="7"/>
  <c r="Q78" i="7"/>
  <c r="AR77" i="7"/>
  <c r="AQ77" i="7"/>
  <c r="AP77" i="7"/>
  <c r="AO77" i="7"/>
  <c r="AN77" i="7"/>
  <c r="AM77" i="7"/>
  <c r="AL77" i="7"/>
  <c r="AK77" i="7"/>
  <c r="AJ77" i="7"/>
  <c r="AI77" i="7"/>
  <c r="AH77" i="7"/>
  <c r="AG77" i="7"/>
  <c r="AF77" i="7"/>
  <c r="AE77" i="7"/>
  <c r="AD77" i="7"/>
  <c r="AC77" i="7"/>
  <c r="AB77" i="7"/>
  <c r="AA77" i="7"/>
  <c r="Z77" i="7"/>
  <c r="Y77" i="7"/>
  <c r="X77" i="7"/>
  <c r="W77" i="7"/>
  <c r="V77" i="7"/>
  <c r="U77" i="7"/>
  <c r="T77" i="7"/>
  <c r="S77" i="7"/>
  <c r="R77" i="7"/>
  <c r="Q77" i="7"/>
  <c r="AR75" i="7"/>
  <c r="AQ75" i="7"/>
  <c r="AP75" i="7"/>
  <c r="AO75" i="7"/>
  <c r="AN75" i="7"/>
  <c r="AM75" i="7"/>
  <c r="AL75" i="7"/>
  <c r="AK75" i="7"/>
  <c r="AJ75" i="7"/>
  <c r="AI75" i="7"/>
  <c r="AH75" i="7"/>
  <c r="AG75" i="7"/>
  <c r="AF75" i="7"/>
  <c r="AE75" i="7"/>
  <c r="AD75" i="7"/>
  <c r="AC75" i="7"/>
  <c r="AB75" i="7"/>
  <c r="AA75" i="7"/>
  <c r="Z75" i="7"/>
  <c r="Y75" i="7"/>
  <c r="X75" i="7"/>
  <c r="W75" i="7"/>
  <c r="V75" i="7"/>
  <c r="U75" i="7"/>
  <c r="T75" i="7"/>
  <c r="S75" i="7"/>
  <c r="R75" i="7"/>
  <c r="Q75" i="7"/>
  <c r="AR74" i="7"/>
  <c r="AQ74" i="7"/>
  <c r="AP74" i="7"/>
  <c r="AO74" i="7"/>
  <c r="AN74" i="7"/>
  <c r="AM74" i="7"/>
  <c r="AL74" i="7"/>
  <c r="AK74" i="7"/>
  <c r="AJ74" i="7"/>
  <c r="AI74" i="7"/>
  <c r="AH74" i="7"/>
  <c r="AG74" i="7"/>
  <c r="AF74" i="7"/>
  <c r="AE74" i="7"/>
  <c r="AD74" i="7"/>
  <c r="AC74" i="7"/>
  <c r="AB74" i="7"/>
  <c r="AA74" i="7"/>
  <c r="Z74" i="7"/>
  <c r="Y74" i="7"/>
  <c r="X74" i="7"/>
  <c r="W74" i="7"/>
  <c r="V74" i="7"/>
  <c r="U74" i="7"/>
  <c r="T74" i="7"/>
  <c r="S74" i="7"/>
  <c r="R74" i="7"/>
  <c r="Q74" i="7"/>
  <c r="AR73" i="7"/>
  <c r="AQ73" i="7"/>
  <c r="AP73" i="7"/>
  <c r="AO73" i="7"/>
  <c r="AN73" i="7"/>
  <c r="AM73" i="7"/>
  <c r="AL73" i="7"/>
  <c r="AK73" i="7"/>
  <c r="AJ73" i="7"/>
  <c r="AI73" i="7"/>
  <c r="AH73" i="7"/>
  <c r="AG73" i="7"/>
  <c r="AF73" i="7"/>
  <c r="AE73" i="7"/>
  <c r="AD73" i="7"/>
  <c r="AC73" i="7"/>
  <c r="AB73" i="7"/>
  <c r="AA73" i="7"/>
  <c r="Z73" i="7"/>
  <c r="Y73" i="7"/>
  <c r="X73" i="7"/>
  <c r="W73" i="7"/>
  <c r="V73" i="7"/>
  <c r="U73" i="7"/>
  <c r="T73" i="7"/>
  <c r="S73" i="7"/>
  <c r="R73" i="7"/>
  <c r="Q73" i="7"/>
  <c r="AR72" i="7"/>
  <c r="AQ72" i="7"/>
  <c r="AP72" i="7"/>
  <c r="AO72" i="7"/>
  <c r="AN72" i="7"/>
  <c r="AM72" i="7"/>
  <c r="AL72" i="7"/>
  <c r="AK72" i="7"/>
  <c r="AJ72" i="7"/>
  <c r="AI72" i="7"/>
  <c r="AH72" i="7"/>
  <c r="AG72" i="7"/>
  <c r="AF72" i="7"/>
  <c r="AE72" i="7"/>
  <c r="AD72" i="7"/>
  <c r="AC72" i="7"/>
  <c r="AB72" i="7"/>
  <c r="AA72" i="7"/>
  <c r="Z72" i="7"/>
  <c r="Y72" i="7"/>
  <c r="X72" i="7"/>
  <c r="W72" i="7"/>
  <c r="V72" i="7"/>
  <c r="U72" i="7"/>
  <c r="T72" i="7"/>
  <c r="S72" i="7"/>
  <c r="R72" i="7"/>
  <c r="Q72" i="7"/>
  <c r="AR71" i="7"/>
  <c r="AQ71" i="7"/>
  <c r="AP71" i="7"/>
  <c r="AO71" i="7"/>
  <c r="AN71" i="7"/>
  <c r="AM71" i="7"/>
  <c r="AL71" i="7"/>
  <c r="AK71" i="7"/>
  <c r="AJ71" i="7"/>
  <c r="AI71" i="7"/>
  <c r="AH71" i="7"/>
  <c r="AG71" i="7"/>
  <c r="AF71" i="7"/>
  <c r="AE71" i="7"/>
  <c r="AD71" i="7"/>
  <c r="AC71" i="7"/>
  <c r="AB71" i="7"/>
  <c r="AA71" i="7"/>
  <c r="Z71" i="7"/>
  <c r="Y71" i="7"/>
  <c r="X71" i="7"/>
  <c r="W71" i="7"/>
  <c r="V71" i="7"/>
  <c r="U71" i="7"/>
  <c r="T71" i="7"/>
  <c r="S71" i="7"/>
  <c r="R71" i="7"/>
  <c r="Q71" i="7"/>
  <c r="AR70" i="7"/>
  <c r="AQ70" i="7"/>
  <c r="AP70" i="7"/>
  <c r="AO70" i="7"/>
  <c r="AN70" i="7"/>
  <c r="AM70" i="7"/>
  <c r="AL70" i="7"/>
  <c r="AK70" i="7"/>
  <c r="AJ70" i="7"/>
  <c r="AI70" i="7"/>
  <c r="AH70" i="7"/>
  <c r="AG70" i="7"/>
  <c r="AF70" i="7"/>
  <c r="AE70" i="7"/>
  <c r="AD70" i="7"/>
  <c r="AC70" i="7"/>
  <c r="AB70" i="7"/>
  <c r="AA70" i="7"/>
  <c r="Z70" i="7"/>
  <c r="Y70" i="7"/>
  <c r="X70" i="7"/>
  <c r="W70" i="7"/>
  <c r="V70" i="7"/>
  <c r="U70" i="7"/>
  <c r="T70" i="7"/>
  <c r="S70" i="7"/>
  <c r="R70" i="7"/>
  <c r="Q70" i="7"/>
  <c r="AR68" i="7"/>
  <c r="AQ68" i="7"/>
  <c r="AP68" i="7"/>
  <c r="AO68" i="7"/>
  <c r="AN68" i="7"/>
  <c r="AM68" i="7"/>
  <c r="AL68" i="7"/>
  <c r="AK68" i="7"/>
  <c r="AJ68" i="7"/>
  <c r="AI68" i="7"/>
  <c r="AH68" i="7"/>
  <c r="AG68" i="7"/>
  <c r="AF68" i="7"/>
  <c r="AE68" i="7"/>
  <c r="AD68" i="7"/>
  <c r="AC68" i="7"/>
  <c r="AB68" i="7"/>
  <c r="AA68" i="7"/>
  <c r="Z68" i="7"/>
  <c r="Y68" i="7"/>
  <c r="X68" i="7"/>
  <c r="W68" i="7"/>
  <c r="V68" i="7"/>
  <c r="U68" i="7"/>
  <c r="T68" i="7"/>
  <c r="S68" i="7"/>
  <c r="R68" i="7"/>
  <c r="Q68" i="7"/>
  <c r="AR67" i="7"/>
  <c r="AQ67" i="7"/>
  <c r="AP67" i="7"/>
  <c r="AO67" i="7"/>
  <c r="AN67" i="7"/>
  <c r="AM67" i="7"/>
  <c r="AL67" i="7"/>
  <c r="AK67" i="7"/>
  <c r="AJ67" i="7"/>
  <c r="AI67" i="7"/>
  <c r="AH67" i="7"/>
  <c r="AG67" i="7"/>
  <c r="AF67" i="7"/>
  <c r="AE67" i="7"/>
  <c r="AD67" i="7"/>
  <c r="AC67" i="7"/>
  <c r="AB67" i="7"/>
  <c r="AA67" i="7"/>
  <c r="Z67" i="7"/>
  <c r="Y67" i="7"/>
  <c r="X67" i="7"/>
  <c r="W67" i="7"/>
  <c r="V67" i="7"/>
  <c r="U67" i="7"/>
  <c r="T67" i="7"/>
  <c r="S67" i="7"/>
  <c r="R67" i="7"/>
  <c r="Q67" i="7"/>
  <c r="AR49" i="7"/>
  <c r="AQ49" i="7"/>
  <c r="AP49" i="7"/>
  <c r="AO49" i="7"/>
  <c r="AN49" i="7"/>
  <c r="AM49" i="7"/>
  <c r="AL49" i="7"/>
  <c r="AK49" i="7"/>
  <c r="AJ49" i="7"/>
  <c r="AI49" i="7"/>
  <c r="AH49" i="7"/>
  <c r="AG49" i="7"/>
  <c r="AF49" i="7"/>
  <c r="AE49" i="7"/>
  <c r="AD49" i="7"/>
  <c r="AC49" i="7"/>
  <c r="AB49" i="7"/>
  <c r="AA49" i="7"/>
  <c r="Z49" i="7"/>
  <c r="Y49" i="7"/>
  <c r="X49" i="7"/>
  <c r="W49" i="7"/>
  <c r="V49" i="7"/>
  <c r="U49" i="7"/>
  <c r="T49" i="7"/>
  <c r="S49" i="7"/>
  <c r="R49" i="7"/>
  <c r="Q49" i="7"/>
  <c r="AR42" i="7"/>
  <c r="AQ42" i="7"/>
  <c r="AP42" i="7"/>
  <c r="AO42" i="7"/>
  <c r="AN42" i="7"/>
  <c r="AM42" i="7"/>
  <c r="AL42" i="7"/>
  <c r="AK42" i="7"/>
  <c r="AJ42" i="7"/>
  <c r="AI42" i="7"/>
  <c r="AH42" i="7"/>
  <c r="AG42" i="7"/>
  <c r="AF42" i="7"/>
  <c r="AE42" i="7"/>
  <c r="AD42" i="7"/>
  <c r="AC42" i="7"/>
  <c r="AB42" i="7"/>
  <c r="AA42" i="7"/>
  <c r="Z42" i="7"/>
  <c r="Y42" i="7"/>
  <c r="X42" i="7"/>
  <c r="W42" i="7"/>
  <c r="V42" i="7"/>
  <c r="U42" i="7"/>
  <c r="T42" i="7"/>
  <c r="S42" i="7"/>
  <c r="R42" i="7"/>
  <c r="Q42" i="7"/>
  <c r="AR22" i="7"/>
  <c r="AR76" i="7" s="1"/>
  <c r="AQ22" i="7"/>
  <c r="AP22" i="7"/>
  <c r="AP76" i="7" s="1"/>
  <c r="AO22" i="7"/>
  <c r="AO76" i="7" s="1"/>
  <c r="AN22" i="7"/>
  <c r="AN76" i="7" s="1"/>
  <c r="AM22" i="7"/>
  <c r="AM76" i="7" s="1"/>
  <c r="AL22" i="7"/>
  <c r="AL76" i="7" s="1"/>
  <c r="AK22" i="7"/>
  <c r="AJ22" i="7"/>
  <c r="AJ76" i="7" s="1"/>
  <c r="AI22" i="7"/>
  <c r="AI76" i="7" s="1"/>
  <c r="AH22" i="7"/>
  <c r="AH76" i="7" s="1"/>
  <c r="AG22" i="7"/>
  <c r="AG76" i="7" s="1"/>
  <c r="AF22" i="7"/>
  <c r="AF76" i="7" s="1"/>
  <c r="AE22" i="7"/>
  <c r="AE76" i="7" s="1"/>
  <c r="AD22" i="7"/>
  <c r="AC22" i="7"/>
  <c r="AC76" i="7" s="1"/>
  <c r="AB22" i="7"/>
  <c r="AB76" i="7" s="1"/>
  <c r="AA22" i="7"/>
  <c r="Z22" i="7"/>
  <c r="Z76" i="7" s="1"/>
  <c r="Y22" i="7"/>
  <c r="Y76" i="7" s="1"/>
  <c r="X22" i="7"/>
  <c r="W22" i="7"/>
  <c r="W76" i="7" s="1"/>
  <c r="V22" i="7"/>
  <c r="V76" i="7" s="1"/>
  <c r="U22" i="7"/>
  <c r="U76" i="7" s="1"/>
  <c r="T22" i="7"/>
  <c r="T76" i="7" s="1"/>
  <c r="S22" i="7"/>
  <c r="S76" i="7" s="1"/>
  <c r="R22" i="7"/>
  <c r="R76" i="7" s="1"/>
  <c r="Q22" i="7"/>
  <c r="Q76" i="7" s="1"/>
  <c r="AR15" i="7"/>
  <c r="AR69" i="7" s="1"/>
  <c r="AQ15" i="7"/>
  <c r="AP15" i="7"/>
  <c r="AP69" i="7" s="1"/>
  <c r="AO15" i="7"/>
  <c r="AO69" i="7" s="1"/>
  <c r="AN15" i="7"/>
  <c r="AM15" i="7"/>
  <c r="AL15" i="7"/>
  <c r="AK15" i="7"/>
  <c r="AK69" i="7" s="1"/>
  <c r="AJ15" i="7"/>
  <c r="AJ69" i="7" s="1"/>
  <c r="AI15" i="7"/>
  <c r="AH15" i="7"/>
  <c r="AH69" i="7" s="1"/>
  <c r="AG15" i="7"/>
  <c r="AF15" i="7"/>
  <c r="AE15" i="7"/>
  <c r="AE69" i="7" s="1"/>
  <c r="AD15" i="7"/>
  <c r="AD69" i="7" s="1"/>
  <c r="AC15" i="7"/>
  <c r="AB15" i="7"/>
  <c r="AB69" i="7" s="1"/>
  <c r="AA15" i="7"/>
  <c r="Z15" i="7"/>
  <c r="Z69" i="7" s="1"/>
  <c r="Y15" i="7"/>
  <c r="X15" i="7"/>
  <c r="W15" i="7"/>
  <c r="V15" i="7"/>
  <c r="U15" i="7"/>
  <c r="U69" i="7" s="1"/>
  <c r="T15" i="7"/>
  <c r="S15" i="7"/>
  <c r="R15" i="7"/>
  <c r="R69" i="7" s="1"/>
  <c r="Q15" i="7"/>
  <c r="Q69" i="7" s="1"/>
  <c r="AK76" i="7" l="1"/>
  <c r="X76" i="7"/>
  <c r="AA76" i="7"/>
  <c r="AD76" i="7"/>
  <c r="AD89" i="7" s="1"/>
  <c r="AD94" i="7" s="1"/>
  <c r="W296" i="7"/>
  <c r="AE296" i="7"/>
  <c r="AM296" i="7"/>
  <c r="W410" i="7"/>
  <c r="AM410" i="7"/>
  <c r="AM414" i="7" s="1"/>
  <c r="AE410" i="7"/>
  <c r="AE414" i="7" s="1"/>
  <c r="Q296" i="7"/>
  <c r="Y296" i="7"/>
  <c r="AG296" i="7"/>
  <c r="AO296" i="7"/>
  <c r="Q410" i="7"/>
  <c r="Q414" i="7" s="1"/>
  <c r="Y410" i="7"/>
  <c r="Y414" i="7" s="1"/>
  <c r="AG410" i="7"/>
  <c r="AG414" i="7" s="1"/>
  <c r="AO410" i="7"/>
  <c r="AO414" i="7" s="1"/>
  <c r="U410" i="7"/>
  <c r="U414" i="7" s="1"/>
  <c r="R296" i="7"/>
  <c r="Z296" i="7"/>
  <c r="AH296" i="7"/>
  <c r="AP296" i="7"/>
  <c r="R410" i="7"/>
  <c r="R414" i="7" s="1"/>
  <c r="Z410" i="7"/>
  <c r="Z414" i="7" s="1"/>
  <c r="V296" i="7"/>
  <c r="AD296" i="7"/>
  <c r="AL296" i="7"/>
  <c r="V410" i="7"/>
  <c r="V414" i="7" s="1"/>
  <c r="AD410" i="7"/>
  <c r="AD414" i="7" s="1"/>
  <c r="X296" i="7"/>
  <c r="AF296" i="7"/>
  <c r="AN296" i="7"/>
  <c r="X410" i="7"/>
  <c r="X414" i="7" s="1"/>
  <c r="AF410" i="7"/>
  <c r="AF414" i="7" s="1"/>
  <c r="AN410" i="7"/>
  <c r="AN414" i="7" s="1"/>
  <c r="AH410" i="7"/>
  <c r="AH414" i="7" s="1"/>
  <c r="AP410" i="7"/>
  <c r="AP414" i="7" s="1"/>
  <c r="T296" i="7"/>
  <c r="AB296" i="7"/>
  <c r="AJ296" i="7"/>
  <c r="AR296" i="7"/>
  <c r="T410" i="7"/>
  <c r="T414" i="7" s="1"/>
  <c r="AB410" i="7"/>
  <c r="AB414" i="7" s="1"/>
  <c r="AJ410" i="7"/>
  <c r="AJ414" i="7" s="1"/>
  <c r="AR410" i="7"/>
  <c r="AR414" i="7" s="1"/>
  <c r="U296" i="7"/>
  <c r="AC296" i="7"/>
  <c r="AK296" i="7"/>
  <c r="AC410" i="7"/>
  <c r="AC414" i="7" s="1"/>
  <c r="AK410" i="7"/>
  <c r="AK414" i="7" s="1"/>
  <c r="AL410" i="7"/>
  <c r="AL414" i="7" s="1"/>
  <c r="S270" i="7"/>
  <c r="S297" i="7"/>
  <c r="AM281" i="7"/>
  <c r="AM304" i="7" s="1"/>
  <c r="AM298" i="7"/>
  <c r="AQ292" i="7"/>
  <c r="AQ305" i="7" s="1"/>
  <c r="AQ299" i="7"/>
  <c r="T270" i="7"/>
  <c r="T303" i="7" s="1"/>
  <c r="T297" i="7"/>
  <c r="AB270" i="7"/>
  <c r="AB303" i="7" s="1"/>
  <c r="AB297" i="7"/>
  <c r="AJ270" i="7"/>
  <c r="AJ303" i="7" s="1"/>
  <c r="AJ297" i="7"/>
  <c r="AR270" i="7"/>
  <c r="AR303" i="7" s="1"/>
  <c r="AR297" i="7"/>
  <c r="X281" i="7"/>
  <c r="X304" i="7" s="1"/>
  <c r="X298" i="7"/>
  <c r="AF281" i="7"/>
  <c r="AF304" i="7" s="1"/>
  <c r="AF298" i="7"/>
  <c r="AN281" i="7"/>
  <c r="AN304" i="7" s="1"/>
  <c r="AN298" i="7"/>
  <c r="T292" i="7"/>
  <c r="T305" i="7" s="1"/>
  <c r="T299" i="7"/>
  <c r="AB292" i="7"/>
  <c r="AB299" i="7"/>
  <c r="AJ292" i="7"/>
  <c r="AJ305" i="7" s="1"/>
  <c r="AJ299" i="7"/>
  <c r="AR292" i="7"/>
  <c r="AR305" i="7" s="1"/>
  <c r="AR299" i="7"/>
  <c r="AI270" i="7"/>
  <c r="AI303" i="7" s="1"/>
  <c r="AI297" i="7"/>
  <c r="S292" i="7"/>
  <c r="S305" i="7" s="1"/>
  <c r="S299" i="7"/>
  <c r="U270" i="7"/>
  <c r="U303" i="7" s="1"/>
  <c r="U297" i="7"/>
  <c r="AC270" i="7"/>
  <c r="AC303" i="7" s="1"/>
  <c r="AC297" i="7"/>
  <c r="AK270" i="7"/>
  <c r="AK303" i="7" s="1"/>
  <c r="AK297" i="7"/>
  <c r="Q281" i="7"/>
  <c r="Q304" i="7" s="1"/>
  <c r="Q298" i="7"/>
  <c r="Y281" i="7"/>
  <c r="Y304" i="7" s="1"/>
  <c r="Y298" i="7"/>
  <c r="AG281" i="7"/>
  <c r="AG304" i="7" s="1"/>
  <c r="AG298" i="7"/>
  <c r="AO281" i="7"/>
  <c r="AO304" i="7" s="1"/>
  <c r="AO298" i="7"/>
  <c r="U292" i="7"/>
  <c r="U305" i="7" s="1"/>
  <c r="U299" i="7"/>
  <c r="AC292" i="7"/>
  <c r="AC305" i="7" s="1"/>
  <c r="AC299" i="7"/>
  <c r="AK292" i="7"/>
  <c r="AK305" i="7" s="1"/>
  <c r="AK299" i="7"/>
  <c r="AQ270" i="7"/>
  <c r="AQ303" i="7" s="1"/>
  <c r="AQ297" i="7"/>
  <c r="V270" i="7"/>
  <c r="V303" i="7" s="1"/>
  <c r="V297" i="7"/>
  <c r="AD270" i="7"/>
  <c r="AD303" i="7" s="1"/>
  <c r="AD297" i="7"/>
  <c r="AL270" i="7"/>
  <c r="AL303" i="7" s="1"/>
  <c r="AL297" i="7"/>
  <c r="R281" i="7"/>
  <c r="R304" i="7" s="1"/>
  <c r="R298" i="7"/>
  <c r="Z281" i="7"/>
  <c r="Z304" i="7" s="1"/>
  <c r="Z298" i="7"/>
  <c r="AH281" i="7"/>
  <c r="AH304" i="7" s="1"/>
  <c r="AH298" i="7"/>
  <c r="AP281" i="7"/>
  <c r="AP304" i="7" s="1"/>
  <c r="AP298" i="7"/>
  <c r="V292" i="7"/>
  <c r="V305" i="7" s="1"/>
  <c r="V299" i="7"/>
  <c r="AD292" i="7"/>
  <c r="AD305" i="7" s="1"/>
  <c r="AD299" i="7"/>
  <c r="AL292" i="7"/>
  <c r="AL305" i="7" s="1"/>
  <c r="AL299" i="7"/>
  <c r="W281" i="7"/>
  <c r="W304" i="7" s="1"/>
  <c r="W298" i="7"/>
  <c r="AI292" i="7"/>
  <c r="AI305" i="7" s="1"/>
  <c r="AI299" i="7"/>
  <c r="S296" i="7"/>
  <c r="AA296" i="7"/>
  <c r="AI296" i="7"/>
  <c r="AQ296" i="7"/>
  <c r="W270" i="7"/>
  <c r="W303" i="7" s="1"/>
  <c r="W297" i="7"/>
  <c r="AE270" i="7"/>
  <c r="AE303" i="7" s="1"/>
  <c r="AE297" i="7"/>
  <c r="AM270" i="7"/>
  <c r="AM303" i="7" s="1"/>
  <c r="AM297" i="7"/>
  <c r="S281" i="7"/>
  <c r="S304" i="7" s="1"/>
  <c r="S298" i="7"/>
  <c r="AA281" i="7"/>
  <c r="AA304" i="7" s="1"/>
  <c r="AA298" i="7"/>
  <c r="AI281" i="7"/>
  <c r="AI304" i="7" s="1"/>
  <c r="AI298" i="7"/>
  <c r="AQ281" i="7"/>
  <c r="AQ304" i="7" s="1"/>
  <c r="AQ298" i="7"/>
  <c r="W292" i="7"/>
  <c r="W305" i="7" s="1"/>
  <c r="W299" i="7"/>
  <c r="AE292" i="7"/>
  <c r="AE305" i="7" s="1"/>
  <c r="AE299" i="7"/>
  <c r="AM292" i="7"/>
  <c r="AM305" i="7" s="1"/>
  <c r="AM299" i="7"/>
  <c r="S410" i="7"/>
  <c r="S414" i="7" s="1"/>
  <c r="AA410" i="7"/>
  <c r="AA414" i="7" s="1"/>
  <c r="AI410" i="7"/>
  <c r="AI414" i="7" s="1"/>
  <c r="AQ410" i="7"/>
  <c r="AQ414" i="7" s="1"/>
  <c r="W414" i="7"/>
  <c r="AA270" i="7"/>
  <c r="AA303" i="7" s="1"/>
  <c r="AA297" i="7"/>
  <c r="X270" i="7"/>
  <c r="X303" i="7" s="1"/>
  <c r="X297" i="7"/>
  <c r="AF270" i="7"/>
  <c r="AF303" i="7" s="1"/>
  <c r="AF297" i="7"/>
  <c r="AN270" i="7"/>
  <c r="AN303" i="7" s="1"/>
  <c r="AN297" i="7"/>
  <c r="T281" i="7"/>
  <c r="T304" i="7" s="1"/>
  <c r="T298" i="7"/>
  <c r="AB281" i="7"/>
  <c r="AB304" i="7" s="1"/>
  <c r="AB298" i="7"/>
  <c r="AJ281" i="7"/>
  <c r="AJ304" i="7" s="1"/>
  <c r="AJ298" i="7"/>
  <c r="AR281" i="7"/>
  <c r="AR304" i="7" s="1"/>
  <c r="AR298" i="7"/>
  <c r="X292" i="7"/>
  <c r="X305" i="7" s="1"/>
  <c r="X299" i="7"/>
  <c r="AF292" i="7"/>
  <c r="AF305" i="7" s="1"/>
  <c r="AF299" i="7"/>
  <c r="AN292" i="7"/>
  <c r="AN305" i="7" s="1"/>
  <c r="AN299" i="7"/>
  <c r="AE281" i="7"/>
  <c r="AE304" i="7" s="1"/>
  <c r="AE298" i="7"/>
  <c r="AA292" i="7"/>
  <c r="AA305" i="7" s="1"/>
  <c r="AA299" i="7"/>
  <c r="Q270" i="7"/>
  <c r="Q303" i="7" s="1"/>
  <c r="Q297" i="7"/>
  <c r="Y270" i="7"/>
  <c r="Y303" i="7" s="1"/>
  <c r="Y297" i="7"/>
  <c r="AG270" i="7"/>
  <c r="AG303" i="7" s="1"/>
  <c r="AG297" i="7"/>
  <c r="AO270" i="7"/>
  <c r="AO303" i="7" s="1"/>
  <c r="AO297" i="7"/>
  <c r="U281" i="7"/>
  <c r="U298" i="7"/>
  <c r="AC281" i="7"/>
  <c r="AC304" i="7" s="1"/>
  <c r="AC298" i="7"/>
  <c r="AK281" i="7"/>
  <c r="AK304" i="7" s="1"/>
  <c r="AK298" i="7"/>
  <c r="Q292" i="7"/>
  <c r="Q305" i="7" s="1"/>
  <c r="Q299" i="7"/>
  <c r="Y292" i="7"/>
  <c r="Y305" i="7" s="1"/>
  <c r="Y299" i="7"/>
  <c r="AG292" i="7"/>
  <c r="AG305" i="7" s="1"/>
  <c r="AG299" i="7"/>
  <c r="AO292" i="7"/>
  <c r="AO305" i="7" s="1"/>
  <c r="AO299" i="7"/>
  <c r="R270" i="7"/>
  <c r="R303" i="7" s="1"/>
  <c r="R297" i="7"/>
  <c r="Z270" i="7"/>
  <c r="Z303" i="7" s="1"/>
  <c r="Z297" i="7"/>
  <c r="AH270" i="7"/>
  <c r="AH303" i="7" s="1"/>
  <c r="AH297" i="7"/>
  <c r="AP270" i="7"/>
  <c r="AP303" i="7" s="1"/>
  <c r="AP297" i="7"/>
  <c r="V281" i="7"/>
  <c r="V304" i="7" s="1"/>
  <c r="V298" i="7"/>
  <c r="AD281" i="7"/>
  <c r="AD304" i="7" s="1"/>
  <c r="AD298" i="7"/>
  <c r="AL281" i="7"/>
  <c r="AL304" i="7" s="1"/>
  <c r="AL298" i="7"/>
  <c r="R292" i="7"/>
  <c r="R305" i="7" s="1"/>
  <c r="R299" i="7"/>
  <c r="Z292" i="7"/>
  <c r="Z305" i="7" s="1"/>
  <c r="Z299" i="7"/>
  <c r="AH292" i="7"/>
  <c r="AH305" i="7" s="1"/>
  <c r="AH299" i="7"/>
  <c r="AP292" i="7"/>
  <c r="AP305" i="7" s="1"/>
  <c r="AP299" i="7"/>
  <c r="S132" i="7"/>
  <c r="S44" i="19" s="1"/>
  <c r="S16" i="45"/>
  <c r="AA132" i="7"/>
  <c r="AA68" i="19" s="1"/>
  <c r="AA16" i="45"/>
  <c r="AI132" i="7"/>
  <c r="AI44" i="19" s="1"/>
  <c r="AI16" i="45"/>
  <c r="AQ132" i="7"/>
  <c r="AQ68" i="19" s="1"/>
  <c r="AQ16" i="45"/>
  <c r="T132" i="7"/>
  <c r="T44" i="19" s="1"/>
  <c r="T16" i="45"/>
  <c r="AB132" i="7"/>
  <c r="AB44" i="19" s="1"/>
  <c r="AB16" i="45"/>
  <c r="AJ132" i="7"/>
  <c r="AJ44" i="19" s="1"/>
  <c r="AJ16" i="45"/>
  <c r="AR132" i="7"/>
  <c r="AR44" i="19" s="1"/>
  <c r="AR16" i="45"/>
  <c r="V132" i="7"/>
  <c r="V18" i="19" s="1"/>
  <c r="V16" i="45"/>
  <c r="AD132" i="7"/>
  <c r="AD68" i="19" s="1"/>
  <c r="AD16" i="45"/>
  <c r="AL132" i="7"/>
  <c r="AL18" i="19" s="1"/>
  <c r="AL16" i="45"/>
  <c r="AC132" i="7"/>
  <c r="AC44" i="19" s="1"/>
  <c r="AC16" i="45"/>
  <c r="W132" i="7"/>
  <c r="W44" i="19" s="1"/>
  <c r="W16" i="45"/>
  <c r="AE132" i="7"/>
  <c r="AE18" i="19" s="1"/>
  <c r="AE16" i="45"/>
  <c r="AM132" i="7"/>
  <c r="AM44" i="19" s="1"/>
  <c r="AM16" i="45"/>
  <c r="X132" i="7"/>
  <c r="X68" i="19" s="1"/>
  <c r="X16" i="45"/>
  <c r="AF132" i="7"/>
  <c r="AF44" i="19" s="1"/>
  <c r="AF16" i="45"/>
  <c r="AN132" i="7"/>
  <c r="AN18" i="19" s="1"/>
  <c r="AN16" i="45"/>
  <c r="AK132" i="7"/>
  <c r="AK44" i="19" s="1"/>
  <c r="AK16" i="45"/>
  <c r="Q132" i="7"/>
  <c r="Q68" i="19" s="1"/>
  <c r="Q16" i="45"/>
  <c r="Y132" i="7"/>
  <c r="Y68" i="19" s="1"/>
  <c r="Y16" i="45"/>
  <c r="AG132" i="7"/>
  <c r="AG68" i="19" s="1"/>
  <c r="AG16" i="45"/>
  <c r="AO132" i="7"/>
  <c r="AO68" i="19" s="1"/>
  <c r="AO16" i="45"/>
  <c r="U132" i="7"/>
  <c r="U44" i="19" s="1"/>
  <c r="U16" i="45"/>
  <c r="R132" i="7"/>
  <c r="R18" i="19" s="1"/>
  <c r="R16" i="45"/>
  <c r="Z132" i="7"/>
  <c r="Z18" i="19" s="1"/>
  <c r="Z16" i="45"/>
  <c r="AH132" i="7"/>
  <c r="AH18" i="19" s="1"/>
  <c r="AH16" i="45"/>
  <c r="AP132" i="7"/>
  <c r="AP68" i="19" s="1"/>
  <c r="AP16" i="45"/>
  <c r="S384" i="7"/>
  <c r="S417" i="7" s="1"/>
  <c r="AA384" i="7"/>
  <c r="AA417" i="7" s="1"/>
  <c r="AI384" i="7"/>
  <c r="AI417" i="7" s="1"/>
  <c r="AQ384" i="7"/>
  <c r="AQ417" i="7" s="1"/>
  <c r="W395" i="7"/>
  <c r="W418" i="7" s="1"/>
  <c r="AE395" i="7"/>
  <c r="AE418" i="7" s="1"/>
  <c r="AM395" i="7"/>
  <c r="AM418" i="7" s="1"/>
  <c r="S406" i="7"/>
  <c r="S419" i="7" s="1"/>
  <c r="AA406" i="7"/>
  <c r="AA419" i="7" s="1"/>
  <c r="AI406" i="7"/>
  <c r="AI419" i="7" s="1"/>
  <c r="AQ406" i="7"/>
  <c r="AQ419" i="7" s="1"/>
  <c r="T384" i="7"/>
  <c r="T417" i="7" s="1"/>
  <c r="AB384" i="7"/>
  <c r="AB417" i="7" s="1"/>
  <c r="AJ384" i="7"/>
  <c r="AJ417" i="7" s="1"/>
  <c r="AR384" i="7"/>
  <c r="AR417" i="7" s="1"/>
  <c r="X395" i="7"/>
  <c r="X418" i="7" s="1"/>
  <c r="AF395" i="7"/>
  <c r="AF418" i="7" s="1"/>
  <c r="AN395" i="7"/>
  <c r="AN418" i="7" s="1"/>
  <c r="T406" i="7"/>
  <c r="T419" i="7" s="1"/>
  <c r="AB406" i="7"/>
  <c r="AB419" i="7" s="1"/>
  <c r="AJ406" i="7"/>
  <c r="AJ419" i="7" s="1"/>
  <c r="AR406" i="7"/>
  <c r="AR419" i="7" s="1"/>
  <c r="U384" i="7"/>
  <c r="U417" i="7" s="1"/>
  <c r="AC384" i="7"/>
  <c r="AC417" i="7" s="1"/>
  <c r="AK384" i="7"/>
  <c r="AK417" i="7" s="1"/>
  <c r="Q395" i="7"/>
  <c r="Q418" i="7" s="1"/>
  <c r="Y395" i="7"/>
  <c r="Y418" i="7" s="1"/>
  <c r="AG395" i="7"/>
  <c r="AG418" i="7" s="1"/>
  <c r="AO395" i="7"/>
  <c r="AO418" i="7" s="1"/>
  <c r="U406" i="7"/>
  <c r="U419" i="7" s="1"/>
  <c r="AC406" i="7"/>
  <c r="AC419" i="7" s="1"/>
  <c r="AK406" i="7"/>
  <c r="AK419" i="7" s="1"/>
  <c r="V384" i="7"/>
  <c r="V417" i="7" s="1"/>
  <c r="AD384" i="7"/>
  <c r="AD417" i="7" s="1"/>
  <c r="AL384" i="7"/>
  <c r="AL417" i="7" s="1"/>
  <c r="R395" i="7"/>
  <c r="R418" i="7" s="1"/>
  <c r="Z395" i="7"/>
  <c r="Z418" i="7" s="1"/>
  <c r="AH395" i="7"/>
  <c r="AH418" i="7" s="1"/>
  <c r="AP395" i="7"/>
  <c r="AP418" i="7" s="1"/>
  <c r="V406" i="7"/>
  <c r="V419" i="7" s="1"/>
  <c r="AD406" i="7"/>
  <c r="AD419" i="7" s="1"/>
  <c r="AL406" i="7"/>
  <c r="AL419" i="7" s="1"/>
  <c r="W384" i="7"/>
  <c r="W417" i="7" s="1"/>
  <c r="AE384" i="7"/>
  <c r="AE417" i="7" s="1"/>
  <c r="AM384" i="7"/>
  <c r="AM417" i="7" s="1"/>
  <c r="S395" i="7"/>
  <c r="S418" i="7" s="1"/>
  <c r="AA395" i="7"/>
  <c r="AA418" i="7" s="1"/>
  <c r="AI395" i="7"/>
  <c r="AI418" i="7" s="1"/>
  <c r="AQ395" i="7"/>
  <c r="AQ418" i="7" s="1"/>
  <c r="W406" i="7"/>
  <c r="W419" i="7" s="1"/>
  <c r="AE406" i="7"/>
  <c r="AE419" i="7" s="1"/>
  <c r="AM406" i="7"/>
  <c r="AM419" i="7" s="1"/>
  <c r="X384" i="7"/>
  <c r="X417" i="7" s="1"/>
  <c r="AF384" i="7"/>
  <c r="AF417" i="7" s="1"/>
  <c r="AN384" i="7"/>
  <c r="AN417" i="7" s="1"/>
  <c r="T395" i="7"/>
  <c r="T418" i="7" s="1"/>
  <c r="AB395" i="7"/>
  <c r="AB418" i="7" s="1"/>
  <c r="AJ395" i="7"/>
  <c r="AJ418" i="7" s="1"/>
  <c r="AR395" i="7"/>
  <c r="AR418" i="7" s="1"/>
  <c r="X406" i="7"/>
  <c r="X419" i="7" s="1"/>
  <c r="AF406" i="7"/>
  <c r="AF419" i="7" s="1"/>
  <c r="AN406" i="7"/>
  <c r="AN419" i="7" s="1"/>
  <c r="Q384" i="7"/>
  <c r="Q417" i="7" s="1"/>
  <c r="Y384" i="7"/>
  <c r="Y417" i="7" s="1"/>
  <c r="AG384" i="7"/>
  <c r="AG417" i="7" s="1"/>
  <c r="AO384" i="7"/>
  <c r="AO417" i="7" s="1"/>
  <c r="U395" i="7"/>
  <c r="U418" i="7" s="1"/>
  <c r="AC395" i="7"/>
  <c r="AC418" i="7" s="1"/>
  <c r="AK395" i="7"/>
  <c r="AK418" i="7" s="1"/>
  <c r="Q406" i="7"/>
  <c r="Q419" i="7" s="1"/>
  <c r="Y406" i="7"/>
  <c r="Y419" i="7" s="1"/>
  <c r="AG406" i="7"/>
  <c r="AG419" i="7" s="1"/>
  <c r="AO406" i="7"/>
  <c r="AO419" i="7" s="1"/>
  <c r="Z384" i="7"/>
  <c r="Z417" i="7" s="1"/>
  <c r="AH384" i="7"/>
  <c r="AH417" i="7" s="1"/>
  <c r="AP384" i="7"/>
  <c r="AP417" i="7" s="1"/>
  <c r="V395" i="7"/>
  <c r="V418" i="7" s="1"/>
  <c r="AD395" i="7"/>
  <c r="AD418" i="7" s="1"/>
  <c r="AL395" i="7"/>
  <c r="AL418" i="7" s="1"/>
  <c r="R406" i="7"/>
  <c r="R419" i="7" s="1"/>
  <c r="Z406" i="7"/>
  <c r="Z419" i="7" s="1"/>
  <c r="AH406" i="7"/>
  <c r="AH419" i="7" s="1"/>
  <c r="AP406" i="7"/>
  <c r="AP419" i="7" s="1"/>
  <c r="R384" i="7"/>
  <c r="R417" i="7" s="1"/>
  <c r="AA178" i="7"/>
  <c r="AA191" i="7" s="1"/>
  <c r="AA185" i="7"/>
  <c r="X167" i="7"/>
  <c r="X190" i="7" s="1"/>
  <c r="X184" i="7"/>
  <c r="AF167" i="7"/>
  <c r="AF190" i="7" s="1"/>
  <c r="AF184" i="7"/>
  <c r="AN167" i="7"/>
  <c r="AN190" i="7" s="1"/>
  <c r="AN184" i="7"/>
  <c r="T178" i="7"/>
  <c r="T191" i="7" s="1"/>
  <c r="T185" i="7"/>
  <c r="AB178" i="7"/>
  <c r="AB191" i="7" s="1"/>
  <c r="AB185" i="7"/>
  <c r="AJ178" i="7"/>
  <c r="AJ191" i="7" s="1"/>
  <c r="AJ185" i="7"/>
  <c r="AR178" i="7"/>
  <c r="AR191" i="7" s="1"/>
  <c r="AR185" i="7"/>
  <c r="S178" i="7"/>
  <c r="S191" i="7" s="1"/>
  <c r="S185" i="7"/>
  <c r="Q167" i="7"/>
  <c r="Q190" i="7" s="1"/>
  <c r="Q184" i="7"/>
  <c r="Y167" i="7"/>
  <c r="Y190" i="7" s="1"/>
  <c r="Y184" i="7"/>
  <c r="AG167" i="7"/>
  <c r="AG190" i="7" s="1"/>
  <c r="AG184" i="7"/>
  <c r="AO167" i="7"/>
  <c r="AO190" i="7" s="1"/>
  <c r="AO184" i="7"/>
  <c r="U178" i="7"/>
  <c r="U191" i="7" s="1"/>
  <c r="U185" i="7"/>
  <c r="AC178" i="7"/>
  <c r="AC191" i="7" s="1"/>
  <c r="AC185" i="7"/>
  <c r="AK178" i="7"/>
  <c r="AK191" i="7" s="1"/>
  <c r="AK185" i="7"/>
  <c r="AE167" i="7"/>
  <c r="AE190" i="7" s="1"/>
  <c r="AE184" i="7"/>
  <c r="R167" i="7"/>
  <c r="R190" i="7" s="1"/>
  <c r="R184" i="7"/>
  <c r="Z167" i="7"/>
  <c r="Z190" i="7" s="1"/>
  <c r="Z184" i="7"/>
  <c r="AH167" i="7"/>
  <c r="AH190" i="7" s="1"/>
  <c r="AH184" i="7"/>
  <c r="AP167" i="7"/>
  <c r="AP190" i="7" s="1"/>
  <c r="AP184" i="7"/>
  <c r="V178" i="7"/>
  <c r="V191" i="7" s="1"/>
  <c r="V185" i="7"/>
  <c r="AD178" i="7"/>
  <c r="AD191" i="7" s="1"/>
  <c r="AD185" i="7"/>
  <c r="AL178" i="7"/>
  <c r="AL191" i="7" s="1"/>
  <c r="AL185" i="7"/>
  <c r="AI178" i="7"/>
  <c r="AI191" i="7" s="1"/>
  <c r="AI185" i="7"/>
  <c r="S167" i="7"/>
  <c r="S190" i="7" s="1"/>
  <c r="S184" i="7"/>
  <c r="AA167" i="7"/>
  <c r="AA190" i="7" s="1"/>
  <c r="AA184" i="7"/>
  <c r="AI167" i="7"/>
  <c r="AI190" i="7" s="1"/>
  <c r="AI184" i="7"/>
  <c r="AQ167" i="7"/>
  <c r="AQ190" i="7" s="1"/>
  <c r="AQ184" i="7"/>
  <c r="W178" i="7"/>
  <c r="W191" i="7" s="1"/>
  <c r="W185" i="7"/>
  <c r="AE178" i="7"/>
  <c r="AE191" i="7" s="1"/>
  <c r="AE185" i="7"/>
  <c r="AM178" i="7"/>
  <c r="AM191" i="7" s="1"/>
  <c r="AM185" i="7"/>
  <c r="AQ178" i="7"/>
  <c r="AQ191" i="7" s="1"/>
  <c r="AQ185" i="7"/>
  <c r="T167" i="7"/>
  <c r="T190" i="7" s="1"/>
  <c r="T184" i="7"/>
  <c r="AB167" i="7"/>
  <c r="AB190" i="7" s="1"/>
  <c r="AB184" i="7"/>
  <c r="AJ167" i="7"/>
  <c r="AJ190" i="7" s="1"/>
  <c r="AJ184" i="7"/>
  <c r="AR167" i="7"/>
  <c r="AR190" i="7" s="1"/>
  <c r="AR184" i="7"/>
  <c r="X178" i="7"/>
  <c r="X191" i="7" s="1"/>
  <c r="X185" i="7"/>
  <c r="AF178" i="7"/>
  <c r="AF191" i="7" s="1"/>
  <c r="AF185" i="7"/>
  <c r="AN178" i="7"/>
  <c r="AN191" i="7" s="1"/>
  <c r="AN185" i="7"/>
  <c r="AM167" i="7"/>
  <c r="AM190" i="7" s="1"/>
  <c r="AM184" i="7"/>
  <c r="U167" i="7"/>
  <c r="U190" i="7" s="1"/>
  <c r="U184" i="7"/>
  <c r="AC167" i="7"/>
  <c r="AC190" i="7" s="1"/>
  <c r="AC184" i="7"/>
  <c r="AK167" i="7"/>
  <c r="AK190" i="7" s="1"/>
  <c r="AK184" i="7"/>
  <c r="Q178" i="7"/>
  <c r="Q191" i="7" s="1"/>
  <c r="Q185" i="7"/>
  <c r="Y178" i="7"/>
  <c r="Y191" i="7" s="1"/>
  <c r="Y185" i="7"/>
  <c r="AG178" i="7"/>
  <c r="AG191" i="7" s="1"/>
  <c r="AG185" i="7"/>
  <c r="AO178" i="7"/>
  <c r="AO191" i="7" s="1"/>
  <c r="AO185" i="7"/>
  <c r="W167" i="7"/>
  <c r="W190" i="7" s="1"/>
  <c r="W184" i="7"/>
  <c r="V167" i="7"/>
  <c r="V190" i="7" s="1"/>
  <c r="V184" i="7"/>
  <c r="AD167" i="7"/>
  <c r="AD190" i="7" s="1"/>
  <c r="AD184" i="7"/>
  <c r="AD186" i="7" s="1"/>
  <c r="AL167" i="7"/>
  <c r="AL190" i="7" s="1"/>
  <c r="AL184" i="7"/>
  <c r="R178" i="7"/>
  <c r="R191" i="7" s="1"/>
  <c r="R185" i="7"/>
  <c r="Z178" i="7"/>
  <c r="Z191" i="7" s="1"/>
  <c r="Z185" i="7"/>
  <c r="AH178" i="7"/>
  <c r="AH191" i="7" s="1"/>
  <c r="AH185" i="7"/>
  <c r="AP178" i="7"/>
  <c r="AP191" i="7" s="1"/>
  <c r="AP185" i="7"/>
  <c r="AR4" i="52"/>
  <c r="L4" i="53"/>
  <c r="BC4" i="52"/>
  <c r="E67" i="52" s="1"/>
  <c r="W4" i="53"/>
  <c r="AR4" i="50"/>
  <c r="I4" i="51"/>
  <c r="BC4" i="50"/>
  <c r="T4" i="51"/>
  <c r="BC4" i="48"/>
  <c r="BC4" i="49"/>
  <c r="AR4" i="48"/>
  <c r="D91" i="48" s="1"/>
  <c r="AR4" i="49"/>
  <c r="A6" i="49" s="1"/>
  <c r="T69" i="7"/>
  <c r="T89" i="7" s="1"/>
  <c r="T94" i="7" s="1"/>
  <c r="AC69" i="7"/>
  <c r="AC89" i="7" s="1"/>
  <c r="AC94" i="7" s="1"/>
  <c r="AT2" i="47"/>
  <c r="V58" i="47" s="1"/>
  <c r="AT4" i="46"/>
  <c r="AT4" i="45"/>
  <c r="D14" i="45" s="1"/>
  <c r="BE2" i="47"/>
  <c r="BE4" i="45"/>
  <c r="BE4" i="46"/>
  <c r="AT4" i="7"/>
  <c r="AT4" i="19"/>
  <c r="D71" i="19" s="1"/>
  <c r="BE4" i="7"/>
  <c r="BE4" i="19"/>
  <c r="AY2" i="3"/>
  <c r="BA2" i="3"/>
  <c r="AQ76" i="7"/>
  <c r="S35" i="7"/>
  <c r="AA35" i="7"/>
  <c r="AI35" i="7"/>
  <c r="AQ35" i="7"/>
  <c r="S62" i="7"/>
  <c r="S64" i="7" s="1"/>
  <c r="AA62" i="7"/>
  <c r="AA64" i="7" s="1"/>
  <c r="AI62" i="7"/>
  <c r="AI64" i="7" s="1"/>
  <c r="AQ62" i="7"/>
  <c r="AQ64" i="7" s="1"/>
  <c r="AR369" i="7"/>
  <c r="AR373" i="7" s="1"/>
  <c r="AQ369" i="7"/>
  <c r="AQ373" i="7" s="1"/>
  <c r="W142" i="7"/>
  <c r="W146" i="7" s="1"/>
  <c r="W188" i="7" s="1"/>
  <c r="AE142" i="7"/>
  <c r="AE146" i="7" s="1"/>
  <c r="AE188" i="7" s="1"/>
  <c r="AM142" i="7"/>
  <c r="AM146" i="7" s="1"/>
  <c r="AM188" i="7" s="1"/>
  <c r="AA152" i="7"/>
  <c r="AA156" i="7" s="1"/>
  <c r="AA189" i="7" s="1"/>
  <c r="AI152" i="7"/>
  <c r="AI156" i="7" s="1"/>
  <c r="AI189" i="7" s="1"/>
  <c r="AQ152" i="7"/>
  <c r="AQ156" i="7" s="1"/>
  <c r="AQ189" i="7" s="1"/>
  <c r="R142" i="7"/>
  <c r="R146" i="7" s="1"/>
  <c r="R188" i="7" s="1"/>
  <c r="Z142" i="7"/>
  <c r="Z146" i="7" s="1"/>
  <c r="Z188" i="7" s="1"/>
  <c r="U360" i="7"/>
  <c r="U364" i="7" s="1"/>
  <c r="AC360" i="7"/>
  <c r="AC364" i="7" s="1"/>
  <c r="AK360" i="7"/>
  <c r="AK364" i="7" s="1"/>
  <c r="AG360" i="7"/>
  <c r="AG364" i="7" s="1"/>
  <c r="AO360" i="7"/>
  <c r="AO364" i="7" s="1"/>
  <c r="W369" i="7"/>
  <c r="W373" i="7" s="1"/>
  <c r="AE369" i="7"/>
  <c r="AE373" i="7" s="1"/>
  <c r="AM369" i="7"/>
  <c r="AM373" i="7" s="1"/>
  <c r="X369" i="7"/>
  <c r="X373" i="7" s="1"/>
  <c r="AF369" i="7"/>
  <c r="AF373" i="7" s="1"/>
  <c r="AN369" i="7"/>
  <c r="AN373" i="7" s="1"/>
  <c r="T369" i="7"/>
  <c r="T373" i="7" s="1"/>
  <c r="AB369" i="7"/>
  <c r="AB373" i="7" s="1"/>
  <c r="AJ369" i="7"/>
  <c r="AJ373" i="7" s="1"/>
  <c r="S219" i="7"/>
  <c r="S223" i="7" s="1"/>
  <c r="AA219" i="7"/>
  <c r="AA223" i="7" s="1"/>
  <c r="AI219" i="7"/>
  <c r="AI223" i="7" s="1"/>
  <c r="AQ219" i="7"/>
  <c r="AQ223" i="7" s="1"/>
  <c r="W360" i="7"/>
  <c r="W364" i="7" s="1"/>
  <c r="AE360" i="7"/>
  <c r="AE364" i="7" s="1"/>
  <c r="AM360" i="7"/>
  <c r="AM364" i="7" s="1"/>
  <c r="S360" i="7"/>
  <c r="S364" i="7" s="1"/>
  <c r="AI360" i="7"/>
  <c r="AI364" i="7" s="1"/>
  <c r="Q369" i="7"/>
  <c r="Q373" i="7" s="1"/>
  <c r="Y369" i="7"/>
  <c r="Y373" i="7" s="1"/>
  <c r="AG369" i="7"/>
  <c r="AG373" i="7" s="1"/>
  <c r="AO369" i="7"/>
  <c r="AO373" i="7" s="1"/>
  <c r="U369" i="7"/>
  <c r="U373" i="7" s="1"/>
  <c r="AC369" i="7"/>
  <c r="AC373" i="7" s="1"/>
  <c r="X210" i="7"/>
  <c r="X214" i="7" s="1"/>
  <c r="AR237" i="7"/>
  <c r="AR241" i="7" s="1"/>
  <c r="AR315" i="7"/>
  <c r="AR319" i="7" s="1"/>
  <c r="AR351" i="7"/>
  <c r="AR355" i="7" s="1"/>
  <c r="AA369" i="7"/>
  <c r="AA373" i="7" s="1"/>
  <c r="Q201" i="7"/>
  <c r="Q205" i="7" s="1"/>
  <c r="Y201" i="7"/>
  <c r="Y205" i="7" s="1"/>
  <c r="AG201" i="7"/>
  <c r="AG205" i="7" s="1"/>
  <c r="AO201" i="7"/>
  <c r="AO205" i="7" s="1"/>
  <c r="X237" i="7"/>
  <c r="X241" i="7" s="1"/>
  <c r="AF237" i="7"/>
  <c r="AF241" i="7" s="1"/>
  <c r="AN237" i="7"/>
  <c r="AN241" i="7" s="1"/>
  <c r="T246" i="7"/>
  <c r="T250" i="7" s="1"/>
  <c r="AB246" i="7"/>
  <c r="AB250" i="7" s="1"/>
  <c r="AJ246" i="7"/>
  <c r="AJ250" i="7" s="1"/>
  <c r="AR246" i="7"/>
  <c r="AR250" i="7" s="1"/>
  <c r="AH142" i="7"/>
  <c r="AH146" i="7" s="1"/>
  <c r="AH188" i="7" s="1"/>
  <c r="AP142" i="7"/>
  <c r="AP146" i="7" s="1"/>
  <c r="AP188" i="7" s="1"/>
  <c r="V142" i="7"/>
  <c r="V146" i="7" s="1"/>
  <c r="V188" i="7" s="1"/>
  <c r="AD142" i="7"/>
  <c r="AD146" i="7" s="1"/>
  <c r="AD188" i="7" s="1"/>
  <c r="AL142" i="7"/>
  <c r="AL146" i="7" s="1"/>
  <c r="AL188" i="7" s="1"/>
  <c r="V152" i="7"/>
  <c r="V156" i="7" s="1"/>
  <c r="V189" i="7" s="1"/>
  <c r="AD152" i="7"/>
  <c r="AD156" i="7" s="1"/>
  <c r="AD189" i="7" s="1"/>
  <c r="AL152" i="7"/>
  <c r="AL156" i="7" s="1"/>
  <c r="AL189" i="7" s="1"/>
  <c r="U246" i="7"/>
  <c r="U250" i="7" s="1"/>
  <c r="AC246" i="7"/>
  <c r="AC250" i="7" s="1"/>
  <c r="X315" i="7"/>
  <c r="X319" i="7" s="1"/>
  <c r="AF315" i="7"/>
  <c r="AF319" i="7" s="1"/>
  <c r="AN315" i="7"/>
  <c r="AN319" i="7" s="1"/>
  <c r="T342" i="7"/>
  <c r="T346" i="7" s="1"/>
  <c r="AB342" i="7"/>
  <c r="AB346" i="7" s="1"/>
  <c r="AJ342" i="7"/>
  <c r="AJ346" i="7" s="1"/>
  <c r="AR342" i="7"/>
  <c r="AR346" i="7" s="1"/>
  <c r="T62" i="7"/>
  <c r="T64" i="7" s="1"/>
  <c r="AB62" i="7"/>
  <c r="AB64" i="7" s="1"/>
  <c r="AJ62" i="7"/>
  <c r="AJ64" i="7" s="1"/>
  <c r="AR62" i="7"/>
  <c r="AR64" i="7" s="1"/>
  <c r="W255" i="7"/>
  <c r="W259" i="7" s="1"/>
  <c r="AE255" i="7"/>
  <c r="AE259" i="7" s="1"/>
  <c r="AM255" i="7"/>
  <c r="AM259" i="7" s="1"/>
  <c r="S342" i="7"/>
  <c r="S346" i="7" s="1"/>
  <c r="AA342" i="7"/>
  <c r="AA346" i="7" s="1"/>
  <c r="AI342" i="7"/>
  <c r="AI346" i="7" s="1"/>
  <c r="X351" i="7"/>
  <c r="X355" i="7" s="1"/>
  <c r="AF351" i="7"/>
  <c r="AF355" i="7" s="1"/>
  <c r="S210" i="7"/>
  <c r="S214" i="7" s="1"/>
  <c r="AI210" i="7"/>
  <c r="AI214" i="7" s="1"/>
  <c r="AE219" i="7"/>
  <c r="AE223" i="7" s="1"/>
  <c r="AN201" i="7"/>
  <c r="AN205" i="7" s="1"/>
  <c r="AF342" i="7"/>
  <c r="AF346" i="7" s="1"/>
  <c r="AN351" i="7"/>
  <c r="AN355" i="7" s="1"/>
  <c r="R210" i="7"/>
  <c r="R214" i="7" s="1"/>
  <c r="R228" i="7"/>
  <c r="R232" i="7" s="1"/>
  <c r="Z228" i="7"/>
  <c r="Z232" i="7" s="1"/>
  <c r="AH228" i="7"/>
  <c r="AH232" i="7" s="1"/>
  <c r="AP228" i="7"/>
  <c r="AP232" i="7" s="1"/>
  <c r="S255" i="7"/>
  <c r="S259" i="7" s="1"/>
  <c r="AA255" i="7"/>
  <c r="AA259" i="7" s="1"/>
  <c r="AI255" i="7"/>
  <c r="AI259" i="7" s="1"/>
  <c r="Z315" i="7"/>
  <c r="Z319" i="7" s="1"/>
  <c r="AP315" i="7"/>
  <c r="AP319" i="7" s="1"/>
  <c r="R333" i="7"/>
  <c r="R337" i="7" s="1"/>
  <c r="Z333" i="7"/>
  <c r="Z337" i="7" s="1"/>
  <c r="AH333" i="7"/>
  <c r="AH337" i="7" s="1"/>
  <c r="AP333" i="7"/>
  <c r="AP337" i="7" s="1"/>
  <c r="AD333" i="7"/>
  <c r="AD337" i="7" s="1"/>
  <c r="Q351" i="7"/>
  <c r="Q355" i="7" s="1"/>
  <c r="AK246" i="7"/>
  <c r="AK250" i="7" s="1"/>
  <c r="T351" i="7"/>
  <c r="T355" i="7" s="1"/>
  <c r="AO351" i="7"/>
  <c r="AO355" i="7" s="1"/>
  <c r="U62" i="7"/>
  <c r="U64" i="7" s="1"/>
  <c r="AC62" i="7"/>
  <c r="AC64" i="7" s="1"/>
  <c r="AK62" i="7"/>
  <c r="AK64" i="7" s="1"/>
  <c r="AC152" i="7"/>
  <c r="AC156" i="7" s="1"/>
  <c r="AC189" i="7" s="1"/>
  <c r="X201" i="7"/>
  <c r="X205" i="7" s="1"/>
  <c r="W219" i="7"/>
  <c r="W223" i="7" s="1"/>
  <c r="T255" i="7"/>
  <c r="T259" i="7" s="1"/>
  <c r="AB255" i="7"/>
  <c r="AB259" i="7" s="1"/>
  <c r="AJ255" i="7"/>
  <c r="AJ259" i="7" s="1"/>
  <c r="AR255" i="7"/>
  <c r="AR259" i="7" s="1"/>
  <c r="S315" i="7"/>
  <c r="S319" i="7" s="1"/>
  <c r="AA315" i="7"/>
  <c r="AA319" i="7" s="1"/>
  <c r="AI315" i="7"/>
  <c r="AI319" i="7" s="1"/>
  <c r="AQ315" i="7"/>
  <c r="AQ319" i="7" s="1"/>
  <c r="AK237" i="7"/>
  <c r="AK241" i="7" s="1"/>
  <c r="U351" i="7"/>
  <c r="U355" i="7" s="1"/>
  <c r="AF201" i="7"/>
  <c r="AF205" i="7" s="1"/>
  <c r="AF219" i="7"/>
  <c r="AF223" i="7" s="1"/>
  <c r="X360" i="7"/>
  <c r="X364" i="7" s="1"/>
  <c r="AK351" i="7"/>
  <c r="AK355" i="7" s="1"/>
  <c r="X255" i="7"/>
  <c r="X259" i="7" s="1"/>
  <c r="AM324" i="7"/>
  <c r="AM328" i="7" s="1"/>
  <c r="R152" i="7"/>
  <c r="R156" i="7" s="1"/>
  <c r="R189" i="7" s="1"/>
  <c r="R369" i="7"/>
  <c r="R373" i="7" s="1"/>
  <c r="Z152" i="7"/>
  <c r="Z156" i="7" s="1"/>
  <c r="Z189" i="7" s="1"/>
  <c r="AH152" i="7"/>
  <c r="AH156" i="7" s="1"/>
  <c r="AH189" i="7" s="1"/>
  <c r="AF255" i="7"/>
  <c r="AF259" i="7" s="1"/>
  <c r="V210" i="7"/>
  <c r="V214" i="7" s="1"/>
  <c r="AD210" i="7"/>
  <c r="AD214" i="7" s="1"/>
  <c r="AL210" i="7"/>
  <c r="AL214" i="7" s="1"/>
  <c r="T228" i="7"/>
  <c r="T232" i="7" s="1"/>
  <c r="AB228" i="7"/>
  <c r="AB232" i="7" s="1"/>
  <c r="AJ228" i="7"/>
  <c r="AJ232" i="7" s="1"/>
  <c r="AR228" i="7"/>
  <c r="AR232" i="7" s="1"/>
  <c r="V246" i="7"/>
  <c r="V250" i="7" s="1"/>
  <c r="AD246" i="7"/>
  <c r="AD250" i="7" s="1"/>
  <c r="AM237" i="7"/>
  <c r="AM241" i="7" s="1"/>
  <c r="Z369" i="7"/>
  <c r="Z373" i="7" s="1"/>
  <c r="AP152" i="7"/>
  <c r="AP156" i="7" s="1"/>
  <c r="AP189" i="7" s="1"/>
  <c r="U201" i="7"/>
  <c r="U205" i="7" s="1"/>
  <c r="AN255" i="7"/>
  <c r="AN259" i="7" s="1"/>
  <c r="T315" i="7"/>
  <c r="T319" i="7" s="1"/>
  <c r="Y324" i="7"/>
  <c r="Y328" i="7" s="1"/>
  <c r="S303" i="7"/>
  <c r="AL246" i="7"/>
  <c r="AL250" i="7" s="1"/>
  <c r="AP246" i="7"/>
  <c r="AP250" i="7" s="1"/>
  <c r="AC201" i="7"/>
  <c r="AC205" i="7" s="1"/>
  <c r="AK201" i="7"/>
  <c r="AK205" i="7" s="1"/>
  <c r="AH369" i="7"/>
  <c r="AH373" i="7" s="1"/>
  <c r="Q360" i="7"/>
  <c r="Q364" i="7" s="1"/>
  <c r="V35" i="7"/>
  <c r="AL35" i="7"/>
  <c r="V62" i="7"/>
  <c r="V64" i="7" s="1"/>
  <c r="AD62" i="7"/>
  <c r="AD64" i="7" s="1"/>
  <c r="AL62" i="7"/>
  <c r="AL64" i="7" s="1"/>
  <c r="AO219" i="7"/>
  <c r="AO223" i="7" s="1"/>
  <c r="W237" i="7"/>
  <c r="W241" i="7" s="1"/>
  <c r="Q246" i="7"/>
  <c r="Q250" i="7" s="1"/>
  <c r="AG324" i="7"/>
  <c r="AG328" i="7" s="1"/>
  <c r="AO324" i="7"/>
  <c r="AO328" i="7" s="1"/>
  <c r="AQ351" i="7"/>
  <c r="AQ355" i="7" s="1"/>
  <c r="T237" i="7"/>
  <c r="T241" i="7" s="1"/>
  <c r="Y342" i="7"/>
  <c r="Y346" i="7" s="1"/>
  <c r="AO342" i="7"/>
  <c r="AO346" i="7" s="1"/>
  <c r="T219" i="7"/>
  <c r="T223" i="7" s="1"/>
  <c r="AB219" i="7"/>
  <c r="AB223" i="7" s="1"/>
  <c r="AE342" i="7"/>
  <c r="AE346" i="7" s="1"/>
  <c r="AE237" i="7"/>
  <c r="AE241" i="7" s="1"/>
  <c r="W315" i="7"/>
  <c r="W319" i="7" s="1"/>
  <c r="AP369" i="7"/>
  <c r="AP373" i="7" s="1"/>
  <c r="AB237" i="7"/>
  <c r="AB241" i="7" s="1"/>
  <c r="Y246" i="7"/>
  <c r="Y250" i="7" s="1"/>
  <c r="AG246" i="7"/>
  <c r="AG250" i="7" s="1"/>
  <c r="X342" i="7"/>
  <c r="X346" i="7" s="1"/>
  <c r="Y360" i="7"/>
  <c r="Y364" i="7" s="1"/>
  <c r="Q62" i="7"/>
  <c r="Q64" i="7" s="1"/>
  <c r="Y62" i="7"/>
  <c r="Y64" i="7" s="1"/>
  <c r="AG62" i="7"/>
  <c r="AG64" i="7" s="1"/>
  <c r="AO62" i="7"/>
  <c r="AO64" i="7" s="1"/>
  <c r="U142" i="7"/>
  <c r="U146" i="7" s="1"/>
  <c r="U188" i="7" s="1"/>
  <c r="AC142" i="7"/>
  <c r="AC146" i="7" s="1"/>
  <c r="AC188" i="7" s="1"/>
  <c r="AK142" i="7"/>
  <c r="AK146" i="7" s="1"/>
  <c r="AK188" i="7" s="1"/>
  <c r="Q142" i="7"/>
  <c r="Q146" i="7" s="1"/>
  <c r="Q188" i="7" s="1"/>
  <c r="Y142" i="7"/>
  <c r="Y146" i="7" s="1"/>
  <c r="Y188" i="7" s="1"/>
  <c r="T210" i="7"/>
  <c r="T214" i="7" s="1"/>
  <c r="AB210" i="7"/>
  <c r="AB214" i="7" s="1"/>
  <c r="AR210" i="7"/>
  <c r="AR214" i="7" s="1"/>
  <c r="AF210" i="7"/>
  <c r="AF214" i="7" s="1"/>
  <c r="AJ219" i="7"/>
  <c r="AJ223" i="7" s="1"/>
  <c r="AR219" i="7"/>
  <c r="AR223" i="7" s="1"/>
  <c r="X219" i="7"/>
  <c r="X223" i="7" s="1"/>
  <c r="AN219" i="7"/>
  <c r="AN223" i="7" s="1"/>
  <c r="Q237" i="7"/>
  <c r="Q241" i="7" s="1"/>
  <c r="Y237" i="7"/>
  <c r="Y241" i="7" s="1"/>
  <c r="AG237" i="7"/>
  <c r="AG241" i="7" s="1"/>
  <c r="AO237" i="7"/>
  <c r="AO241" i="7" s="1"/>
  <c r="U315" i="7"/>
  <c r="U319" i="7" s="1"/>
  <c r="AC315" i="7"/>
  <c r="AC319" i="7" s="1"/>
  <c r="W324" i="7"/>
  <c r="W328" i="7" s="1"/>
  <c r="AE324" i="7"/>
  <c r="AE328" i="7" s="1"/>
  <c r="S324" i="7"/>
  <c r="S328" i="7" s="1"/>
  <c r="AA324" i="7"/>
  <c r="AA328" i="7" s="1"/>
  <c r="AI324" i="7"/>
  <c r="AI328" i="7" s="1"/>
  <c r="S333" i="7"/>
  <c r="S337" i="7" s="1"/>
  <c r="AA333" i="7"/>
  <c r="AA337" i="7" s="1"/>
  <c r="AI333" i="7"/>
  <c r="AI337" i="7" s="1"/>
  <c r="AQ333" i="7"/>
  <c r="AQ337" i="7" s="1"/>
  <c r="W333" i="7"/>
  <c r="W337" i="7" s="1"/>
  <c r="AE333" i="7"/>
  <c r="AE337" i="7" s="1"/>
  <c r="AM333" i="7"/>
  <c r="AM337" i="7" s="1"/>
  <c r="R360" i="7"/>
  <c r="R364" i="7" s="1"/>
  <c r="Z360" i="7"/>
  <c r="Z364" i="7" s="1"/>
  <c r="AH360" i="7"/>
  <c r="AH364" i="7" s="1"/>
  <c r="AP360" i="7"/>
  <c r="AP364" i="7" s="1"/>
  <c r="S201" i="7"/>
  <c r="S205" i="7" s="1"/>
  <c r="AA201" i="7"/>
  <c r="AA205" i="7" s="1"/>
  <c r="AI201" i="7"/>
  <c r="AI205" i="7" s="1"/>
  <c r="AQ201" i="7"/>
  <c r="AQ205" i="7" s="1"/>
  <c r="U210" i="7"/>
  <c r="U214" i="7" s="1"/>
  <c r="AC210" i="7"/>
  <c r="AC214" i="7" s="1"/>
  <c r="Q228" i="7"/>
  <c r="Q232" i="7" s="1"/>
  <c r="Y228" i="7"/>
  <c r="Y232" i="7" s="1"/>
  <c r="AG228" i="7"/>
  <c r="AG232" i="7" s="1"/>
  <c r="AO228" i="7"/>
  <c r="AO232" i="7" s="1"/>
  <c r="S246" i="7"/>
  <c r="S250" i="7" s="1"/>
  <c r="AA246" i="7"/>
  <c r="AA250" i="7" s="1"/>
  <c r="AI246" i="7"/>
  <c r="AI250" i="7" s="1"/>
  <c r="AQ246" i="7"/>
  <c r="AQ250" i="7" s="1"/>
  <c r="AD315" i="7"/>
  <c r="AD319" i="7" s="1"/>
  <c r="T333" i="7"/>
  <c r="T337" i="7" s="1"/>
  <c r="V342" i="7"/>
  <c r="V346" i="7" s="1"/>
  <c r="AD342" i="7"/>
  <c r="AD346" i="7" s="1"/>
  <c r="AL342" i="7"/>
  <c r="AL346" i="7" s="1"/>
  <c r="R342" i="7"/>
  <c r="R346" i="7" s="1"/>
  <c r="AH342" i="7"/>
  <c r="AH346" i="7" s="1"/>
  <c r="AP342" i="7"/>
  <c r="AP346" i="7" s="1"/>
  <c r="AC351" i="7"/>
  <c r="AC355" i="7" s="1"/>
  <c r="AK324" i="7"/>
  <c r="AK328" i="7" s="1"/>
  <c r="U333" i="7"/>
  <c r="U337" i="7" s="1"/>
  <c r="Q333" i="7"/>
  <c r="Q337" i="7" s="1"/>
  <c r="AG333" i="7"/>
  <c r="AG337" i="7" s="1"/>
  <c r="Z351" i="7"/>
  <c r="Z355" i="7" s="1"/>
  <c r="AJ315" i="7"/>
  <c r="AJ319" i="7" s="1"/>
  <c r="Z324" i="7"/>
  <c r="Z328" i="7" s="1"/>
  <c r="T152" i="7"/>
  <c r="T156" i="7" s="1"/>
  <c r="T189" i="7" s="1"/>
  <c r="AR152" i="7"/>
  <c r="AR156" i="7" s="1"/>
  <c r="AR189" i="7" s="1"/>
  <c r="AA210" i="7"/>
  <c r="AA214" i="7" s="1"/>
  <c r="AQ210" i="7"/>
  <c r="AQ214" i="7" s="1"/>
  <c r="AN342" i="7"/>
  <c r="AN346" i="7" s="1"/>
  <c r="AB333" i="7"/>
  <c r="AB337" i="7" s="1"/>
  <c r="AJ333" i="7"/>
  <c r="AJ337" i="7" s="1"/>
  <c r="AR333" i="7"/>
  <c r="AR337" i="7" s="1"/>
  <c r="U342" i="7"/>
  <c r="U346" i="7" s="1"/>
  <c r="AC342" i="7"/>
  <c r="AC346" i="7" s="1"/>
  <c r="AK342" i="7"/>
  <c r="AK346" i="7" s="1"/>
  <c r="Q342" i="7"/>
  <c r="Q346" i="7" s="1"/>
  <c r="AG342" i="7"/>
  <c r="AG346" i="7" s="1"/>
  <c r="AJ237" i="7"/>
  <c r="AJ241" i="7" s="1"/>
  <c r="U324" i="7"/>
  <c r="U328" i="7" s="1"/>
  <c r="AC324" i="7"/>
  <c r="AC328" i="7" s="1"/>
  <c r="AI228" i="7"/>
  <c r="AI232" i="7" s="1"/>
  <c r="AQ228" i="7"/>
  <c r="AQ232" i="7" s="1"/>
  <c r="R237" i="7"/>
  <c r="R241" i="7" s="1"/>
  <c r="Z237" i="7"/>
  <c r="Z241" i="7" s="1"/>
  <c r="AH237" i="7"/>
  <c r="AH241" i="7" s="1"/>
  <c r="AP237" i="7"/>
  <c r="AP241" i="7" s="1"/>
  <c r="AD237" i="7"/>
  <c r="AD241" i="7" s="1"/>
  <c r="AL237" i="7"/>
  <c r="AL241" i="7" s="1"/>
  <c r="W246" i="7"/>
  <c r="W250" i="7" s="1"/>
  <c r="AE246" i="7"/>
  <c r="AE250" i="7" s="1"/>
  <c r="AM246" i="7"/>
  <c r="AM250" i="7" s="1"/>
  <c r="V255" i="7"/>
  <c r="V259" i="7" s="1"/>
  <c r="AD255" i="7"/>
  <c r="AD259" i="7" s="1"/>
  <c r="AL255" i="7"/>
  <c r="AL259" i="7" s="1"/>
  <c r="AD324" i="7"/>
  <c r="AD328" i="7" s="1"/>
  <c r="Y351" i="7"/>
  <c r="Y355" i="7" s="1"/>
  <c r="AG351" i="7"/>
  <c r="AG355" i="7" s="1"/>
  <c r="AF142" i="7"/>
  <c r="AF146" i="7" s="1"/>
  <c r="AF188" i="7" s="1"/>
  <c r="R201" i="7"/>
  <c r="R205" i="7" s="1"/>
  <c r="Z201" i="7"/>
  <c r="Z205" i="7" s="1"/>
  <c r="AH201" i="7"/>
  <c r="AH205" i="7" s="1"/>
  <c r="AP201" i="7"/>
  <c r="AP205" i="7" s="1"/>
  <c r="V201" i="7"/>
  <c r="V205" i="7" s="1"/>
  <c r="AD201" i="7"/>
  <c r="AD205" i="7" s="1"/>
  <c r="AN210" i="7"/>
  <c r="AN214" i="7" s="1"/>
  <c r="X228" i="7"/>
  <c r="X232" i="7" s="1"/>
  <c r="AF228" i="7"/>
  <c r="AF232" i="7" s="1"/>
  <c r="AN228" i="7"/>
  <c r="AN232" i="7" s="1"/>
  <c r="S237" i="7"/>
  <c r="S241" i="7" s="1"/>
  <c r="AA237" i="7"/>
  <c r="AA241" i="7" s="1"/>
  <c r="AI237" i="7"/>
  <c r="AI241" i="7" s="1"/>
  <c r="AQ237" i="7"/>
  <c r="AQ241" i="7" s="1"/>
  <c r="AQ324" i="7"/>
  <c r="AQ328" i="7" s="1"/>
  <c r="V369" i="7"/>
  <c r="V373" i="7" s="1"/>
  <c r="AL369" i="7"/>
  <c r="AL373" i="7" s="1"/>
  <c r="W201" i="7"/>
  <c r="W205" i="7" s="1"/>
  <c r="AM201" i="7"/>
  <c r="AM205" i="7" s="1"/>
  <c r="U228" i="7"/>
  <c r="U232" i="7" s="1"/>
  <c r="AC228" i="7"/>
  <c r="AC232" i="7" s="1"/>
  <c r="AK228" i="7"/>
  <c r="AK232" i="7" s="1"/>
  <c r="AO246" i="7"/>
  <c r="AO250" i="7" s="1"/>
  <c r="Q315" i="7"/>
  <c r="Q319" i="7" s="1"/>
  <c r="Y315" i="7"/>
  <c r="Y319" i="7" s="1"/>
  <c r="X324" i="7"/>
  <c r="X328" i="7" s="1"/>
  <c r="W351" i="7"/>
  <c r="W355" i="7" s="1"/>
  <c r="AE351" i="7"/>
  <c r="AE355" i="7" s="1"/>
  <c r="AM351" i="7"/>
  <c r="AM355" i="7" s="1"/>
  <c r="S351" i="7"/>
  <c r="S355" i="7" s="1"/>
  <c r="AA351" i="7"/>
  <c r="AA355" i="7" s="1"/>
  <c r="V228" i="7"/>
  <c r="V232" i="7" s="1"/>
  <c r="AD228" i="7"/>
  <c r="AD232" i="7" s="1"/>
  <c r="AL228" i="7"/>
  <c r="AL232" i="7" s="1"/>
  <c r="AB351" i="7"/>
  <c r="AB355" i="7" s="1"/>
  <c r="AJ351" i="7"/>
  <c r="AJ355" i="7" s="1"/>
  <c r="AZ2" i="3"/>
  <c r="AX2" i="3"/>
  <c r="AW2" i="3"/>
  <c r="AV2" i="3"/>
  <c r="BC2" i="3"/>
  <c r="AU2" i="3"/>
  <c r="BB2" i="3"/>
  <c r="W152" i="7"/>
  <c r="W156" i="7" s="1"/>
  <c r="W189" i="7" s="1"/>
  <c r="AE152" i="7"/>
  <c r="AE156" i="7" s="1"/>
  <c r="AE189" i="7" s="1"/>
  <c r="AM152" i="7"/>
  <c r="AM156" i="7" s="1"/>
  <c r="AM189" i="7" s="1"/>
  <c r="S152" i="7"/>
  <c r="S156" i="7" s="1"/>
  <c r="S189" i="7" s="1"/>
  <c r="AM219" i="7"/>
  <c r="AM223" i="7" s="1"/>
  <c r="R255" i="7"/>
  <c r="R259" i="7" s="1"/>
  <c r="Z255" i="7"/>
  <c r="Z259" i="7" s="1"/>
  <c r="AI351" i="7"/>
  <c r="AI355" i="7" s="1"/>
  <c r="X152" i="7"/>
  <c r="X156" i="7" s="1"/>
  <c r="X189" i="7" s="1"/>
  <c r="AF152" i="7"/>
  <c r="AF156" i="7" s="1"/>
  <c r="AF189" i="7" s="1"/>
  <c r="AN152" i="7"/>
  <c r="AN156" i="7" s="1"/>
  <c r="AN189" i="7" s="1"/>
  <c r="AJ210" i="7"/>
  <c r="AJ214" i="7" s="1"/>
  <c r="Q324" i="7"/>
  <c r="Q328" i="7" s="1"/>
  <c r="AD360" i="7"/>
  <c r="AD364" i="7" s="1"/>
  <c r="AL360" i="7"/>
  <c r="AL364" i="7" s="1"/>
  <c r="S369" i="7"/>
  <c r="S373" i="7" s="1"/>
  <c r="W35" i="7"/>
  <c r="AM35" i="7"/>
  <c r="W62" i="7"/>
  <c r="W64" i="7" s="1"/>
  <c r="AE62" i="7"/>
  <c r="AE64" i="7" s="1"/>
  <c r="AM62" i="7"/>
  <c r="AM64" i="7" s="1"/>
  <c r="Q152" i="7"/>
  <c r="Q156" i="7" s="1"/>
  <c r="Q189" i="7" s="1"/>
  <c r="Y152" i="7"/>
  <c r="Y156" i="7" s="1"/>
  <c r="Y189" i="7" s="1"/>
  <c r="AG152" i="7"/>
  <c r="AG156" i="7" s="1"/>
  <c r="AG189" i="7" s="1"/>
  <c r="AO152" i="7"/>
  <c r="AO156" i="7" s="1"/>
  <c r="AO189" i="7" s="1"/>
  <c r="U152" i="7"/>
  <c r="U156" i="7" s="1"/>
  <c r="U189" i="7" s="1"/>
  <c r="AK152" i="7"/>
  <c r="AK156" i="7" s="1"/>
  <c r="AK189" i="7" s="1"/>
  <c r="R324" i="7"/>
  <c r="R328" i="7" s="1"/>
  <c r="AH324" i="7"/>
  <c r="AH328" i="7" s="1"/>
  <c r="AP324" i="7"/>
  <c r="AP328" i="7" s="1"/>
  <c r="AL324" i="7"/>
  <c r="AL328" i="7" s="1"/>
  <c r="X35" i="7"/>
  <c r="AF35" i="7"/>
  <c r="AN35" i="7"/>
  <c r="X62" i="7"/>
  <c r="X64" i="7" s="1"/>
  <c r="AF62" i="7"/>
  <c r="AF64" i="7" s="1"/>
  <c r="AN62" i="7"/>
  <c r="AN64" i="7" s="1"/>
  <c r="T142" i="7"/>
  <c r="T146" i="7" s="1"/>
  <c r="T188" i="7" s="1"/>
  <c r="AB142" i="7"/>
  <c r="AB146" i="7" s="1"/>
  <c r="AB188" i="7" s="1"/>
  <c r="AJ142" i="7"/>
  <c r="AJ146" i="7" s="1"/>
  <c r="AJ188" i="7" s="1"/>
  <c r="AR142" i="7"/>
  <c r="AR146" i="7" s="1"/>
  <c r="AR188" i="7" s="1"/>
  <c r="Z210" i="7"/>
  <c r="Z214" i="7" s="1"/>
  <c r="AH210" i="7"/>
  <c r="AH214" i="7" s="1"/>
  <c r="AP210" i="7"/>
  <c r="AP214" i="7" s="1"/>
  <c r="V219" i="7"/>
  <c r="V223" i="7" s="1"/>
  <c r="AD219" i="7"/>
  <c r="AD223" i="7" s="1"/>
  <c r="AL219" i="7"/>
  <c r="AL223" i="7" s="1"/>
  <c r="R219" i="7"/>
  <c r="R223" i="7" s="1"/>
  <c r="AH219" i="7"/>
  <c r="AH223" i="7" s="1"/>
  <c r="R246" i="7"/>
  <c r="R250" i="7" s="1"/>
  <c r="Z246" i="7"/>
  <c r="Z250" i="7" s="1"/>
  <c r="R351" i="7"/>
  <c r="R355" i="7" s="1"/>
  <c r="AH351" i="7"/>
  <c r="AH355" i="7" s="1"/>
  <c r="AP351" i="7"/>
  <c r="AP355" i="7" s="1"/>
  <c r="V351" i="7"/>
  <c r="V355" i="7" s="1"/>
  <c r="AK369" i="7"/>
  <c r="AK373" i="7" s="1"/>
  <c r="AG142" i="7"/>
  <c r="AG146" i="7" s="1"/>
  <c r="AG188" i="7" s="1"/>
  <c r="AB315" i="7"/>
  <c r="AB319" i="7" s="1"/>
  <c r="Y333" i="7"/>
  <c r="Y337" i="7" s="1"/>
  <c r="AO333" i="7"/>
  <c r="AO337" i="7" s="1"/>
  <c r="AC333" i="7"/>
  <c r="AC337" i="7" s="1"/>
  <c r="AK333" i="7"/>
  <c r="AK337" i="7" s="1"/>
  <c r="AD369" i="7"/>
  <c r="AD373" i="7" s="1"/>
  <c r="AL333" i="7"/>
  <c r="AL337" i="7" s="1"/>
  <c r="AQ342" i="7"/>
  <c r="AQ346" i="7" s="1"/>
  <c r="W342" i="7"/>
  <c r="W346" i="7" s="1"/>
  <c r="AM342" i="7"/>
  <c r="AM346" i="7" s="1"/>
  <c r="AL201" i="7"/>
  <c r="AL205" i="7" s="1"/>
  <c r="AA360" i="7"/>
  <c r="AA364" i="7" s="1"/>
  <c r="AL69" i="7"/>
  <c r="AL89" i="7" s="1"/>
  <c r="AL94" i="7" s="1"/>
  <c r="AN69" i="7"/>
  <c r="AN89" i="7" s="1"/>
  <c r="AN94" i="7" s="1"/>
  <c r="AE201" i="7"/>
  <c r="AE205" i="7" s="1"/>
  <c r="V69" i="7"/>
  <c r="V89" i="7" s="1"/>
  <c r="V94" i="7" s="1"/>
  <c r="AO142" i="7"/>
  <c r="AO146" i="7" s="1"/>
  <c r="AO188" i="7" s="1"/>
  <c r="Y35" i="7"/>
  <c r="R62" i="7"/>
  <c r="R64" i="7" s="1"/>
  <c r="Z62" i="7"/>
  <c r="Z64" i="7" s="1"/>
  <c r="AH62" i="7"/>
  <c r="AH64" i="7" s="1"/>
  <c r="AP62" i="7"/>
  <c r="AP64" i="7" s="1"/>
  <c r="X69" i="7"/>
  <c r="X89" i="7" s="1"/>
  <c r="X94" i="7" s="1"/>
  <c r="AG35" i="7"/>
  <c r="Y69" i="7"/>
  <c r="Y89" i="7" s="1"/>
  <c r="Y94" i="7" s="1"/>
  <c r="AO35" i="7"/>
  <c r="AF69" i="7"/>
  <c r="AF89" i="7" s="1"/>
  <c r="AF94" i="7" s="1"/>
  <c r="AB152" i="7"/>
  <c r="AB156" i="7" s="1"/>
  <c r="AB189" i="7" s="1"/>
  <c r="AJ152" i="7"/>
  <c r="AJ156" i="7" s="1"/>
  <c r="AJ189" i="7" s="1"/>
  <c r="AO89" i="7"/>
  <c r="AO94" i="7" s="1"/>
  <c r="AG69" i="7"/>
  <c r="AG89" i="7" s="1"/>
  <c r="AG94" i="7" s="1"/>
  <c r="U237" i="7"/>
  <c r="U241" i="7" s="1"/>
  <c r="AC237" i="7"/>
  <c r="AC241" i="7" s="1"/>
  <c r="AQ255" i="7"/>
  <c r="AQ259" i="7" s="1"/>
  <c r="T201" i="7"/>
  <c r="T205" i="7" s="1"/>
  <c r="AB201" i="7"/>
  <c r="AB205" i="7" s="1"/>
  <c r="AJ201" i="7"/>
  <c r="AJ205" i="7" s="1"/>
  <c r="AR201" i="7"/>
  <c r="AR205" i="7" s="1"/>
  <c r="V315" i="7"/>
  <c r="V319" i="7" s="1"/>
  <c r="AL315" i="7"/>
  <c r="AL319" i="7" s="1"/>
  <c r="R315" i="7"/>
  <c r="R319" i="7" s="1"/>
  <c r="AH315" i="7"/>
  <c r="AH319" i="7" s="1"/>
  <c r="AQ360" i="7"/>
  <c r="AQ364" i="7" s="1"/>
  <c r="AI369" i="7"/>
  <c r="AI373" i="7" s="1"/>
  <c r="S142" i="7"/>
  <c r="S146" i="7" s="1"/>
  <c r="S188" i="7" s="1"/>
  <c r="AA142" i="7"/>
  <c r="AA146" i="7" s="1"/>
  <c r="AA188" i="7" s="1"/>
  <c r="AI142" i="7"/>
  <c r="AI146" i="7" s="1"/>
  <c r="AI188" i="7" s="1"/>
  <c r="AQ142" i="7"/>
  <c r="AQ146" i="7" s="1"/>
  <c r="AQ188" i="7" s="1"/>
  <c r="W210" i="7"/>
  <c r="W214" i="7" s="1"/>
  <c r="AE210" i="7"/>
  <c r="AE214" i="7" s="1"/>
  <c r="AM210" i="7"/>
  <c r="AM214" i="7" s="1"/>
  <c r="U219" i="7"/>
  <c r="U223" i="7" s="1"/>
  <c r="AC219" i="7"/>
  <c r="AC223" i="7" s="1"/>
  <c r="AK219" i="7"/>
  <c r="AK223" i="7" s="1"/>
  <c r="Q219" i="7"/>
  <c r="Q223" i="7" s="1"/>
  <c r="Y219" i="7"/>
  <c r="Y223" i="7" s="1"/>
  <c r="AG219" i="7"/>
  <c r="AG223" i="7" s="1"/>
  <c r="W228" i="7"/>
  <c r="W232" i="7" s="1"/>
  <c r="AE228" i="7"/>
  <c r="AE232" i="7" s="1"/>
  <c r="AM228" i="7"/>
  <c r="AM232" i="7" s="1"/>
  <c r="S228" i="7"/>
  <c r="S232" i="7" s="1"/>
  <c r="AA228" i="7"/>
  <c r="AA232" i="7" s="1"/>
  <c r="X246" i="7"/>
  <c r="X250" i="7" s="1"/>
  <c r="AF246" i="7"/>
  <c r="AF250" i="7" s="1"/>
  <c r="AN246" i="7"/>
  <c r="AN250" i="7" s="1"/>
  <c r="U255" i="7"/>
  <c r="U259" i="7" s="1"/>
  <c r="AC255" i="7"/>
  <c r="AC259" i="7" s="1"/>
  <c r="AK255" i="7"/>
  <c r="AK259" i="7" s="1"/>
  <c r="Q255" i="7"/>
  <c r="Q259" i="7" s="1"/>
  <c r="Y255" i="7"/>
  <c r="Y259" i="7" s="1"/>
  <c r="AG255" i="7"/>
  <c r="AG259" i="7" s="1"/>
  <c r="AO255" i="7"/>
  <c r="AO259" i="7" s="1"/>
  <c r="AB305" i="7"/>
  <c r="T324" i="7"/>
  <c r="T328" i="7" s="1"/>
  <c r="AB324" i="7"/>
  <c r="AB328" i="7" s="1"/>
  <c r="AJ324" i="7"/>
  <c r="AJ328" i="7" s="1"/>
  <c r="AR324" i="7"/>
  <c r="AR328" i="7" s="1"/>
  <c r="AF324" i="7"/>
  <c r="AF328" i="7" s="1"/>
  <c r="AN324" i="7"/>
  <c r="AN328" i="7" s="1"/>
  <c r="V333" i="7"/>
  <c r="V337" i="7" s="1"/>
  <c r="T360" i="7"/>
  <c r="T364" i="7" s="1"/>
  <c r="AB360" i="7"/>
  <c r="AB364" i="7" s="1"/>
  <c r="AJ360" i="7"/>
  <c r="AJ364" i="7" s="1"/>
  <c r="AR360" i="7"/>
  <c r="AR364" i="7" s="1"/>
  <c r="AF360" i="7"/>
  <c r="AF364" i="7" s="1"/>
  <c r="AN360" i="7"/>
  <c r="AN364" i="7" s="1"/>
  <c r="X142" i="7"/>
  <c r="X146" i="7" s="1"/>
  <c r="X188" i="7" s="1"/>
  <c r="AN142" i="7"/>
  <c r="AN146" i="7" s="1"/>
  <c r="AN188" i="7" s="1"/>
  <c r="AP219" i="7"/>
  <c r="AP223" i="7" s="1"/>
  <c r="AH255" i="7"/>
  <c r="AH259" i="7" s="1"/>
  <c r="AP255" i="7"/>
  <c r="AP259" i="7" s="1"/>
  <c r="Q210" i="7"/>
  <c r="Q214" i="7" s="1"/>
  <c r="Y210" i="7"/>
  <c r="Y214" i="7" s="1"/>
  <c r="AG210" i="7"/>
  <c r="AG214" i="7" s="1"/>
  <c r="AO210" i="7"/>
  <c r="AO214" i="7" s="1"/>
  <c r="AK210" i="7"/>
  <c r="AK214" i="7" s="1"/>
  <c r="V237" i="7"/>
  <c r="V241" i="7" s="1"/>
  <c r="AH246" i="7"/>
  <c r="AH250" i="7" s="1"/>
  <c r="AG315" i="7"/>
  <c r="AG319" i="7" s="1"/>
  <c r="AO315" i="7"/>
  <c r="AO319" i="7" s="1"/>
  <c r="AK315" i="7"/>
  <c r="AK319" i="7" s="1"/>
  <c r="V324" i="7"/>
  <c r="V328" i="7" s="1"/>
  <c r="X333" i="7"/>
  <c r="X337" i="7" s="1"/>
  <c r="AF333" i="7"/>
  <c r="AF337" i="7" s="1"/>
  <c r="AN333" i="7"/>
  <c r="AN337" i="7" s="1"/>
  <c r="Z342" i="7"/>
  <c r="Z346" i="7" s="1"/>
  <c r="AD351" i="7"/>
  <c r="AD355" i="7" s="1"/>
  <c r="AL351" i="7"/>
  <c r="AL355" i="7" s="1"/>
  <c r="Y15" i="3"/>
  <c r="Y760" i="7" s="1"/>
  <c r="T15" i="3"/>
  <c r="T760" i="7" s="1"/>
  <c r="AB15" i="3"/>
  <c r="AB760" i="7" s="1"/>
  <c r="AG15" i="3"/>
  <c r="AG760" i="7" s="1"/>
  <c r="AJ15" i="3"/>
  <c r="AJ8" i="3" s="1"/>
  <c r="I15" i="3"/>
  <c r="I760" i="7" s="1"/>
  <c r="AO15" i="3"/>
  <c r="AO8" i="3" s="1"/>
  <c r="L15" i="3"/>
  <c r="L760" i="7" s="1"/>
  <c r="AR15" i="3"/>
  <c r="AR760" i="7" s="1"/>
  <c r="Q15" i="3"/>
  <c r="Q760" i="7" s="1"/>
  <c r="P15" i="3"/>
  <c r="P760" i="7" s="1"/>
  <c r="X15" i="3"/>
  <c r="X8" i="3" s="1"/>
  <c r="AF15" i="3"/>
  <c r="AF760" i="7" s="1"/>
  <c r="AN15" i="3"/>
  <c r="AN760" i="7" s="1"/>
  <c r="J15" i="3"/>
  <c r="J8" i="3" s="1"/>
  <c r="R15" i="3"/>
  <c r="R8" i="3" s="1"/>
  <c r="Z15" i="3"/>
  <c r="Z760" i="7" s="1"/>
  <c r="AH15" i="3"/>
  <c r="AH760" i="7" s="1"/>
  <c r="AP15" i="3"/>
  <c r="AP760" i="7" s="1"/>
  <c r="K15" i="3"/>
  <c r="K760" i="7" s="1"/>
  <c r="S15" i="3"/>
  <c r="S8" i="3" s="1"/>
  <c r="AA15" i="3"/>
  <c r="AA760" i="7" s="1"/>
  <c r="AI15" i="3"/>
  <c r="AI760" i="7" s="1"/>
  <c r="AQ15" i="3"/>
  <c r="AQ760" i="7" s="1"/>
  <c r="M15" i="3"/>
  <c r="M8" i="3" s="1"/>
  <c r="U15" i="3"/>
  <c r="U8" i="3" s="1"/>
  <c r="AC15" i="3"/>
  <c r="AC8" i="3" s="1"/>
  <c r="AK15" i="3"/>
  <c r="AK8" i="3" s="1"/>
  <c r="N15" i="3"/>
  <c r="N8" i="3" s="1"/>
  <c r="V15" i="3"/>
  <c r="V8" i="3" s="1"/>
  <c r="AD15" i="3"/>
  <c r="AD8" i="3" s="1"/>
  <c r="AL15" i="3"/>
  <c r="AL8" i="3" s="1"/>
  <c r="O15" i="3"/>
  <c r="O8" i="3" s="1"/>
  <c r="W15" i="3"/>
  <c r="W8" i="3" s="1"/>
  <c r="AE15" i="3"/>
  <c r="AE760" i="7" s="1"/>
  <c r="AM15" i="3"/>
  <c r="AM8" i="3" s="1"/>
  <c r="Q89" i="7"/>
  <c r="Q94" i="7" s="1"/>
  <c r="T35" i="7"/>
  <c r="AB35" i="7"/>
  <c r="AJ35" i="7"/>
  <c r="AR35" i="7"/>
  <c r="AB89" i="7"/>
  <c r="AB94" i="7" s="1"/>
  <c r="AJ89" i="7"/>
  <c r="AJ94" i="7" s="1"/>
  <c r="AR89" i="7"/>
  <c r="AR94" i="7" s="1"/>
  <c r="W69" i="7"/>
  <c r="W89" i="7" s="1"/>
  <c r="W94" i="7" s="1"/>
  <c r="AI69" i="7"/>
  <c r="AI89" i="7" s="1"/>
  <c r="AI94" i="7" s="1"/>
  <c r="AK35" i="7"/>
  <c r="AD35" i="7"/>
  <c r="AM69" i="7"/>
  <c r="AM89" i="7" s="1"/>
  <c r="AM94" i="7" s="1"/>
  <c r="AK89" i="7"/>
  <c r="AK94" i="7" s="1"/>
  <c r="AE35" i="7"/>
  <c r="AE89" i="7"/>
  <c r="AE94" i="7" s="1"/>
  <c r="AA69" i="7"/>
  <c r="AA89" i="7" s="1"/>
  <c r="AA94" i="7" s="1"/>
  <c r="AC35" i="7"/>
  <c r="U35" i="7"/>
  <c r="Q35" i="7"/>
  <c r="AQ69" i="7"/>
  <c r="Z219" i="7"/>
  <c r="Z223" i="7" s="1"/>
  <c r="R35" i="7"/>
  <c r="Z35" i="7"/>
  <c r="AH35" i="7"/>
  <c r="AP35" i="7"/>
  <c r="R89" i="7"/>
  <c r="R94" i="7" s="1"/>
  <c r="Z89" i="7"/>
  <c r="Z94" i="7" s="1"/>
  <c r="AH89" i="7"/>
  <c r="AH94" i="7" s="1"/>
  <c r="AP89" i="7"/>
  <c r="AP94" i="7" s="1"/>
  <c r="S69" i="7"/>
  <c r="S89" i="7" s="1"/>
  <c r="S94" i="7" s="1"/>
  <c r="U89" i="7"/>
  <c r="U94" i="7" s="1"/>
  <c r="AE315" i="7"/>
  <c r="AE319" i="7" s="1"/>
  <c r="AM315" i="7"/>
  <c r="AM319" i="7" s="1"/>
  <c r="V360" i="7"/>
  <c r="V364" i="7" s="1"/>
  <c r="U304" i="7"/>
  <c r="Q37" i="7" l="1"/>
  <c r="Q560" i="7"/>
  <c r="Q627" i="7"/>
  <c r="Q494" i="7"/>
  <c r="Q741" i="7"/>
  <c r="V37" i="7"/>
  <c r="V560" i="7"/>
  <c r="V494" i="7"/>
  <c r="V741" i="7"/>
  <c r="V627" i="7"/>
  <c r="U37" i="7"/>
  <c r="U560" i="7"/>
  <c r="U627" i="7"/>
  <c r="U494" i="7"/>
  <c r="U741" i="7"/>
  <c r="AG37" i="7"/>
  <c r="AG560" i="7"/>
  <c r="AG741" i="7"/>
  <c r="AG627" i="7"/>
  <c r="AG494" i="7"/>
  <c r="AC37" i="7"/>
  <c r="AC741" i="7"/>
  <c r="AC494" i="7"/>
  <c r="AC627" i="7"/>
  <c r="AC560" i="7"/>
  <c r="AR37" i="7"/>
  <c r="AR741" i="7"/>
  <c r="AR494" i="7"/>
  <c r="AR627" i="7"/>
  <c r="AR560" i="7"/>
  <c r="AJ37" i="7"/>
  <c r="AJ560" i="7"/>
  <c r="AJ741" i="7"/>
  <c r="AJ627" i="7"/>
  <c r="AJ494" i="7"/>
  <c r="AB37" i="7"/>
  <c r="AB741" i="7"/>
  <c r="AB494" i="7"/>
  <c r="AB627" i="7"/>
  <c r="AB560" i="7"/>
  <c r="AE37" i="7"/>
  <c r="AE560" i="7"/>
  <c r="AE494" i="7"/>
  <c r="AE741" i="7"/>
  <c r="AE627" i="7"/>
  <c r="T37" i="7"/>
  <c r="T560" i="7"/>
  <c r="T627" i="7"/>
  <c r="T494" i="7"/>
  <c r="T741" i="7"/>
  <c r="AN37" i="7"/>
  <c r="AN741" i="7"/>
  <c r="AN494" i="7"/>
  <c r="AN627" i="7"/>
  <c r="AN560" i="7"/>
  <c r="Y37" i="7"/>
  <c r="Y741" i="7"/>
  <c r="Y494" i="7"/>
  <c r="Y627" i="7"/>
  <c r="Y560" i="7"/>
  <c r="AF37" i="7"/>
  <c r="AF560" i="7"/>
  <c r="AF741" i="7"/>
  <c r="AF627" i="7"/>
  <c r="AF494" i="7"/>
  <c r="AP37" i="7"/>
  <c r="AP741" i="7"/>
  <c r="AP494" i="7"/>
  <c r="AP627" i="7"/>
  <c r="AP560" i="7"/>
  <c r="X37" i="7"/>
  <c r="X741" i="7"/>
  <c r="X494" i="7"/>
  <c r="X560" i="7"/>
  <c r="X627" i="7"/>
  <c r="AM37" i="7"/>
  <c r="AM741" i="7"/>
  <c r="AM494" i="7"/>
  <c r="AM627" i="7"/>
  <c r="AM560" i="7"/>
  <c r="AH37" i="7"/>
  <c r="AH560" i="7"/>
  <c r="AH741" i="7"/>
  <c r="AH627" i="7"/>
  <c r="AH494" i="7"/>
  <c r="AD37" i="7"/>
  <c r="AD741" i="7"/>
  <c r="AD494" i="7"/>
  <c r="AD627" i="7"/>
  <c r="AD560" i="7"/>
  <c r="W37" i="7"/>
  <c r="W560" i="7"/>
  <c r="W494" i="7"/>
  <c r="W741" i="7"/>
  <c r="W627" i="7"/>
  <c r="Z37" i="7"/>
  <c r="Z741" i="7"/>
  <c r="Z494" i="7"/>
  <c r="Z627" i="7"/>
  <c r="Z560" i="7"/>
  <c r="AK37" i="7"/>
  <c r="AK560" i="7"/>
  <c r="AK741" i="7"/>
  <c r="AK627" i="7"/>
  <c r="AK494" i="7"/>
  <c r="AQ37" i="7"/>
  <c r="AQ741" i="7"/>
  <c r="AQ494" i="7"/>
  <c r="AQ627" i="7"/>
  <c r="AQ560" i="7"/>
  <c r="R37" i="7"/>
  <c r="R560" i="7"/>
  <c r="R627" i="7"/>
  <c r="R494" i="7"/>
  <c r="R741" i="7"/>
  <c r="AI37" i="7"/>
  <c r="AI560" i="7"/>
  <c r="AI741" i="7"/>
  <c r="AI627" i="7"/>
  <c r="AI494" i="7"/>
  <c r="AA37" i="7"/>
  <c r="AA741" i="7"/>
  <c r="AA494" i="7"/>
  <c r="AA627" i="7"/>
  <c r="AA560" i="7"/>
  <c r="AO37" i="7"/>
  <c r="AO741" i="7"/>
  <c r="AO494" i="7"/>
  <c r="AO627" i="7"/>
  <c r="AO560" i="7"/>
  <c r="AL37" i="7"/>
  <c r="AL741" i="7"/>
  <c r="AL494" i="7"/>
  <c r="AL627" i="7"/>
  <c r="AL560" i="7"/>
  <c r="S37" i="7"/>
  <c r="S560" i="7"/>
  <c r="S627" i="7"/>
  <c r="S494" i="7"/>
  <c r="S741" i="7"/>
  <c r="D67" i="52"/>
  <c r="D66" i="52"/>
  <c r="D749" i="7"/>
  <c r="D745" i="7"/>
  <c r="D748" i="7"/>
  <c r="D747" i="7"/>
  <c r="D746" i="7"/>
  <c r="M760" i="7"/>
  <c r="E26" i="53"/>
  <c r="E8" i="53"/>
  <c r="E24" i="53"/>
  <c r="E18" i="53"/>
  <c r="E22" i="53"/>
  <c r="E20" i="53"/>
  <c r="E28" i="53"/>
  <c r="E16" i="53"/>
  <c r="E10" i="53"/>
  <c r="E14" i="53"/>
  <c r="AD760" i="7"/>
  <c r="E63" i="52"/>
  <c r="E52" i="52"/>
  <c r="E41" i="52"/>
  <c r="E28" i="52"/>
  <c r="E85" i="52"/>
  <c r="E62" i="52"/>
  <c r="E51" i="52"/>
  <c r="E40" i="52"/>
  <c r="E25" i="52"/>
  <c r="E42" i="52"/>
  <c r="E84" i="52"/>
  <c r="E58" i="52"/>
  <c r="E50" i="52"/>
  <c r="E38" i="52"/>
  <c r="E12" i="52"/>
  <c r="E83" i="52"/>
  <c r="E57" i="52"/>
  <c r="E49" i="52"/>
  <c r="E37" i="52"/>
  <c r="E9" i="52"/>
  <c r="E77" i="52"/>
  <c r="E56" i="52"/>
  <c r="E45" i="52"/>
  <c r="E32" i="52"/>
  <c r="E29" i="52"/>
  <c r="E72" i="52"/>
  <c r="E55" i="52"/>
  <c r="E44" i="52"/>
  <c r="E31" i="52"/>
  <c r="E64" i="52"/>
  <c r="E71" i="52"/>
  <c r="E54" i="52"/>
  <c r="E43" i="52"/>
  <c r="E30" i="52"/>
  <c r="E53" i="52"/>
  <c r="AJ760" i="7"/>
  <c r="E21" i="49"/>
  <c r="E10" i="49"/>
  <c r="E18" i="49"/>
  <c r="E20" i="49"/>
  <c r="E22" i="49"/>
  <c r="E19" i="49"/>
  <c r="E13" i="49"/>
  <c r="E14" i="49"/>
  <c r="E12" i="49"/>
  <c r="E11" i="49"/>
  <c r="E82" i="48"/>
  <c r="E73" i="48"/>
  <c r="E81" i="48"/>
  <c r="E72" i="48"/>
  <c r="E86" i="48"/>
  <c r="E80" i="48"/>
  <c r="E71" i="48"/>
  <c r="E69" i="48"/>
  <c r="E83" i="48"/>
  <c r="E87" i="48"/>
  <c r="E79" i="48"/>
  <c r="E70" i="48"/>
  <c r="E78" i="48"/>
  <c r="E85" i="48"/>
  <c r="E77" i="48"/>
  <c r="E67" i="48"/>
  <c r="E84" i="48"/>
  <c r="E76" i="48"/>
  <c r="E66" i="48"/>
  <c r="E74" i="48"/>
  <c r="E123" i="50"/>
  <c r="E113" i="50"/>
  <c r="E104" i="50"/>
  <c r="E94" i="50"/>
  <c r="E47" i="50"/>
  <c r="E37" i="50"/>
  <c r="E27" i="50"/>
  <c r="E18" i="50"/>
  <c r="E115" i="50"/>
  <c r="E131" i="50"/>
  <c r="E122" i="50"/>
  <c r="E112" i="50"/>
  <c r="E103" i="50"/>
  <c r="E93" i="50"/>
  <c r="E45" i="50"/>
  <c r="E36" i="50"/>
  <c r="E26" i="50"/>
  <c r="E17" i="50"/>
  <c r="E32" i="50"/>
  <c r="E130" i="50"/>
  <c r="E121" i="50"/>
  <c r="E111" i="50"/>
  <c r="E101" i="50"/>
  <c r="E92" i="50"/>
  <c r="E44" i="50"/>
  <c r="E35" i="50"/>
  <c r="E25" i="50"/>
  <c r="E15" i="50"/>
  <c r="E42" i="50"/>
  <c r="E48" i="50"/>
  <c r="E129" i="50"/>
  <c r="E119" i="50"/>
  <c r="E110" i="50"/>
  <c r="E100" i="50"/>
  <c r="E91" i="50"/>
  <c r="E43" i="50"/>
  <c r="E33" i="50"/>
  <c r="E24" i="50"/>
  <c r="E14" i="50"/>
  <c r="E95" i="50"/>
  <c r="E128" i="50"/>
  <c r="E118" i="50"/>
  <c r="E109" i="50"/>
  <c r="E99" i="50"/>
  <c r="E51" i="50"/>
  <c r="E23" i="50"/>
  <c r="E13" i="50"/>
  <c r="E29" i="50"/>
  <c r="E127" i="50"/>
  <c r="E117" i="50"/>
  <c r="E107" i="50"/>
  <c r="E98" i="50"/>
  <c r="E50" i="50"/>
  <c r="E41" i="50"/>
  <c r="E31" i="50"/>
  <c r="E21" i="50"/>
  <c r="E12" i="50"/>
  <c r="E124" i="50"/>
  <c r="E19" i="50"/>
  <c r="E125" i="50"/>
  <c r="E116" i="50"/>
  <c r="E106" i="50"/>
  <c r="E97" i="50"/>
  <c r="E49" i="50"/>
  <c r="E39" i="50"/>
  <c r="E30" i="50"/>
  <c r="E20" i="50"/>
  <c r="E11" i="50"/>
  <c r="E105" i="50"/>
  <c r="E38" i="50"/>
  <c r="N760" i="7"/>
  <c r="D701" i="7"/>
  <c r="D700" i="7"/>
  <c r="D666" i="7"/>
  <c r="D665" i="7"/>
  <c r="D631" i="7"/>
  <c r="D630" i="7"/>
  <c r="D629" i="7"/>
  <c r="D596" i="7"/>
  <c r="D595" i="7"/>
  <c r="D564" i="7"/>
  <c r="D562" i="7"/>
  <c r="D563" i="7"/>
  <c r="D525" i="7"/>
  <c r="D524" i="7"/>
  <c r="D498" i="7"/>
  <c r="D497" i="7"/>
  <c r="D496" i="7"/>
  <c r="D775" i="7"/>
  <c r="D468" i="7"/>
  <c r="D467" i="7"/>
  <c r="U186" i="7"/>
  <c r="E65" i="51"/>
  <c r="E122" i="51"/>
  <c r="E75" i="51"/>
  <c r="E35" i="51"/>
  <c r="E126" i="51"/>
  <c r="X760" i="7"/>
  <c r="AC760" i="7"/>
  <c r="AL760" i="7"/>
  <c r="R760" i="7"/>
  <c r="S760" i="7"/>
  <c r="D437" i="7"/>
  <c r="D436" i="7"/>
  <c r="AO760" i="7"/>
  <c r="J760" i="7"/>
  <c r="AK760" i="7"/>
  <c r="U760" i="7"/>
  <c r="W760" i="7"/>
  <c r="O760" i="7"/>
  <c r="V760" i="7"/>
  <c r="AM760" i="7"/>
  <c r="D16" i="19"/>
  <c r="D43" i="19"/>
  <c r="D434" i="7"/>
  <c r="D433" i="7"/>
  <c r="A439" i="7"/>
  <c r="D431" i="7"/>
  <c r="C428" i="7"/>
  <c r="D430" i="7"/>
  <c r="A426" i="7"/>
  <c r="D709" i="7"/>
  <c r="D757" i="7"/>
  <c r="D533" i="7"/>
  <c r="D604" i="7"/>
  <c r="D674" i="7"/>
  <c r="D572" i="7"/>
  <c r="D639" i="7"/>
  <c r="D472" i="7"/>
  <c r="D502" i="7"/>
  <c r="D743" i="7"/>
  <c r="D778" i="7"/>
  <c r="D732" i="7"/>
  <c r="D736" i="7"/>
  <c r="D737" i="7"/>
  <c r="AE68" i="19"/>
  <c r="D754" i="7"/>
  <c r="D729" i="7"/>
  <c r="D733" i="7"/>
  <c r="D753" i="7"/>
  <c r="D742" i="7"/>
  <c r="D735" i="7"/>
  <c r="D734" i="7"/>
  <c r="D752" i="7"/>
  <c r="D731" i="7"/>
  <c r="D751" i="7"/>
  <c r="D730" i="7"/>
  <c r="V68" i="19"/>
  <c r="Z44" i="19"/>
  <c r="AG44" i="19"/>
  <c r="AH416" i="7"/>
  <c r="AH420" i="7" s="1"/>
  <c r="W18" i="19"/>
  <c r="AA18" i="19"/>
  <c r="AA44" i="19"/>
  <c r="U68" i="19"/>
  <c r="Y44" i="19"/>
  <c r="S68" i="19"/>
  <c r="C715" i="7"/>
  <c r="D452" i="7" s="1"/>
  <c r="F452" i="7" s="1"/>
  <c r="D724" i="7"/>
  <c r="D719" i="7"/>
  <c r="D722" i="7"/>
  <c r="D761" i="7"/>
  <c r="D758" i="7"/>
  <c r="D727" i="7"/>
  <c r="D723" i="7"/>
  <c r="D756" i="7"/>
  <c r="D741" i="7"/>
  <c r="D739" i="7"/>
  <c r="D718" i="7"/>
  <c r="D726" i="7"/>
  <c r="D740" i="7"/>
  <c r="D725" i="7"/>
  <c r="D760" i="7"/>
  <c r="D720" i="7"/>
  <c r="D728" i="7"/>
  <c r="D717" i="7"/>
  <c r="D759" i="7"/>
  <c r="AR68" i="19"/>
  <c r="S18" i="19"/>
  <c r="AG18" i="19"/>
  <c r="W68" i="19"/>
  <c r="AL44" i="19"/>
  <c r="AB18" i="19"/>
  <c r="AH44" i="19"/>
  <c r="AD44" i="19"/>
  <c r="T18" i="19"/>
  <c r="AF68" i="19"/>
  <c r="AE44" i="19"/>
  <c r="AL68" i="19"/>
  <c r="V44" i="19"/>
  <c r="AB68" i="19"/>
  <c r="AH68" i="19"/>
  <c r="R44" i="19"/>
  <c r="AN44" i="19"/>
  <c r="R68" i="19"/>
  <c r="AN68" i="19"/>
  <c r="X18" i="19"/>
  <c r="AK68" i="19"/>
  <c r="Z68" i="19"/>
  <c r="AK18" i="19"/>
  <c r="AF18" i="19"/>
  <c r="AI68" i="19"/>
  <c r="AM300" i="7"/>
  <c r="AM433" i="7" s="1"/>
  <c r="Y18" i="19"/>
  <c r="AD18" i="19"/>
  <c r="AI18" i="19"/>
  <c r="T68" i="19"/>
  <c r="U18" i="19"/>
  <c r="X44" i="19"/>
  <c r="AR18" i="19"/>
  <c r="AP18" i="19"/>
  <c r="Q18" i="19"/>
  <c r="AC68" i="19"/>
  <c r="AQ18" i="19"/>
  <c r="AP44" i="19"/>
  <c r="AO18" i="19"/>
  <c r="Q44" i="19"/>
  <c r="AM18" i="19"/>
  <c r="AC18" i="19"/>
  <c r="AJ68" i="19"/>
  <c r="AQ44" i="19"/>
  <c r="AO44" i="19"/>
  <c r="AM68" i="19"/>
  <c r="AJ18" i="19"/>
  <c r="W300" i="7"/>
  <c r="W433" i="7" s="1"/>
  <c r="D127" i="51"/>
  <c r="D109" i="51"/>
  <c r="D114" i="51"/>
  <c r="D111" i="51"/>
  <c r="D117" i="51"/>
  <c r="D28" i="53"/>
  <c r="X300" i="7"/>
  <c r="X433" i="7" s="1"/>
  <c r="AG300" i="7"/>
  <c r="AG433" i="7" s="1"/>
  <c r="AO416" i="7"/>
  <c r="AO420" i="7" s="1"/>
  <c r="D82" i="52"/>
  <c r="D85" i="52"/>
  <c r="D83" i="52"/>
  <c r="D84" i="52"/>
  <c r="D36" i="52"/>
  <c r="A80" i="52"/>
  <c r="AE300" i="7"/>
  <c r="AE433" i="7" s="1"/>
  <c r="AN300" i="7"/>
  <c r="AN433" i="7" s="1"/>
  <c r="AL300" i="7"/>
  <c r="AL433" i="7" s="1"/>
  <c r="T186" i="7"/>
  <c r="S186" i="7"/>
  <c r="S11" i="45" s="1"/>
  <c r="U300" i="7"/>
  <c r="U433" i="7" s="1"/>
  <c r="AB300" i="7"/>
  <c r="AB433" i="7" s="1"/>
  <c r="T300" i="7"/>
  <c r="T433" i="7" s="1"/>
  <c r="AA186" i="7"/>
  <c r="AA11" i="45" s="1"/>
  <c r="AC300" i="7"/>
  <c r="AC433" i="7" s="1"/>
  <c r="D300" i="7"/>
  <c r="D296" i="7"/>
  <c r="D299" i="7"/>
  <c r="D298" i="7"/>
  <c r="D297" i="7"/>
  <c r="AJ300" i="7"/>
  <c r="AJ433" i="7" s="1"/>
  <c r="AG416" i="7"/>
  <c r="AG420" i="7" s="1"/>
  <c r="AR300" i="7"/>
  <c r="AR433" i="7" s="1"/>
  <c r="AP416" i="7"/>
  <c r="AP420" i="7" s="1"/>
  <c r="AP300" i="7"/>
  <c r="AP433" i="7" s="1"/>
  <c r="AF300" i="7"/>
  <c r="AF433" i="7" s="1"/>
  <c r="AD300" i="7"/>
  <c r="AD433" i="7" s="1"/>
  <c r="V300" i="7"/>
  <c r="V433" i="7" s="1"/>
  <c r="AK300" i="7"/>
  <c r="AK433" i="7" s="1"/>
  <c r="AN416" i="7"/>
  <c r="AN420" i="7" s="1"/>
  <c r="AM416" i="7"/>
  <c r="AM420" i="7" s="1"/>
  <c r="AB416" i="7"/>
  <c r="AB420" i="7" s="1"/>
  <c r="AQ416" i="7"/>
  <c r="AQ420" i="7" s="1"/>
  <c r="Z416" i="7"/>
  <c r="Z420" i="7" s="1"/>
  <c r="AF416" i="7"/>
  <c r="AF420" i="7" s="1"/>
  <c r="AE416" i="7"/>
  <c r="AE420" i="7" s="1"/>
  <c r="W416" i="7"/>
  <c r="W420" i="7" s="1"/>
  <c r="AI416" i="7"/>
  <c r="AI420" i="7" s="1"/>
  <c r="X416" i="7"/>
  <c r="X420" i="7" s="1"/>
  <c r="AR416" i="7"/>
  <c r="AR420" i="7" s="1"/>
  <c r="AH300" i="7"/>
  <c r="AH433" i="7" s="1"/>
  <c r="Y300" i="7"/>
  <c r="Y433" i="7" s="1"/>
  <c r="AQ300" i="7"/>
  <c r="AQ433" i="7" s="1"/>
  <c r="AI300" i="7"/>
  <c r="AI433" i="7" s="1"/>
  <c r="Y416" i="7"/>
  <c r="Y420" i="7" s="1"/>
  <c r="T416" i="7"/>
  <c r="T420" i="7" s="1"/>
  <c r="AA416" i="7"/>
  <c r="AA420" i="7" s="1"/>
  <c r="Q416" i="7"/>
  <c r="Q420" i="7" s="1"/>
  <c r="S416" i="7"/>
  <c r="S420" i="7" s="1"/>
  <c r="Z300" i="7"/>
  <c r="Z433" i="7" s="1"/>
  <c r="Q300" i="7"/>
  <c r="Q433" i="7" s="1"/>
  <c r="R416" i="7"/>
  <c r="R420" i="7" s="1"/>
  <c r="AD416" i="7"/>
  <c r="AD420" i="7" s="1"/>
  <c r="AC416" i="7"/>
  <c r="AC420" i="7" s="1"/>
  <c r="AA300" i="7"/>
  <c r="AA433" i="7" s="1"/>
  <c r="S300" i="7"/>
  <c r="S433" i="7" s="1"/>
  <c r="AK416" i="7"/>
  <c r="AK420" i="7" s="1"/>
  <c r="AL416" i="7"/>
  <c r="AL420" i="7" s="1"/>
  <c r="U416" i="7"/>
  <c r="U420" i="7" s="1"/>
  <c r="R300" i="7"/>
  <c r="R433" i="7" s="1"/>
  <c r="AO300" i="7"/>
  <c r="AO433" i="7" s="1"/>
  <c r="V416" i="7"/>
  <c r="V420" i="7" s="1"/>
  <c r="AJ416" i="7"/>
  <c r="AJ420" i="7" s="1"/>
  <c r="AD11" i="45"/>
  <c r="U11" i="45"/>
  <c r="T15" i="45"/>
  <c r="Y15" i="45"/>
  <c r="AE15" i="45"/>
  <c r="Q15" i="45"/>
  <c r="AO15" i="45"/>
  <c r="AM15" i="45"/>
  <c r="AA15" i="45"/>
  <c r="U15" i="45"/>
  <c r="W15" i="45"/>
  <c r="S15" i="45"/>
  <c r="AR15" i="45"/>
  <c r="AN15" i="45"/>
  <c r="AB15" i="45"/>
  <c r="Z15" i="45"/>
  <c r="AD15" i="45"/>
  <c r="AJ15" i="45"/>
  <c r="AK15" i="45"/>
  <c r="AC15" i="45"/>
  <c r="AH15" i="45"/>
  <c r="AL15" i="45"/>
  <c r="R15" i="45"/>
  <c r="V15" i="45"/>
  <c r="AP15" i="45"/>
  <c r="AF15" i="45"/>
  <c r="AI15" i="45"/>
  <c r="AG15" i="45"/>
  <c r="X15" i="45"/>
  <c r="D411" i="7"/>
  <c r="D413" i="7"/>
  <c r="D412" i="7"/>
  <c r="D414" i="7"/>
  <c r="D410" i="7"/>
  <c r="AQ192" i="7"/>
  <c r="T192" i="7"/>
  <c r="T64" i="19" s="1"/>
  <c r="A30" i="53"/>
  <c r="D75" i="52"/>
  <c r="D69" i="52"/>
  <c r="D47" i="52"/>
  <c r="D60" i="52"/>
  <c r="D27" i="52"/>
  <c r="D34" i="52"/>
  <c r="D11" i="52"/>
  <c r="D24" i="52"/>
  <c r="D73" i="52"/>
  <c r="D14" i="52"/>
  <c r="D13" i="52"/>
  <c r="D16" i="52"/>
  <c r="D15" i="52"/>
  <c r="D30" i="52"/>
  <c r="D20" i="52"/>
  <c r="S192" i="7"/>
  <c r="S64" i="19" s="1"/>
  <c r="AN192" i="7"/>
  <c r="AI186" i="7"/>
  <c r="D63" i="52"/>
  <c r="D17" i="52"/>
  <c r="D51" i="52"/>
  <c r="D8" i="52"/>
  <c r="D93" i="51"/>
  <c r="A6" i="51"/>
  <c r="D168" i="50"/>
  <c r="A86" i="50"/>
  <c r="A6" i="50"/>
  <c r="A166" i="50"/>
  <c r="D40" i="51"/>
  <c r="D56" i="51"/>
  <c r="D88" i="50"/>
  <c r="D155" i="50"/>
  <c r="D133" i="50"/>
  <c r="D144" i="50"/>
  <c r="D64" i="50"/>
  <c r="D75" i="50"/>
  <c r="D8" i="50"/>
  <c r="D53" i="50"/>
  <c r="D152" i="50"/>
  <c r="D141" i="50"/>
  <c r="D164" i="50"/>
  <c r="D142" i="50"/>
  <c r="D153" i="50"/>
  <c r="D163" i="50"/>
  <c r="D24" i="49"/>
  <c r="D44" i="49"/>
  <c r="D43" i="49"/>
  <c r="D35" i="49"/>
  <c r="D42" i="49"/>
  <c r="D8" i="49"/>
  <c r="D16" i="49"/>
  <c r="AB186" i="7"/>
  <c r="AR192" i="7"/>
  <c r="D100" i="48"/>
  <c r="D64" i="48"/>
  <c r="AM186" i="7"/>
  <c r="X192" i="7"/>
  <c r="AH186" i="7"/>
  <c r="W186" i="7"/>
  <c r="AL186" i="7"/>
  <c r="Y186" i="7"/>
  <c r="AC192" i="7"/>
  <c r="AQ186" i="7"/>
  <c r="R186" i="7"/>
  <c r="Q186" i="7"/>
  <c r="AK186" i="7"/>
  <c r="AN186" i="7"/>
  <c r="AJ186" i="7"/>
  <c r="AA192" i="7"/>
  <c r="AA11" i="19" s="1"/>
  <c r="Z186" i="7"/>
  <c r="AG186" i="7"/>
  <c r="AF186" i="7"/>
  <c r="V186" i="7"/>
  <c r="AC186" i="7"/>
  <c r="AP186" i="7"/>
  <c r="AE186" i="7"/>
  <c r="AO186" i="7"/>
  <c r="X186" i="7"/>
  <c r="AR186" i="7"/>
  <c r="D62" i="50"/>
  <c r="D73" i="50"/>
  <c r="D84" i="50"/>
  <c r="D185" i="7"/>
  <c r="D183" i="7"/>
  <c r="D184" i="7"/>
  <c r="D186" i="7"/>
  <c r="D182" i="7"/>
  <c r="D33" i="49"/>
  <c r="D32" i="49"/>
  <c r="D26" i="53"/>
  <c r="D8" i="53"/>
  <c r="D24" i="53"/>
  <c r="D18" i="53"/>
  <c r="D22" i="53"/>
  <c r="D14" i="53"/>
  <c r="D20" i="53"/>
  <c r="D16" i="53"/>
  <c r="D10" i="53"/>
  <c r="D178" i="7"/>
  <c r="D177" i="7"/>
  <c r="AG192" i="7"/>
  <c r="AI192" i="7"/>
  <c r="AO192" i="7"/>
  <c r="AJ192" i="7"/>
  <c r="AB192" i="7"/>
  <c r="U192" i="7"/>
  <c r="U35" i="19" s="1"/>
  <c r="AM192" i="7"/>
  <c r="AL192" i="7"/>
  <c r="AE192" i="7"/>
  <c r="AF192" i="7"/>
  <c r="AD192" i="7"/>
  <c r="AD64" i="19" s="1"/>
  <c r="W192" i="7"/>
  <c r="Y192" i="7"/>
  <c r="V192" i="7"/>
  <c r="Z192" i="7"/>
  <c r="Q192" i="7"/>
  <c r="AP192" i="7"/>
  <c r="R192" i="7"/>
  <c r="AK192" i="7"/>
  <c r="AH192" i="7"/>
  <c r="B194" i="7"/>
  <c r="D166" i="7"/>
  <c r="D167" i="7"/>
  <c r="D78" i="48"/>
  <c r="D62" i="48"/>
  <c r="D34" i="48"/>
  <c r="D61" i="48"/>
  <c r="D48" i="48"/>
  <c r="A89" i="48"/>
  <c r="A6" i="53"/>
  <c r="A12" i="53"/>
  <c r="D18" i="52"/>
  <c r="D58" i="52"/>
  <c r="A22" i="52"/>
  <c r="D52" i="52"/>
  <c r="D40" i="52"/>
  <c r="D55" i="52"/>
  <c r="D45" i="52"/>
  <c r="D19" i="52"/>
  <c r="D43" i="52"/>
  <c r="D41" i="52"/>
  <c r="D69" i="48"/>
  <c r="D26" i="48"/>
  <c r="D32" i="48"/>
  <c r="D56" i="48"/>
  <c r="D77" i="48"/>
  <c r="D16" i="48"/>
  <c r="D60" i="48"/>
  <c r="D44" i="48"/>
  <c r="D50" i="48"/>
  <c r="A6" i="48"/>
  <c r="D13" i="48"/>
  <c r="D20" i="48"/>
  <c r="D24" i="48"/>
  <c r="D30" i="48"/>
  <c r="D82" i="48"/>
  <c r="D84" i="48"/>
  <c r="D28" i="48"/>
  <c r="D87" i="48"/>
  <c r="D79" i="48"/>
  <c r="D75" i="48"/>
  <c r="D53" i="48"/>
  <c r="D25" i="48"/>
  <c r="D76" i="48"/>
  <c r="D51" i="48"/>
  <c r="D74" i="48"/>
  <c r="D42" i="48"/>
  <c r="D26" i="50"/>
  <c r="D105" i="50"/>
  <c r="D97" i="50"/>
  <c r="D71" i="52"/>
  <c r="D29" i="52"/>
  <c r="D56" i="52"/>
  <c r="D72" i="52"/>
  <c r="D37" i="52"/>
  <c r="D121" i="50"/>
  <c r="D25" i="52"/>
  <c r="D62" i="52"/>
  <c r="D42" i="52"/>
  <c r="D77" i="52"/>
  <c r="D78" i="52"/>
  <c r="D49" i="52"/>
  <c r="D96" i="50"/>
  <c r="D57" i="52"/>
  <c r="D38" i="52"/>
  <c r="D9" i="52"/>
  <c r="D31" i="52"/>
  <c r="D76" i="52"/>
  <c r="D53" i="52"/>
  <c r="D44" i="52"/>
  <c r="D50" i="52"/>
  <c r="A6" i="52"/>
  <c r="D12" i="52"/>
  <c r="D162" i="50"/>
  <c r="D64" i="52"/>
  <c r="D39" i="52"/>
  <c r="D54" i="52"/>
  <c r="D32" i="52"/>
  <c r="D28" i="52"/>
  <c r="D41" i="50"/>
  <c r="D128" i="50"/>
  <c r="D58" i="50"/>
  <c r="D82" i="50"/>
  <c r="D42" i="50"/>
  <c r="D102" i="50"/>
  <c r="D45" i="50"/>
  <c r="D47" i="50"/>
  <c r="D71" i="50"/>
  <c r="D124" i="50"/>
  <c r="D60" i="50"/>
  <c r="D49" i="50"/>
  <c r="D95" i="50"/>
  <c r="D13" i="50"/>
  <c r="D18" i="50"/>
  <c r="D131" i="50"/>
  <c r="D24" i="50"/>
  <c r="D30" i="50"/>
  <c r="D107" i="50"/>
  <c r="D39" i="50"/>
  <c r="D119" i="50"/>
  <c r="D83" i="50"/>
  <c r="D113" i="50"/>
  <c r="D93" i="50"/>
  <c r="D126" i="50"/>
  <c r="D136" i="50"/>
  <c r="D92" i="50"/>
  <c r="D100" i="50"/>
  <c r="D28" i="50"/>
  <c r="D48" i="50"/>
  <c r="D10" i="50"/>
  <c r="D38" i="50"/>
  <c r="D90" i="50"/>
  <c r="D140" i="50"/>
  <c r="T302" i="7"/>
  <c r="T306" i="7" s="1"/>
  <c r="T436" i="7" s="1"/>
  <c r="BJ4" i="52"/>
  <c r="AD4" i="53"/>
  <c r="BA4" i="52"/>
  <c r="U4" i="53"/>
  <c r="BE4" i="52"/>
  <c r="Y4" i="53"/>
  <c r="AW4" i="52"/>
  <c r="Q4" i="53"/>
  <c r="D41" i="48"/>
  <c r="AT4" i="52"/>
  <c r="N4" i="53"/>
  <c r="BF4" i="52"/>
  <c r="Z4" i="53"/>
  <c r="AS4" i="52"/>
  <c r="M4" i="53"/>
  <c r="AU4" i="52"/>
  <c r="O4" i="53"/>
  <c r="BH4" i="52"/>
  <c r="AB4" i="53"/>
  <c r="D23" i="48"/>
  <c r="D47" i="48"/>
  <c r="AV4" i="52"/>
  <c r="P4" i="53"/>
  <c r="D11" i="48"/>
  <c r="D15" i="48"/>
  <c r="D19" i="50"/>
  <c r="D55" i="50"/>
  <c r="AX4" i="52"/>
  <c r="R4" i="53"/>
  <c r="AY4" i="52"/>
  <c r="S4" i="53"/>
  <c r="D108" i="50"/>
  <c r="D91" i="50"/>
  <c r="BK4" i="52"/>
  <c r="AE4" i="53"/>
  <c r="BG4" i="52"/>
  <c r="AA4" i="53"/>
  <c r="BL4" i="52"/>
  <c r="AF4" i="53"/>
  <c r="AZ4" i="52"/>
  <c r="T4" i="53"/>
  <c r="BD4" i="52"/>
  <c r="X4" i="53"/>
  <c r="BI4" i="52"/>
  <c r="AC4" i="53"/>
  <c r="D10" i="48"/>
  <c r="D54" i="48"/>
  <c r="D67" i="48"/>
  <c r="D52" i="48"/>
  <c r="D68" i="48"/>
  <c r="D99" i="48"/>
  <c r="D36" i="48"/>
  <c r="D12" i="48"/>
  <c r="D19" i="48"/>
  <c r="D101" i="50"/>
  <c r="D106" i="50"/>
  <c r="D114" i="50"/>
  <c r="D50" i="50"/>
  <c r="D117" i="50"/>
  <c r="D34" i="50"/>
  <c r="D44" i="50"/>
  <c r="D139" i="50"/>
  <c r="D11" i="50"/>
  <c r="D23" i="50"/>
  <c r="D61" i="50"/>
  <c r="D123" i="50"/>
  <c r="D17" i="50"/>
  <c r="D129" i="50"/>
  <c r="D51" i="50"/>
  <c r="D98" i="50"/>
  <c r="D104" i="50"/>
  <c r="D29" i="48"/>
  <c r="D22" i="48"/>
  <c r="D18" i="48"/>
  <c r="D14" i="48"/>
  <c r="D85" i="48"/>
  <c r="D58" i="48"/>
  <c r="D45" i="48"/>
  <c r="D31" i="48"/>
  <c r="D120" i="50"/>
  <c r="D125" i="50"/>
  <c r="D130" i="50"/>
  <c r="D25" i="50"/>
  <c r="D72" i="50"/>
  <c r="D36" i="50"/>
  <c r="D29" i="50"/>
  <c r="D56" i="50"/>
  <c r="D118" i="50"/>
  <c r="D137" i="50"/>
  <c r="D21" i="50"/>
  <c r="D112" i="50"/>
  <c r="D99" i="50"/>
  <c r="D135" i="50"/>
  <c r="D86" i="48"/>
  <c r="D66" i="48"/>
  <c r="D80" i="48"/>
  <c r="D40" i="48"/>
  <c r="D57" i="48"/>
  <c r="D49" i="48"/>
  <c r="D8" i="48"/>
  <c r="D22" i="50"/>
  <c r="D33" i="50"/>
  <c r="D32" i="50"/>
  <c r="D31" i="50"/>
  <c r="D20" i="50"/>
  <c r="D14" i="50"/>
  <c r="D138" i="50"/>
  <c r="D111" i="50"/>
  <c r="D59" i="50"/>
  <c r="D170" i="50"/>
  <c r="D103" i="50"/>
  <c r="D12" i="50"/>
  <c r="D57" i="50"/>
  <c r="D109" i="50"/>
  <c r="D127" i="50"/>
  <c r="D55" i="48"/>
  <c r="D38" i="48"/>
  <c r="D83" i="48"/>
  <c r="D72" i="48"/>
  <c r="D70" i="48"/>
  <c r="D17" i="48"/>
  <c r="D27" i="48"/>
  <c r="D16" i="50"/>
  <c r="D27" i="50"/>
  <c r="D43" i="50"/>
  <c r="D122" i="50"/>
  <c r="D15" i="50"/>
  <c r="D94" i="50"/>
  <c r="D46" i="50"/>
  <c r="D151" i="50"/>
  <c r="D115" i="50"/>
  <c r="D37" i="50"/>
  <c r="D116" i="50"/>
  <c r="D110" i="50"/>
  <c r="D40" i="50"/>
  <c r="D35" i="50"/>
  <c r="BA4" i="50"/>
  <c r="R4" i="51"/>
  <c r="BE4" i="50"/>
  <c r="V4" i="51"/>
  <c r="AW4" i="50"/>
  <c r="N4" i="51"/>
  <c r="AT4" i="50"/>
  <c r="K4" i="51"/>
  <c r="BF4" i="50"/>
  <c r="W4" i="51"/>
  <c r="AS4" i="50"/>
  <c r="J4" i="51"/>
  <c r="D122" i="51" s="1"/>
  <c r="AU4" i="50"/>
  <c r="L4" i="51"/>
  <c r="BH4" i="50"/>
  <c r="Y4" i="51"/>
  <c r="D21" i="48"/>
  <c r="AV4" i="50"/>
  <c r="M4" i="51"/>
  <c r="BJ4" i="50"/>
  <c r="AA4" i="51"/>
  <c r="AX4" i="50"/>
  <c r="O4" i="51"/>
  <c r="AY4" i="50"/>
  <c r="P4" i="51"/>
  <c r="BK4" i="50"/>
  <c r="AB4" i="51"/>
  <c r="BG4" i="50"/>
  <c r="X4" i="51"/>
  <c r="D98" i="51"/>
  <c r="D103" i="51"/>
  <c r="D104" i="51"/>
  <c r="D100" i="51"/>
  <c r="D76" i="51"/>
  <c r="D69" i="51"/>
  <c r="D58" i="51"/>
  <c r="D32" i="51"/>
  <c r="D54" i="51"/>
  <c r="D45" i="51"/>
  <c r="D52" i="51"/>
  <c r="D41" i="51"/>
  <c r="D38" i="51"/>
  <c r="D81" i="51"/>
  <c r="D105" i="51"/>
  <c r="D72" i="51"/>
  <c r="D71" i="51"/>
  <c r="D99" i="51"/>
  <c r="D44" i="51"/>
  <c r="D22" i="51"/>
  <c r="D49" i="51"/>
  <c r="D101" i="51"/>
  <c r="D68" i="51"/>
  <c r="D82" i="51"/>
  <c r="D75" i="51"/>
  <c r="D36" i="51"/>
  <c r="D47" i="51"/>
  <c r="D34" i="51"/>
  <c r="D35" i="51"/>
  <c r="D33" i="51"/>
  <c r="D97" i="51"/>
  <c r="D96" i="51"/>
  <c r="D77" i="51"/>
  <c r="D88" i="51"/>
  <c r="D64" i="51"/>
  <c r="D31" i="51"/>
  <c r="D42" i="51"/>
  <c r="D30" i="51"/>
  <c r="D20" i="51"/>
  <c r="D43" i="51"/>
  <c r="D12" i="51"/>
  <c r="D46" i="51"/>
  <c r="D95" i="51"/>
  <c r="D85" i="51"/>
  <c r="D84" i="51"/>
  <c r="D86" i="51"/>
  <c r="D61" i="51"/>
  <c r="D83" i="51"/>
  <c r="D63" i="51"/>
  <c r="D53" i="51"/>
  <c r="D26" i="51"/>
  <c r="D25" i="51"/>
  <c r="D14" i="51"/>
  <c r="D11" i="51"/>
  <c r="D9" i="51"/>
  <c r="D21" i="51"/>
  <c r="D57" i="51"/>
  <c r="D74" i="51"/>
  <c r="D37" i="51"/>
  <c r="D50" i="51"/>
  <c r="D17" i="51"/>
  <c r="D10" i="51"/>
  <c r="D48" i="51"/>
  <c r="D90" i="51"/>
  <c r="D60" i="51"/>
  <c r="D51" i="51"/>
  <c r="D27" i="51"/>
  <c r="D87" i="51"/>
  <c r="D89" i="51"/>
  <c r="D62" i="51"/>
  <c r="D13" i="51"/>
  <c r="P45" i="47" s="1"/>
  <c r="D94" i="51"/>
  <c r="D102" i="51"/>
  <c r="D80" i="51"/>
  <c r="D70" i="51"/>
  <c r="D18" i="51"/>
  <c r="D24" i="51"/>
  <c r="D59" i="51"/>
  <c r="D19" i="51"/>
  <c r="D73" i="51"/>
  <c r="D65" i="51"/>
  <c r="D91" i="51"/>
  <c r="BL4" i="50"/>
  <c r="AC4" i="51"/>
  <c r="AZ4" i="50"/>
  <c r="Q4" i="51"/>
  <c r="BD4" i="50"/>
  <c r="U4" i="51"/>
  <c r="E124" i="51" s="1"/>
  <c r="BI4" i="50"/>
  <c r="Z4" i="51"/>
  <c r="D43" i="48"/>
  <c r="D39" i="48"/>
  <c r="D71" i="48"/>
  <c r="D73" i="48"/>
  <c r="D98" i="48"/>
  <c r="D81" i="48"/>
  <c r="D33" i="48"/>
  <c r="D59" i="48"/>
  <c r="D46" i="48"/>
  <c r="AZ4" i="48"/>
  <c r="AZ4" i="49"/>
  <c r="AT4" i="48"/>
  <c r="AT4" i="49"/>
  <c r="BF4" i="48"/>
  <c r="BF4" i="49"/>
  <c r="BI4" i="48"/>
  <c r="BI4" i="49"/>
  <c r="BD4" i="48"/>
  <c r="BD4" i="49"/>
  <c r="AU4" i="48"/>
  <c r="AU4" i="49"/>
  <c r="BH4" i="48"/>
  <c r="BH4" i="49"/>
  <c r="BJ4" i="48"/>
  <c r="BJ4" i="49"/>
  <c r="D21" i="49"/>
  <c r="D10" i="49"/>
  <c r="D31" i="49"/>
  <c r="D20" i="49"/>
  <c r="D13" i="49"/>
  <c r="D12" i="49"/>
  <c r="D18" i="49"/>
  <c r="D14" i="49"/>
  <c r="D22" i="49"/>
  <c r="D19" i="49"/>
  <c r="D11" i="49"/>
  <c r="AV4" i="48"/>
  <c r="AV4" i="49"/>
  <c r="D290" i="7"/>
  <c r="AW4" i="48"/>
  <c r="AW4" i="49"/>
  <c r="AS4" i="48"/>
  <c r="AS4" i="49"/>
  <c r="BL4" i="48"/>
  <c r="BL4" i="49"/>
  <c r="AY4" i="48"/>
  <c r="AY4" i="49"/>
  <c r="BA4" i="48"/>
  <c r="BA4" i="49"/>
  <c r="BE4" i="48"/>
  <c r="BE4" i="49"/>
  <c r="BG4" i="48"/>
  <c r="BG4" i="49"/>
  <c r="AX4" i="48"/>
  <c r="AX4" i="49"/>
  <c r="BK4" i="48"/>
  <c r="BK4" i="49"/>
  <c r="D769" i="7"/>
  <c r="D768" i="7"/>
  <c r="D771" i="7"/>
  <c r="D770" i="7"/>
  <c r="D658" i="7"/>
  <c r="D693" i="7"/>
  <c r="D587" i="7"/>
  <c r="D619" i="7"/>
  <c r="D62" i="7"/>
  <c r="D256" i="7"/>
  <c r="D317" i="7"/>
  <c r="D142" i="7"/>
  <c r="AJ302" i="7"/>
  <c r="AJ306" i="7" s="1"/>
  <c r="D31" i="7"/>
  <c r="D393" i="7"/>
  <c r="D255" i="7"/>
  <c r="D669" i="7"/>
  <c r="D30" i="7"/>
  <c r="D321" i="7"/>
  <c r="D394" i="7"/>
  <c r="D230" i="7"/>
  <c r="D191" i="7"/>
  <c r="D247" i="7"/>
  <c r="D549" i="7"/>
  <c r="D555" i="7"/>
  <c r="D74" i="7"/>
  <c r="D109" i="7"/>
  <c r="D20" i="7"/>
  <c r="D72" i="7"/>
  <c r="D102" i="7"/>
  <c r="D335" i="7"/>
  <c r="D48" i="7"/>
  <c r="C310" i="7"/>
  <c r="D17" i="7"/>
  <c r="D248" i="7"/>
  <c r="D213" i="7"/>
  <c r="D339" i="7"/>
  <c r="D205" i="7"/>
  <c r="D704" i="7"/>
  <c r="D673" i="7"/>
  <c r="D227" i="7"/>
  <c r="D145" i="7"/>
  <c r="D24" i="7"/>
  <c r="D118" i="7"/>
  <c r="D371" i="7"/>
  <c r="D73" i="7"/>
  <c r="D328" i="7"/>
  <c r="D50" i="7"/>
  <c r="D267" i="7"/>
  <c r="D18" i="7"/>
  <c r="D249" i="7"/>
  <c r="C375" i="7"/>
  <c r="D223" i="7"/>
  <c r="D511" i="7"/>
  <c r="D576" i="7"/>
  <c r="B308" i="7"/>
  <c r="D16" i="7"/>
  <c r="D236" i="7"/>
  <c r="D119" i="7"/>
  <c r="D144" i="7"/>
  <c r="D112" i="7"/>
  <c r="D346" i="7"/>
  <c r="D67" i="7"/>
  <c r="D322" i="7"/>
  <c r="D34" i="7"/>
  <c r="D268" i="7"/>
  <c r="D27" i="7"/>
  <c r="D241" i="7"/>
  <c r="D608" i="7"/>
  <c r="D607" i="7"/>
  <c r="D12" i="7"/>
  <c r="D111" i="7"/>
  <c r="D343" i="7"/>
  <c r="D209" i="7"/>
  <c r="D208" i="7"/>
  <c r="D327" i="7"/>
  <c r="B136" i="7"/>
  <c r="D383" i="7"/>
  <c r="D83" i="7"/>
  <c r="D340" i="7"/>
  <c r="D68" i="7"/>
  <c r="D303" i="7"/>
  <c r="D44" i="7"/>
  <c r="C283" i="7"/>
  <c r="D706" i="7"/>
  <c r="D801" i="7"/>
  <c r="D55" i="7"/>
  <c r="D198" i="7"/>
  <c r="D22" i="7"/>
  <c r="D226" i="7"/>
  <c r="D336" i="7"/>
  <c r="D156" i="7"/>
  <c r="D418" i="7"/>
  <c r="B123" i="7"/>
  <c r="D358" i="7"/>
  <c r="D84" i="7"/>
  <c r="D341" i="7"/>
  <c r="D60" i="7"/>
  <c r="D315" i="7"/>
  <c r="D705" i="7"/>
  <c r="D189" i="7"/>
  <c r="D66" i="7"/>
  <c r="D29" i="7"/>
  <c r="D244" i="7"/>
  <c r="D354" i="7"/>
  <c r="D219" i="7"/>
  <c r="C294" i="7"/>
  <c r="D150" i="7"/>
  <c r="D405" i="7"/>
  <c r="D107" i="7"/>
  <c r="D359" i="7"/>
  <c r="D100" i="7"/>
  <c r="D333" i="7"/>
  <c r="D548" i="7"/>
  <c r="C261" i="7"/>
  <c r="D305" i="7"/>
  <c r="D117" i="7"/>
  <c r="D46" i="7"/>
  <c r="D291" i="7"/>
  <c r="D382" i="7"/>
  <c r="D237" i="7"/>
  <c r="D238" i="7"/>
  <c r="D192" i="7"/>
  <c r="C158" i="7"/>
  <c r="D151" i="7"/>
  <c r="D378" i="7"/>
  <c r="D116" i="7"/>
  <c r="D369" i="7"/>
  <c r="D647" i="7"/>
  <c r="D489" i="7"/>
  <c r="D516" i="7"/>
  <c r="AL302" i="7"/>
  <c r="AL306" i="7" s="1"/>
  <c r="AL436" i="7" s="1"/>
  <c r="AR302" i="7"/>
  <c r="AR306" i="7" s="1"/>
  <c r="AE302" i="7"/>
  <c r="AE306" i="7" s="1"/>
  <c r="AE436" i="7" s="1"/>
  <c r="AQ302" i="7"/>
  <c r="AQ306" i="7" s="1"/>
  <c r="AI7" i="3"/>
  <c r="AI8" i="3"/>
  <c r="AE7" i="3"/>
  <c r="AE8" i="3"/>
  <c r="P7" i="3"/>
  <c r="P8" i="3"/>
  <c r="AH7" i="3"/>
  <c r="AH8" i="3"/>
  <c r="T7" i="3"/>
  <c r="T8" i="3"/>
  <c r="Z7" i="3"/>
  <c r="Z8" i="3"/>
  <c r="AQ7" i="3"/>
  <c r="AQ8" i="3"/>
  <c r="L7" i="3"/>
  <c r="L8" i="3"/>
  <c r="AN7" i="3"/>
  <c r="AN8" i="3"/>
  <c r="I7" i="3"/>
  <c r="I8" i="3"/>
  <c r="AA7" i="3"/>
  <c r="AA8" i="3"/>
  <c r="AF7" i="3"/>
  <c r="AF8" i="3"/>
  <c r="K7" i="3"/>
  <c r="K8" i="3"/>
  <c r="AG7" i="3"/>
  <c r="AG8" i="3"/>
  <c r="AP7" i="3"/>
  <c r="AP8" i="3"/>
  <c r="AB7" i="3"/>
  <c r="AB8" i="3"/>
  <c r="Q7" i="3"/>
  <c r="Q8" i="3"/>
  <c r="AR7" i="3"/>
  <c r="AR8" i="3"/>
  <c r="Y7" i="3"/>
  <c r="Y8" i="3"/>
  <c r="AP302" i="7"/>
  <c r="AP306" i="7" s="1"/>
  <c r="AF302" i="7"/>
  <c r="AF306" i="7" s="1"/>
  <c r="AF436" i="7" s="1"/>
  <c r="D881" i="7"/>
  <c r="C788" i="7"/>
  <c r="D826" i="7"/>
  <c r="D796" i="7" s="1"/>
  <c r="F796" i="7" s="1"/>
  <c r="D790" i="7"/>
  <c r="C792" i="7"/>
  <c r="D798" i="7"/>
  <c r="D795" i="7" s="1"/>
  <c r="F795" i="7" s="1"/>
  <c r="A786" i="7"/>
  <c r="D794" i="7"/>
  <c r="AB302" i="7"/>
  <c r="AB306" i="7" s="1"/>
  <c r="C180" i="7"/>
  <c r="D78" i="7"/>
  <c r="D325" i="7"/>
  <c r="D39" i="7"/>
  <c r="D334" i="7"/>
  <c r="D41" i="7"/>
  <c r="D101" i="7"/>
  <c r="C148" i="7"/>
  <c r="D47" i="7"/>
  <c r="D361" i="7"/>
  <c r="D71" i="7"/>
  <c r="D154" i="7"/>
  <c r="D253" i="7"/>
  <c r="D344" i="7"/>
  <c r="D363" i="7"/>
  <c r="D417" i="7"/>
  <c r="D81" i="7"/>
  <c r="D190" i="7"/>
  <c r="D265" i="7"/>
  <c r="D355" i="7"/>
  <c r="D366" i="7"/>
  <c r="D25" i="7"/>
  <c r="D91" i="7"/>
  <c r="D203" i="7"/>
  <c r="D367" i="7"/>
  <c r="D280" i="7"/>
  <c r="D43" i="7"/>
  <c r="D115" i="7"/>
  <c r="D222" i="7"/>
  <c r="D314" i="7"/>
  <c r="C386" i="7"/>
  <c r="D404" i="7"/>
  <c r="D69" i="7"/>
  <c r="D152" i="7"/>
  <c r="D250" i="7"/>
  <c r="D342" i="7"/>
  <c r="AM302" i="7"/>
  <c r="AM306" i="7" s="1"/>
  <c r="AH302" i="7"/>
  <c r="AH306" i="7" s="1"/>
  <c r="AH436" i="7" s="1"/>
  <c r="AI302" i="7"/>
  <c r="AI306" i="7" s="1"/>
  <c r="AI436" i="7" s="1"/>
  <c r="Q302" i="7"/>
  <c r="Q306" i="7" s="1"/>
  <c r="D521" i="7"/>
  <c r="D522" i="7"/>
  <c r="D620" i="7"/>
  <c r="D482" i="7"/>
  <c r="D461" i="7"/>
  <c r="D559" i="7"/>
  <c r="D657" i="7"/>
  <c r="C441" i="7"/>
  <c r="D569" i="7"/>
  <c r="D638" i="7"/>
  <c r="D643" i="7"/>
  <c r="D822" i="7"/>
  <c r="D28" i="7"/>
  <c r="D218" i="7"/>
  <c r="D105" i="7"/>
  <c r="D370" i="7"/>
  <c r="D61" i="7"/>
  <c r="D49" i="7"/>
  <c r="D86" i="7"/>
  <c r="D216" i="7"/>
  <c r="D207" i="7"/>
  <c r="D70" i="7"/>
  <c r="D13" i="7"/>
  <c r="D79" i="7"/>
  <c r="D188" i="7"/>
  <c r="D263" i="7"/>
  <c r="D353" i="7"/>
  <c r="D395" i="7"/>
  <c r="D15" i="7"/>
  <c r="D89" i="7"/>
  <c r="D201" i="7"/>
  <c r="D279" i="7"/>
  <c r="D364" i="7"/>
  <c r="D419" i="7"/>
  <c r="D33" i="7"/>
  <c r="D106" i="7"/>
  <c r="D212" i="7"/>
  <c r="D302" i="7"/>
  <c r="D377" i="7"/>
  <c r="D330" i="7"/>
  <c r="D51" i="7"/>
  <c r="D130" i="7"/>
  <c r="D231" i="7"/>
  <c r="D323" i="7"/>
  <c r="C10" i="7"/>
  <c r="D77" i="7"/>
  <c r="D176" i="7"/>
  <c r="D259" i="7"/>
  <c r="D351" i="7"/>
  <c r="W302" i="7"/>
  <c r="W306" i="7" s="1"/>
  <c r="Z302" i="7"/>
  <c r="Z306" i="7" s="1"/>
  <c r="AA302" i="7"/>
  <c r="AA306" i="7" s="1"/>
  <c r="AK302" i="7"/>
  <c r="AK306" i="7" s="1"/>
  <c r="D593" i="7"/>
  <c r="D536" i="7"/>
  <c r="D634" i="7"/>
  <c r="D544" i="7"/>
  <c r="D475" i="7"/>
  <c r="D574" i="7"/>
  <c r="D671" i="7"/>
  <c r="C477" i="7"/>
  <c r="D445" i="7" s="1"/>
  <c r="F445" i="7" s="1"/>
  <c r="D627" i="7"/>
  <c r="D678" i="7"/>
  <c r="C507" i="7"/>
  <c r="D446" i="7" s="1"/>
  <c r="F446" i="7" s="1"/>
  <c r="D823" i="7"/>
  <c r="Y302" i="7"/>
  <c r="Y306" i="7" s="1"/>
  <c r="D121" i="7"/>
  <c r="D254" i="7"/>
  <c r="A134" i="7"/>
  <c r="D14" i="7"/>
  <c r="D82" i="7"/>
  <c r="D155" i="7"/>
  <c r="D113" i="7"/>
  <c r="D57" i="7"/>
  <c r="D243" i="7"/>
  <c r="D90" i="7"/>
  <c r="D21" i="7"/>
  <c r="D87" i="7"/>
  <c r="D199" i="7"/>
  <c r="D270" i="7"/>
  <c r="D362" i="7"/>
  <c r="D318" i="7"/>
  <c r="D23" i="7"/>
  <c r="D104" i="7"/>
  <c r="D210" i="7"/>
  <c r="D292" i="7"/>
  <c r="D373" i="7"/>
  <c r="D202" i="7"/>
  <c r="D42" i="7"/>
  <c r="D114" i="7"/>
  <c r="D221" i="7"/>
  <c r="D313" i="7"/>
  <c r="D384" i="7"/>
  <c r="D348" i="7"/>
  <c r="D59" i="7"/>
  <c r="D141" i="7"/>
  <c r="D240" i="7"/>
  <c r="D332" i="7"/>
  <c r="D229" i="7"/>
  <c r="D19" i="7"/>
  <c r="D85" i="7"/>
  <c r="C196" i="7"/>
  <c r="D269" i="7"/>
  <c r="D360" i="7"/>
  <c r="R302" i="7"/>
  <c r="R306" i="7" s="1"/>
  <c r="S302" i="7"/>
  <c r="S306" i="7" s="1"/>
  <c r="D36" i="7"/>
  <c r="C680" i="7"/>
  <c r="D451" i="7" s="1"/>
  <c r="F451" i="7" s="1"/>
  <c r="D547" i="7"/>
  <c r="C645" i="7"/>
  <c r="D450" i="7" s="1"/>
  <c r="F450" i="7" s="1"/>
  <c r="D617" i="7"/>
  <c r="D486" i="7"/>
  <c r="D585" i="7"/>
  <c r="D683" i="7"/>
  <c r="C539" i="7"/>
  <c r="D447" i="7" s="1"/>
  <c r="F447" i="7" s="1"/>
  <c r="D484" i="7"/>
  <c r="D458" i="7"/>
  <c r="D626" i="7"/>
  <c r="D780" i="7"/>
  <c r="D63" i="7"/>
  <c r="U302" i="7"/>
  <c r="U306" i="7" s="1"/>
  <c r="U436" i="7" s="1"/>
  <c r="X302" i="7"/>
  <c r="X306" i="7" s="1"/>
  <c r="D457" i="7"/>
  <c r="D460" i="7"/>
  <c r="D558" i="7"/>
  <c r="D656" i="7"/>
  <c r="D690" i="7"/>
  <c r="D501" i="7"/>
  <c r="D599" i="7"/>
  <c r="D694" i="7"/>
  <c r="D550" i="7"/>
  <c r="D464" i="7"/>
  <c r="D480" i="7"/>
  <c r="D641" i="7"/>
  <c r="D53" i="7"/>
  <c r="D380" i="7"/>
  <c r="D225" i="7"/>
  <c r="C138" i="7"/>
  <c r="D143" i="7"/>
  <c r="D80" i="7"/>
  <c r="D200" i="7"/>
  <c r="D45" i="7"/>
  <c r="D352" i="7"/>
  <c r="D153" i="7"/>
  <c r="D37" i="7"/>
  <c r="D110" i="7"/>
  <c r="D217" i="7"/>
  <c r="D306" i="7"/>
  <c r="D381" i="7"/>
  <c r="D345" i="7"/>
  <c r="D40" i="7"/>
  <c r="D120" i="7"/>
  <c r="D228" i="7"/>
  <c r="D319" i="7"/>
  <c r="C397" i="7"/>
  <c r="D266" i="7"/>
  <c r="D58" i="7"/>
  <c r="D140" i="7"/>
  <c r="D239" i="7"/>
  <c r="D331" i="7"/>
  <c r="D420" i="7"/>
  <c r="B8" i="7"/>
  <c r="D76" i="7"/>
  <c r="C169" i="7"/>
  <c r="D258" i="7"/>
  <c r="D350" i="7"/>
  <c r="D312" i="7"/>
  <c r="D35" i="7"/>
  <c r="D108" i="7"/>
  <c r="D214" i="7"/>
  <c r="D304" i="7"/>
  <c r="D379" i="7"/>
  <c r="D64" i="7"/>
  <c r="D519" i="7"/>
  <c r="D474" i="7"/>
  <c r="D573" i="7"/>
  <c r="D670" i="7"/>
  <c r="D473" i="7"/>
  <c r="D513" i="7"/>
  <c r="C610" i="7"/>
  <c r="D449" i="7" s="1"/>
  <c r="F449" i="7" s="1"/>
  <c r="D708" i="7"/>
  <c r="D575" i="7"/>
  <c r="D479" i="7"/>
  <c r="D603" i="7"/>
  <c r="D703" i="7"/>
  <c r="AD302" i="7"/>
  <c r="AD306" i="7" s="1"/>
  <c r="AN302" i="7"/>
  <c r="AN306" i="7" s="1"/>
  <c r="AN436" i="7" s="1"/>
  <c r="AO302" i="7"/>
  <c r="AO306" i="7" s="1"/>
  <c r="D581" i="7"/>
  <c r="D485" i="7"/>
  <c r="D584" i="7"/>
  <c r="D682" i="7"/>
  <c r="D571" i="7"/>
  <c r="D527" i="7"/>
  <c r="D621" i="7"/>
  <c r="D510" i="7"/>
  <c r="D636" i="7"/>
  <c r="D504" i="7"/>
  <c r="D614" i="7"/>
  <c r="D810" i="7"/>
  <c r="D103" i="7"/>
  <c r="D32" i="7"/>
  <c r="D316" i="7"/>
  <c r="C408" i="7"/>
  <c r="D234" i="7"/>
  <c r="D264" i="7"/>
  <c r="C272" i="7"/>
  <c r="D88" i="7"/>
  <c r="D252" i="7"/>
  <c r="D245" i="7"/>
  <c r="D54" i="7"/>
  <c r="D132" i="7"/>
  <c r="D235" i="7"/>
  <c r="D326" i="7"/>
  <c r="D416" i="7"/>
  <c r="D372" i="7"/>
  <c r="D56" i="7"/>
  <c r="D146" i="7"/>
  <c r="D246" i="7"/>
  <c r="D337" i="7"/>
  <c r="D211" i="7"/>
  <c r="A6" i="7"/>
  <c r="D75" i="7"/>
  <c r="D165" i="7"/>
  <c r="D257" i="7"/>
  <c r="D349" i="7"/>
  <c r="D220" i="7"/>
  <c r="D26" i="7"/>
  <c r="C98" i="7"/>
  <c r="D204" i="7"/>
  <c r="D281" i="7"/>
  <c r="D368" i="7"/>
  <c r="D357" i="7"/>
  <c r="D52" i="7"/>
  <c r="D131" i="7"/>
  <c r="D232" i="7"/>
  <c r="D324" i="7"/>
  <c r="D406" i="7"/>
  <c r="V302" i="7"/>
  <c r="V306" i="7" s="1"/>
  <c r="V436" i="7" s="1"/>
  <c r="AG302" i="7"/>
  <c r="AG306" i="7" s="1"/>
  <c r="AG436" i="7" s="1"/>
  <c r="D642" i="7"/>
  <c r="D500" i="7"/>
  <c r="D598" i="7"/>
  <c r="D692" i="7"/>
  <c r="D633" i="7"/>
  <c r="D537" i="7"/>
  <c r="D635" i="7"/>
  <c r="D582" i="7"/>
  <c r="D648" i="7"/>
  <c r="D566" i="7"/>
  <c r="D676" i="7"/>
  <c r="D806" i="7"/>
  <c r="AC302" i="7"/>
  <c r="AC306" i="7" s="1"/>
  <c r="AC436" i="7" s="1"/>
  <c r="BB2" i="47"/>
  <c r="BB4" i="46"/>
  <c r="BB4" i="45"/>
  <c r="BF2" i="47"/>
  <c r="BF4" i="45"/>
  <c r="BF4" i="46"/>
  <c r="BK2" i="47"/>
  <c r="BK4" i="46"/>
  <c r="BK4" i="45"/>
  <c r="AU2" i="47"/>
  <c r="D9" i="47" s="1"/>
  <c r="D8" i="44" s="1"/>
  <c r="AU4" i="46"/>
  <c r="AU4" i="45"/>
  <c r="BN2" i="47"/>
  <c r="BN4" i="45"/>
  <c r="BN4" i="46"/>
  <c r="BL2" i="47"/>
  <c r="BL4" i="46"/>
  <c r="BL4" i="45"/>
  <c r="BC2" i="47"/>
  <c r="BC4" i="46"/>
  <c r="BC4" i="45"/>
  <c r="BG2" i="47"/>
  <c r="BG4" i="45"/>
  <c r="BG4" i="46"/>
  <c r="AY2" i="47"/>
  <c r="AY4" i="45"/>
  <c r="AY4" i="46"/>
  <c r="AV2" i="47"/>
  <c r="AV4" i="45"/>
  <c r="AV4" i="46"/>
  <c r="BH2" i="47"/>
  <c r="BH4" i="45"/>
  <c r="BH4" i="46"/>
  <c r="AW2" i="47"/>
  <c r="AW4" i="45"/>
  <c r="AW4" i="46"/>
  <c r="BJ2" i="47"/>
  <c r="BJ4" i="46"/>
  <c r="BJ4" i="45"/>
  <c r="AX2" i="47"/>
  <c r="AX4" i="45"/>
  <c r="AX4" i="46"/>
  <c r="D11" i="45"/>
  <c r="D37" i="45"/>
  <c r="D26" i="45"/>
  <c r="D10" i="45"/>
  <c r="D29" i="45"/>
  <c r="D16" i="45"/>
  <c r="D32" i="45"/>
  <c r="D13" i="45"/>
  <c r="D34" i="45"/>
  <c r="D30" i="45"/>
  <c r="D21" i="45"/>
  <c r="D19" i="45"/>
  <c r="D39" i="45"/>
  <c r="D24" i="45"/>
  <c r="D20" i="45"/>
  <c r="A6" i="45"/>
  <c r="D35" i="45"/>
  <c r="D18" i="45"/>
  <c r="D12" i="45"/>
  <c r="D38" i="45"/>
  <c r="D25" i="45"/>
  <c r="D27" i="45"/>
  <c r="D15" i="45"/>
  <c r="D31" i="45"/>
  <c r="D23" i="45"/>
  <c r="D22" i="45"/>
  <c r="C8" i="45"/>
  <c r="D40" i="45"/>
  <c r="AZ2" i="47"/>
  <c r="AZ4" i="46"/>
  <c r="AZ4" i="45"/>
  <c r="BA2" i="47"/>
  <c r="BA4" i="46"/>
  <c r="BA4" i="45"/>
  <c r="D279" i="46"/>
  <c r="D306" i="46"/>
  <c r="D294" i="46"/>
  <c r="D261" i="46"/>
  <c r="D277" i="46"/>
  <c r="D322" i="46"/>
  <c r="D245" i="46"/>
  <c r="D289" i="46"/>
  <c r="D331" i="46"/>
  <c r="D238" i="46"/>
  <c r="C192" i="46"/>
  <c r="D134" i="46"/>
  <c r="D140" i="46"/>
  <c r="D161" i="46"/>
  <c r="D122" i="46"/>
  <c r="D221" i="46"/>
  <c r="D123" i="46"/>
  <c r="D169" i="46"/>
  <c r="D162" i="46"/>
  <c r="D159" i="46"/>
  <c r="D95" i="46"/>
  <c r="D90" i="46"/>
  <c r="D97" i="46"/>
  <c r="B44" i="46"/>
  <c r="D65" i="46"/>
  <c r="D48" i="46"/>
  <c r="D55" i="46"/>
  <c r="B8" i="46"/>
  <c r="D30" i="46"/>
  <c r="D262" i="46"/>
  <c r="D297" i="46"/>
  <c r="D280" i="46"/>
  <c r="C247" i="46"/>
  <c r="D272" i="46"/>
  <c r="D316" i="46"/>
  <c r="D259" i="46"/>
  <c r="D275" i="46"/>
  <c r="D325" i="46"/>
  <c r="C230" i="46"/>
  <c r="D179" i="46"/>
  <c r="B118" i="46"/>
  <c r="D124" i="46"/>
  <c r="C156" i="46"/>
  <c r="D215" i="46"/>
  <c r="D205" i="46"/>
  <c r="D186" i="46"/>
  <c r="D164" i="46"/>
  <c r="D125" i="46"/>
  <c r="D146" i="46"/>
  <c r="B80" i="46"/>
  <c r="D108" i="46"/>
  <c r="D114" i="46"/>
  <c r="D105" i="46"/>
  <c r="D67" i="46"/>
  <c r="C63" i="46"/>
  <c r="D75" i="46"/>
  <c r="C10" i="46"/>
  <c r="D40" i="46"/>
  <c r="D330" i="46"/>
  <c r="D251" i="46"/>
  <c r="D285" i="46"/>
  <c r="D244" i="46"/>
  <c r="D242" i="46"/>
  <c r="D270" i="46"/>
  <c r="D307" i="46"/>
  <c r="D232" i="46"/>
  <c r="C266" i="46"/>
  <c r="D321" i="46"/>
  <c r="D315" i="46"/>
  <c r="D167" i="46"/>
  <c r="D217" i="46"/>
  <c r="D222" i="46"/>
  <c r="D143" i="46"/>
  <c r="D176" i="46"/>
  <c r="D195" i="46"/>
  <c r="D168" i="46"/>
  <c r="D160" i="46"/>
  <c r="D224" i="46"/>
  <c r="D131" i="46"/>
  <c r="D111" i="46"/>
  <c r="D103" i="46"/>
  <c r="D113" i="46"/>
  <c r="D91" i="46"/>
  <c r="D52" i="46"/>
  <c r="C46" i="46"/>
  <c r="D60" i="46"/>
  <c r="D42" i="46"/>
  <c r="D33" i="46"/>
  <c r="D12" i="46"/>
  <c r="C319" i="46"/>
  <c r="D243" i="46"/>
  <c r="D274" i="46"/>
  <c r="D328" i="46"/>
  <c r="D333" i="46"/>
  <c r="D252" i="46"/>
  <c r="C302" i="46"/>
  <c r="D332" i="46"/>
  <c r="D255" i="46"/>
  <c r="D298" i="46"/>
  <c r="D145" i="46"/>
  <c r="D201" i="46"/>
  <c r="D212" i="46"/>
  <c r="D128" i="46"/>
  <c r="D170" i="46"/>
  <c r="D182" i="46"/>
  <c r="D135" i="46"/>
  <c r="D152" i="46"/>
  <c r="D214" i="46"/>
  <c r="D218" i="46"/>
  <c r="D96" i="46"/>
  <c r="D101" i="46"/>
  <c r="C99" i="46"/>
  <c r="D86" i="46"/>
  <c r="C27" i="46"/>
  <c r="D77" i="46"/>
  <c r="D71" i="46"/>
  <c r="D25" i="46"/>
  <c r="D36" i="46"/>
  <c r="D39" i="46"/>
  <c r="D13" i="46"/>
  <c r="D314" i="46"/>
  <c r="B228" i="46"/>
  <c r="D269" i="46"/>
  <c r="D317" i="46"/>
  <c r="D311" i="46"/>
  <c r="D241" i="46"/>
  <c r="D281" i="46"/>
  <c r="D327" i="46"/>
  <c r="D239" i="46"/>
  <c r="D288" i="46"/>
  <c r="D129" i="46"/>
  <c r="D196" i="46"/>
  <c r="D206" i="46"/>
  <c r="D200" i="46"/>
  <c r="B154" i="46"/>
  <c r="D148" i="46"/>
  <c r="D220" i="46"/>
  <c r="C137" i="46"/>
  <c r="C209" i="46"/>
  <c r="D203" i="46"/>
  <c r="C82" i="46"/>
  <c r="D88" i="46"/>
  <c r="D94" i="46"/>
  <c r="D84" i="46"/>
  <c r="D74" i="46"/>
  <c r="D58" i="46"/>
  <c r="D57" i="46"/>
  <c r="D76" i="46"/>
  <c r="D31" i="46"/>
  <c r="D38" i="46"/>
  <c r="D15" i="46"/>
  <c r="D22" i="46"/>
  <c r="D310" i="46"/>
  <c r="B264" i="46"/>
  <c r="D256" i="46"/>
  <c r="D308" i="46"/>
  <c r="D304" i="46"/>
  <c r="D235" i="46"/>
  <c r="D271" i="46"/>
  <c r="D324" i="46"/>
  <c r="D234" i="46"/>
  <c r="D287" i="46"/>
  <c r="D223" i="46"/>
  <c r="C120" i="46"/>
  <c r="B190" i="46"/>
  <c r="D184" i="46"/>
  <c r="D188" i="46"/>
  <c r="D133" i="46"/>
  <c r="D142" i="46"/>
  <c r="D211" i="46"/>
  <c r="D132" i="46"/>
  <c r="D204" i="46"/>
  <c r="D177" i="46"/>
  <c r="D110" i="46"/>
  <c r="D107" i="46"/>
  <c r="D93" i="46"/>
  <c r="D68" i="46"/>
  <c r="D78" i="46"/>
  <c r="D51" i="46"/>
  <c r="D61" i="46"/>
  <c r="D29" i="46"/>
  <c r="D32" i="46"/>
  <c r="D14" i="46"/>
  <c r="D16" i="46"/>
  <c r="D18" i="46"/>
  <c r="D305" i="46"/>
  <c r="D334" i="46"/>
  <c r="D249" i="46"/>
  <c r="C283" i="46"/>
  <c r="D296" i="46"/>
  <c r="D233" i="46"/>
  <c r="D268" i="46"/>
  <c r="B300" i="46"/>
  <c r="D286" i="46"/>
  <c r="D258" i="46"/>
  <c r="D213" i="46"/>
  <c r="D185" i="46"/>
  <c r="D171" i="46"/>
  <c r="D178" i="46"/>
  <c r="D149" i="46"/>
  <c r="D194" i="46"/>
  <c r="D139" i="46"/>
  <c r="D198" i="46"/>
  <c r="D197" i="46"/>
  <c r="D181" i="46"/>
  <c r="D141" i="46"/>
  <c r="D104" i="46"/>
  <c r="D87" i="46"/>
  <c r="D85" i="46"/>
  <c r="D66" i="46"/>
  <c r="D59" i="46"/>
  <c r="D49" i="46"/>
  <c r="D24" i="46"/>
  <c r="D41" i="46"/>
  <c r="D19" i="46"/>
  <c r="D292" i="46"/>
  <c r="D313" i="46"/>
  <c r="D236" i="46"/>
  <c r="D278" i="46"/>
  <c r="D291" i="46"/>
  <c r="D323" i="46"/>
  <c r="D260" i="46"/>
  <c r="D295" i="46"/>
  <c r="D250" i="46"/>
  <c r="D253" i="46"/>
  <c r="D207" i="46"/>
  <c r="D158" i="46"/>
  <c r="D150" i="46"/>
  <c r="D165" i="46"/>
  <c r="D151" i="46"/>
  <c r="A226" i="46"/>
  <c r="D126" i="46"/>
  <c r="D187" i="46"/>
  <c r="C173" i="46"/>
  <c r="D175" i="46"/>
  <c r="D102" i="46"/>
  <c r="A116" i="46"/>
  <c r="D112" i="46"/>
  <c r="D54" i="46"/>
  <c r="D72" i="46"/>
  <c r="D50" i="46"/>
  <c r="D69" i="46"/>
  <c r="A6" i="46"/>
  <c r="D35" i="46"/>
  <c r="D23" i="46"/>
  <c r="D21" i="46"/>
  <c r="BM2" i="47"/>
  <c r="BM4" i="45"/>
  <c r="BM4" i="46"/>
  <c r="BI2" i="47"/>
  <c r="BI4" i="46"/>
  <c r="BI4" i="45"/>
  <c r="D52" i="19"/>
  <c r="D26" i="19"/>
  <c r="D773" i="7"/>
  <c r="D888" i="7"/>
  <c r="D875" i="7"/>
  <c r="D867" i="7"/>
  <c r="D857" i="7"/>
  <c r="D848" i="7"/>
  <c r="C837" i="7"/>
  <c r="D859" i="7"/>
  <c r="D876" i="7"/>
  <c r="D896" i="7"/>
  <c r="D887" i="7"/>
  <c r="D874" i="7"/>
  <c r="C865" i="7"/>
  <c r="D856" i="7"/>
  <c r="D847" i="7"/>
  <c r="D835" i="7"/>
  <c r="D869" i="7"/>
  <c r="D886" i="7"/>
  <c r="D873" i="7"/>
  <c r="D863" i="7"/>
  <c r="D855" i="7"/>
  <c r="C845" i="7"/>
  <c r="C833" i="7"/>
  <c r="D892" i="7"/>
  <c r="D858" i="7"/>
  <c r="C884" i="7"/>
  <c r="D872" i="7"/>
  <c r="D862" i="7"/>
  <c r="D854" i="7"/>
  <c r="D843" i="7"/>
  <c r="A831" i="7"/>
  <c r="C878" i="7"/>
  <c r="D897" i="7"/>
  <c r="D850" i="7"/>
  <c r="D839" i="7"/>
  <c r="D894" i="7"/>
  <c r="D882" i="7"/>
  <c r="D871" i="7"/>
  <c r="D861" i="7"/>
  <c r="D853" i="7"/>
  <c r="D842" i="7"/>
  <c r="D851" i="7"/>
  <c r="D868" i="7"/>
  <c r="D898" i="7"/>
  <c r="D893" i="7"/>
  <c r="D880" i="7"/>
  <c r="D870" i="7"/>
  <c r="D860" i="7"/>
  <c r="D852" i="7"/>
  <c r="D841" i="7"/>
  <c r="D840" i="7"/>
  <c r="C890" i="7"/>
  <c r="D462" i="7"/>
  <c r="D560" i="7"/>
  <c r="D659" i="7"/>
  <c r="D668" i="7"/>
  <c r="D488" i="7"/>
  <c r="D588" i="7"/>
  <c r="D535" i="7"/>
  <c r="D625" i="7"/>
  <c r="D456" i="7"/>
  <c r="D652" i="7"/>
  <c r="D800" i="7"/>
  <c r="D776" i="7"/>
  <c r="D487" i="7"/>
  <c r="D586" i="7"/>
  <c r="D684" i="7"/>
  <c r="D546" i="7"/>
  <c r="D515" i="7"/>
  <c r="D660" i="7"/>
  <c r="D505" i="7"/>
  <c r="D698" i="7"/>
  <c r="D532" i="7"/>
  <c r="D818" i="7"/>
  <c r="D817" i="7"/>
  <c r="D766" i="7"/>
  <c r="D503" i="7"/>
  <c r="D600" i="7"/>
  <c r="D695" i="7"/>
  <c r="D618" i="7"/>
  <c r="D529" i="7"/>
  <c r="D675" i="7"/>
  <c r="D517" i="7"/>
  <c r="D712" i="7"/>
  <c r="D543" i="7"/>
  <c r="D811" i="7"/>
  <c r="D803" i="7"/>
  <c r="D781" i="7"/>
  <c r="D514" i="7"/>
  <c r="D612" i="7"/>
  <c r="D710" i="7"/>
  <c r="D691" i="7"/>
  <c r="D541" i="7"/>
  <c r="D686" i="7"/>
  <c r="D530" i="7"/>
  <c r="D493" i="7"/>
  <c r="D553" i="7"/>
  <c r="D805" i="7"/>
  <c r="D819" i="7"/>
  <c r="D767" i="7"/>
  <c r="D528" i="7"/>
  <c r="D622" i="7"/>
  <c r="D509" i="7"/>
  <c r="D443" i="7"/>
  <c r="D551" i="7"/>
  <c r="D534" i="7"/>
  <c r="C578" i="7"/>
  <c r="D448" i="7" s="1"/>
  <c r="F448" i="7" s="1"/>
  <c r="D494" i="7"/>
  <c r="D605" i="7"/>
  <c r="D807" i="7"/>
  <c r="D824" i="7"/>
  <c r="D829" i="7"/>
  <c r="D828" i="7"/>
  <c r="D827" i="7"/>
  <c r="D69" i="19"/>
  <c r="D64" i="19"/>
  <c r="D68" i="19"/>
  <c r="D75" i="19"/>
  <c r="D74" i="19"/>
  <c r="D66" i="19"/>
  <c r="D61" i="19"/>
  <c r="D72" i="19"/>
  <c r="D67" i="19"/>
  <c r="D70" i="19"/>
  <c r="B422" i="7"/>
  <c r="D424" i="7"/>
  <c r="D60" i="19"/>
  <c r="D62" i="19"/>
  <c r="D63" i="19"/>
  <c r="A56" i="19"/>
  <c r="A6" i="19"/>
  <c r="C58" i="19"/>
  <c r="D784" i="7"/>
  <c r="D93" i="7"/>
  <c r="D96" i="7"/>
  <c r="D95" i="7"/>
  <c r="D94" i="7"/>
  <c r="D40" i="19"/>
  <c r="D39" i="19"/>
  <c r="D41" i="19"/>
  <c r="D38" i="19"/>
  <c r="D50" i="19"/>
  <c r="D47" i="19"/>
  <c r="D49" i="19"/>
  <c r="D54" i="19"/>
  <c r="D36" i="19"/>
  <c r="D34" i="19"/>
  <c r="D35" i="19"/>
  <c r="D44" i="19"/>
  <c r="D53" i="19"/>
  <c r="D46" i="19"/>
  <c r="D42" i="19"/>
  <c r="D601" i="7"/>
  <c r="D697" i="7"/>
  <c r="D655" i="7"/>
  <c r="D542" i="7"/>
  <c r="D640" i="7"/>
  <c r="D554" i="7"/>
  <c r="D470" i="7"/>
  <c r="D568" i="7"/>
  <c r="D663" i="7"/>
  <c r="D813" i="7"/>
  <c r="D808" i="7"/>
  <c r="D804" i="7"/>
  <c r="C763" i="7"/>
  <c r="D782" i="7"/>
  <c r="D613" i="7"/>
  <c r="D711" i="7"/>
  <c r="C454" i="7"/>
  <c r="D444" i="7" s="1"/>
  <c r="F444" i="7" s="1"/>
  <c r="D552" i="7"/>
  <c r="D651" i="7"/>
  <c r="D606" i="7"/>
  <c r="D481" i="7"/>
  <c r="D580" i="7"/>
  <c r="D677" i="7"/>
  <c r="D814" i="7"/>
  <c r="D816" i="7"/>
  <c r="D812" i="7"/>
  <c r="D777" i="7"/>
  <c r="D623" i="7"/>
  <c r="D471" i="7"/>
  <c r="D465" i="7"/>
  <c r="D567" i="7"/>
  <c r="D662" i="7"/>
  <c r="D653" i="7"/>
  <c r="D492" i="7"/>
  <c r="D590" i="7"/>
  <c r="D688" i="7"/>
  <c r="D799" i="7"/>
  <c r="D802" i="7"/>
  <c r="D820" i="7"/>
  <c r="D765" i="7"/>
  <c r="D783" i="7"/>
  <c r="D649" i="7"/>
  <c r="D592" i="7"/>
  <c r="D490" i="7"/>
  <c r="D589" i="7"/>
  <c r="D687" i="7"/>
  <c r="D556" i="7"/>
  <c r="D518" i="7"/>
  <c r="D616" i="7"/>
  <c r="D713" i="7"/>
  <c r="D815" i="7"/>
  <c r="D809" i="7"/>
  <c r="D821" i="7"/>
  <c r="D774" i="7"/>
  <c r="BH4" i="7"/>
  <c r="BH4" i="19"/>
  <c r="BM4" i="7"/>
  <c r="BM4" i="19"/>
  <c r="BI4" i="7"/>
  <c r="BI4" i="19"/>
  <c r="BB4" i="7"/>
  <c r="BB4" i="19"/>
  <c r="AU4" i="7"/>
  <c r="AU4" i="19"/>
  <c r="BL4" i="7"/>
  <c r="BL4" i="19"/>
  <c r="BF4" i="7"/>
  <c r="BF4" i="19"/>
  <c r="BN4" i="7"/>
  <c r="BN4" i="19"/>
  <c r="BC4" i="7"/>
  <c r="BC4" i="19"/>
  <c r="BG4" i="7"/>
  <c r="BG4" i="19"/>
  <c r="AY4" i="7"/>
  <c r="AY4" i="19"/>
  <c r="AW4" i="7"/>
  <c r="AW4" i="19"/>
  <c r="BJ4" i="7"/>
  <c r="BJ4" i="19"/>
  <c r="AX4" i="7"/>
  <c r="AX4" i="19"/>
  <c r="D23" i="19"/>
  <c r="D24" i="19"/>
  <c r="D21" i="19"/>
  <c r="D27" i="19"/>
  <c r="D10" i="19"/>
  <c r="D30" i="19"/>
  <c r="D28" i="19"/>
  <c r="D17" i="19"/>
  <c r="D29" i="19"/>
  <c r="D11" i="19"/>
  <c r="C8" i="19"/>
  <c r="C32" i="19"/>
  <c r="D12" i="19"/>
  <c r="D14" i="19"/>
  <c r="D18" i="19"/>
  <c r="D20" i="19"/>
  <c r="D15" i="19"/>
  <c r="BK4" i="7"/>
  <c r="BK4" i="19"/>
  <c r="AV4" i="7"/>
  <c r="AV4" i="19"/>
  <c r="AZ4" i="7"/>
  <c r="AZ4" i="19"/>
  <c r="BA4" i="7"/>
  <c r="BA4" i="19"/>
  <c r="AO642" i="7"/>
  <c r="AM677" i="7"/>
  <c r="R712" i="7"/>
  <c r="AQ89" i="7"/>
  <c r="AQ94" i="7" s="1"/>
  <c r="N536" i="7"/>
  <c r="Y504" i="7"/>
  <c r="AD642" i="7"/>
  <c r="AK575" i="7"/>
  <c r="AF607" i="7"/>
  <c r="AE474" i="7"/>
  <c r="R474" i="7"/>
  <c r="AB642" i="7"/>
  <c r="AB607" i="7"/>
  <c r="AI575" i="7"/>
  <c r="AA504" i="7"/>
  <c r="AE504" i="7"/>
  <c r="AC474" i="7"/>
  <c r="AA474" i="7"/>
  <c r="AM607" i="7"/>
  <c r="V607" i="7"/>
  <c r="AQ575" i="7"/>
  <c r="AN474" i="7"/>
  <c r="AR575" i="7"/>
  <c r="Y536" i="7"/>
  <c r="AN536" i="7"/>
  <c r="AA607" i="7"/>
  <c r="AI607" i="7"/>
  <c r="O474" i="7"/>
  <c r="V575" i="7"/>
  <c r="Z642" i="7"/>
  <c r="AK504" i="7"/>
  <c r="Q642" i="7"/>
  <c r="T712" i="7"/>
  <c r="W504" i="7"/>
  <c r="AL607" i="7"/>
  <c r="U575" i="7"/>
  <c r="P712" i="7"/>
  <c r="AO607" i="7"/>
  <c r="AE575" i="7"/>
  <c r="W642" i="7"/>
  <c r="O504" i="7"/>
  <c r="AG504" i="7"/>
  <c r="AD677" i="7"/>
  <c r="AP712" i="7"/>
  <c r="U474" i="7"/>
  <c r="AQ607" i="7"/>
  <c r="AO712" i="7"/>
  <c r="P504" i="7"/>
  <c r="Z536" i="7"/>
  <c r="AG575" i="7"/>
  <c r="AM536" i="7"/>
  <c r="Y474" i="7"/>
  <c r="K712" i="7"/>
  <c r="K474" i="7"/>
  <c r="AE677" i="7"/>
  <c r="AQ712" i="7"/>
  <c r="AI677" i="7"/>
  <c r="X677" i="7"/>
  <c r="AJ575" i="7"/>
  <c r="AG642" i="7"/>
  <c r="R607" i="7"/>
  <c r="L536" i="7"/>
  <c r="J536" i="7"/>
  <c r="K504" i="7"/>
  <c r="AL536" i="7"/>
  <c r="AK712" i="7"/>
  <c r="AG536" i="7"/>
  <c r="P536" i="7"/>
  <c r="J642" i="7"/>
  <c r="L607" i="7"/>
  <c r="I575" i="7"/>
  <c r="O536" i="7"/>
  <c r="X607" i="7"/>
  <c r="S575" i="7"/>
  <c r="Y607" i="7"/>
  <c r="K677" i="7"/>
  <c r="Y642" i="7"/>
  <c r="X504" i="7"/>
  <c r="AH536" i="7"/>
  <c r="AI504" i="7"/>
  <c r="Y677" i="7"/>
  <c r="AD607" i="7"/>
  <c r="AG677" i="7"/>
  <c r="AB536" i="7"/>
  <c r="AJ607" i="7"/>
  <c r="AL642" i="7"/>
  <c r="N712" i="7"/>
  <c r="AB712" i="7"/>
  <c r="Z474" i="7"/>
  <c r="AB474" i="7"/>
  <c r="AH474" i="7"/>
  <c r="AB504" i="7"/>
  <c r="I712" i="7"/>
  <c r="AQ642" i="7"/>
  <c r="AN642" i="7"/>
  <c r="AK677" i="7"/>
  <c r="AF474" i="7"/>
  <c r="R642" i="7"/>
  <c r="T607" i="7"/>
  <c r="Q575" i="7"/>
  <c r="AN712" i="7"/>
  <c r="U504" i="7"/>
  <c r="Z607" i="7"/>
  <c r="L474" i="7"/>
  <c r="O677" i="7"/>
  <c r="AA712" i="7"/>
  <c r="N642" i="7"/>
  <c r="AP504" i="7"/>
  <c r="AN504" i="7"/>
  <c r="L677" i="7"/>
  <c r="AD712" i="7"/>
  <c r="R677" i="7"/>
  <c r="AC677" i="7"/>
  <c r="AJ536" i="7"/>
  <c r="K575" i="7"/>
  <c r="AO575" i="7"/>
  <c r="M642" i="7"/>
  <c r="AO536" i="7"/>
  <c r="O607" i="7"/>
  <c r="AH642" i="7"/>
  <c r="M677" i="7"/>
  <c r="AQ677" i="7"/>
  <c r="AP677" i="7"/>
  <c r="S712" i="7"/>
  <c r="S642" i="7"/>
  <c r="AP474" i="7"/>
  <c r="AA536" i="7"/>
  <c r="AP575" i="7"/>
  <c r="AN575" i="7"/>
  <c r="AC575" i="7"/>
  <c r="AB677" i="7"/>
  <c r="X536" i="7"/>
  <c r="T474" i="7"/>
  <c r="W677" i="7"/>
  <c r="AI712" i="7"/>
  <c r="V642" i="7"/>
  <c r="K642" i="7"/>
  <c r="R575" i="7"/>
  <c r="M536" i="7"/>
  <c r="AG474" i="7"/>
  <c r="AL504" i="7"/>
  <c r="L504" i="7"/>
  <c r="S677" i="7"/>
  <c r="AO677" i="7"/>
  <c r="AB575" i="7"/>
  <c r="AG712" i="7"/>
  <c r="P677" i="7"/>
  <c r="AC712" i="7"/>
  <c r="AQ504" i="7"/>
  <c r="AP642" i="7"/>
  <c r="P642" i="7"/>
  <c r="J607" i="7"/>
  <c r="O575" i="7"/>
  <c r="M575" i="7"/>
  <c r="AF504" i="7"/>
  <c r="AI536" i="7"/>
  <c r="AJ504" i="7"/>
  <c r="Q712" i="7"/>
  <c r="AE607" i="7"/>
  <c r="AF536" i="7"/>
  <c r="AR536" i="7"/>
  <c r="X474" i="7"/>
  <c r="AC607" i="7"/>
  <c r="K607" i="7"/>
  <c r="AM474" i="7"/>
  <c r="N575" i="7"/>
  <c r="AM575" i="7"/>
  <c r="AL712" i="7"/>
  <c r="AO474" i="7"/>
  <c r="M474" i="7"/>
  <c r="T504" i="7"/>
  <c r="AA677" i="7"/>
  <c r="Q607" i="7"/>
  <c r="AH607" i="7"/>
  <c r="P575" i="7"/>
  <c r="AL474" i="7"/>
  <c r="K536" i="7"/>
  <c r="Z575" i="7"/>
  <c r="AC642" i="7"/>
  <c r="AH677" i="7"/>
  <c r="AA575" i="7"/>
  <c r="J677" i="7"/>
  <c r="AR607" i="7"/>
  <c r="M504" i="7"/>
  <c r="AA642" i="7"/>
  <c r="M712" i="7"/>
  <c r="U677" i="7"/>
  <c r="Y712" i="7"/>
  <c r="AF712" i="7"/>
  <c r="T642" i="7"/>
  <c r="T575" i="7"/>
  <c r="AK607" i="7"/>
  <c r="I536" i="7"/>
  <c r="AC536" i="7"/>
  <c r="AN677" i="7"/>
  <c r="W474" i="7"/>
  <c r="L642" i="7"/>
  <c r="Q504" i="7"/>
  <c r="N677" i="7"/>
  <c r="Z712" i="7"/>
  <c r="I677" i="7"/>
  <c r="Z504" i="7"/>
  <c r="AF575" i="7"/>
  <c r="N474" i="7"/>
  <c r="P474" i="7"/>
  <c r="S536" i="7"/>
  <c r="AH575" i="7"/>
  <c r="X575" i="7"/>
  <c r="P607" i="7"/>
  <c r="AG607" i="7"/>
  <c r="I474" i="7"/>
  <c r="AJ642" i="7"/>
  <c r="M607" i="7"/>
  <c r="AE642" i="7"/>
  <c r="W536" i="7"/>
  <c r="Q677" i="7"/>
  <c r="T677" i="7"/>
  <c r="O642" i="7"/>
  <c r="AL575" i="7"/>
  <c r="AD474" i="7"/>
  <c r="J575" i="7"/>
  <c r="AN607" i="7"/>
  <c r="AQ536" i="7"/>
  <c r="AR504" i="7"/>
  <c r="R504" i="7"/>
  <c r="AD575" i="7"/>
  <c r="V504" i="7"/>
  <c r="X642" i="7"/>
  <c r="I642" i="7"/>
  <c r="S607" i="7"/>
  <c r="AE536" i="7"/>
  <c r="W607" i="7"/>
  <c r="AM712" i="7"/>
  <c r="N504" i="7"/>
  <c r="AK474" i="7"/>
  <c r="J474" i="7"/>
  <c r="S504" i="7"/>
  <c r="U642" i="7"/>
  <c r="AR642" i="7"/>
  <c r="AP607" i="7"/>
  <c r="U712" i="7"/>
  <c r="I504" i="7"/>
  <c r="U607" i="7"/>
  <c r="AM642" i="7"/>
  <c r="J504" i="7"/>
  <c r="AI642" i="7"/>
  <c r="AK536" i="7"/>
  <c r="N607" i="7"/>
  <c r="W712" i="7"/>
  <c r="AJ712" i="7"/>
  <c r="AJ677" i="7"/>
  <c r="AK642" i="7"/>
  <c r="AO504" i="7"/>
  <c r="O712" i="7"/>
  <c r="V536" i="7"/>
  <c r="AD536" i="7"/>
  <c r="AD504" i="7"/>
  <c r="W575" i="7"/>
  <c r="S474" i="7"/>
  <c r="L575" i="7"/>
  <c r="Q536" i="7"/>
  <c r="X712" i="7"/>
  <c r="I607" i="7"/>
  <c r="AF642" i="7"/>
  <c r="AJ474" i="7"/>
  <c r="V677" i="7"/>
  <c r="AH712" i="7"/>
  <c r="AF677" i="7"/>
  <c r="AH504" i="7"/>
  <c r="Q474" i="7"/>
  <c r="AP536" i="7"/>
  <c r="T536" i="7"/>
  <c r="R536" i="7"/>
  <c r="Y575" i="7"/>
  <c r="U536" i="7"/>
  <c r="AQ474" i="7"/>
  <c r="V474" i="7"/>
  <c r="L712" i="7"/>
  <c r="AE712" i="7"/>
  <c r="AR712" i="7"/>
  <c r="AR677" i="7"/>
  <c r="V712" i="7"/>
  <c r="AR474" i="7"/>
  <c r="AI474" i="7"/>
  <c r="AL677" i="7"/>
  <c r="AM504" i="7"/>
  <c r="AC504" i="7"/>
  <c r="J712" i="7"/>
  <c r="Z677" i="7"/>
  <c r="X7" i="3"/>
  <c r="X9" i="3" s="1"/>
  <c r="AC7" i="3"/>
  <c r="AC9" i="3" s="1"/>
  <c r="U7" i="3"/>
  <c r="AJ7" i="3"/>
  <c r="S7" i="3"/>
  <c r="O7" i="3"/>
  <c r="AM7" i="3"/>
  <c r="AO7" i="3"/>
  <c r="AL7" i="3"/>
  <c r="AK7" i="3"/>
  <c r="AD7" i="3"/>
  <c r="V7" i="3"/>
  <c r="M7" i="3"/>
  <c r="W7" i="3"/>
  <c r="N7" i="3"/>
  <c r="R7" i="3"/>
  <c r="J7" i="3"/>
  <c r="E40" i="45" l="1"/>
  <c r="E39" i="45"/>
  <c r="E315" i="46"/>
  <c r="E304" i="46"/>
  <c r="E261" i="46"/>
  <c r="E207" i="46"/>
  <c r="E169" i="46"/>
  <c r="E158" i="46"/>
  <c r="E113" i="46"/>
  <c r="E61" i="46"/>
  <c r="E24" i="46"/>
  <c r="E298" i="46"/>
  <c r="E260" i="46"/>
  <c r="E249" i="46"/>
  <c r="E245" i="46"/>
  <c r="E206" i="46"/>
  <c r="E152" i="46"/>
  <c r="E112" i="46"/>
  <c r="E101" i="46"/>
  <c r="E60" i="46"/>
  <c r="E23" i="46"/>
  <c r="E297" i="46"/>
  <c r="E244" i="46"/>
  <c r="E205" i="46"/>
  <c r="E194" i="46"/>
  <c r="E151" i="46"/>
  <c r="E97" i="46"/>
  <c r="E59" i="46"/>
  <c r="E48" i="46"/>
  <c r="E12" i="46"/>
  <c r="E262" i="46"/>
  <c r="E334" i="46"/>
  <c r="E296" i="46"/>
  <c r="E285" i="46"/>
  <c r="E243" i="46"/>
  <c r="E188" i="46"/>
  <c r="E150" i="46"/>
  <c r="E139" i="46"/>
  <c r="E135" i="46"/>
  <c r="E96" i="46"/>
  <c r="E42" i="46"/>
  <c r="E65" i="46"/>
  <c r="E333" i="46"/>
  <c r="E281" i="46"/>
  <c r="E232" i="46"/>
  <c r="E187" i="46"/>
  <c r="E134" i="46"/>
  <c r="E95" i="46"/>
  <c r="E84" i="46"/>
  <c r="E41" i="46"/>
  <c r="E332" i="46"/>
  <c r="E321" i="46"/>
  <c r="E280" i="46"/>
  <c r="E224" i="46"/>
  <c r="E186" i="46"/>
  <c r="E175" i="46"/>
  <c r="E133" i="46"/>
  <c r="E78" i="46"/>
  <c r="E40" i="46"/>
  <c r="E316" i="46"/>
  <c r="E211" i="46"/>
  <c r="E170" i="46"/>
  <c r="E76" i="46"/>
  <c r="E25" i="46"/>
  <c r="E317" i="46"/>
  <c r="E279" i="46"/>
  <c r="E268" i="46"/>
  <c r="E223" i="46"/>
  <c r="E171" i="46"/>
  <c r="E122" i="46"/>
  <c r="E77" i="46"/>
  <c r="E29" i="46"/>
  <c r="E222" i="46"/>
  <c r="E114" i="46"/>
  <c r="E54" i="19"/>
  <c r="E30" i="19"/>
  <c r="E29" i="19"/>
  <c r="E28" i="19"/>
  <c r="E749" i="7"/>
  <c r="E745" i="7"/>
  <c r="E748" i="7"/>
  <c r="E747" i="7"/>
  <c r="E746" i="7"/>
  <c r="E701" i="7"/>
  <c r="E700" i="7"/>
  <c r="E666" i="7"/>
  <c r="E665" i="7"/>
  <c r="AD436" i="7"/>
  <c r="Y436" i="7"/>
  <c r="W436" i="7"/>
  <c r="E630" i="7"/>
  <c r="E629" i="7"/>
  <c r="E631" i="7"/>
  <c r="Z436" i="7"/>
  <c r="E596" i="7"/>
  <c r="E595" i="7"/>
  <c r="E562" i="7"/>
  <c r="E563" i="7"/>
  <c r="E564" i="7"/>
  <c r="X436" i="7"/>
  <c r="E525" i="7"/>
  <c r="E524" i="7"/>
  <c r="AM436" i="7"/>
  <c r="AO436" i="7"/>
  <c r="AA436" i="7"/>
  <c r="S436" i="7"/>
  <c r="AQ436" i="7"/>
  <c r="E497" i="7"/>
  <c r="E496" i="7"/>
  <c r="E498" i="7"/>
  <c r="AK436" i="7"/>
  <c r="AJ436" i="7"/>
  <c r="E468" i="7"/>
  <c r="E467" i="7"/>
  <c r="R436" i="7"/>
  <c r="E863" i="7"/>
  <c r="E854" i="7"/>
  <c r="E876" i="7"/>
  <c r="E868" i="7"/>
  <c r="E839" i="7"/>
  <c r="E730" i="7"/>
  <c r="E692" i="7"/>
  <c r="E619" i="7"/>
  <c r="E554" i="7"/>
  <c r="E515" i="7"/>
  <c r="E371" i="7"/>
  <c r="E361" i="7"/>
  <c r="E351" i="7"/>
  <c r="E341" i="7"/>
  <c r="E331" i="7"/>
  <c r="E248" i="7"/>
  <c r="E238" i="7"/>
  <c r="E228" i="7"/>
  <c r="E218" i="7"/>
  <c r="E208" i="7"/>
  <c r="E154" i="7"/>
  <c r="E116" i="7"/>
  <c r="E107" i="7"/>
  <c r="E211" i="7"/>
  <c r="E693" i="7"/>
  <c r="E352" i="7"/>
  <c r="E209" i="7"/>
  <c r="E853" i="7"/>
  <c r="E790" i="7"/>
  <c r="E875" i="7"/>
  <c r="E867" i="7"/>
  <c r="E835" i="7"/>
  <c r="E728" i="7"/>
  <c r="E660" i="7"/>
  <c r="E618" i="7"/>
  <c r="E551" i="7"/>
  <c r="E490" i="7"/>
  <c r="E370" i="7"/>
  <c r="E360" i="7"/>
  <c r="E350" i="7"/>
  <c r="E340" i="7"/>
  <c r="E257" i="7"/>
  <c r="E247" i="7"/>
  <c r="E237" i="7"/>
  <c r="E227" i="7"/>
  <c r="E217" i="7"/>
  <c r="E153" i="7"/>
  <c r="E150" i="7"/>
  <c r="E115" i="7"/>
  <c r="E106" i="7"/>
  <c r="E201" i="7"/>
  <c r="E111" i="7"/>
  <c r="E880" i="7"/>
  <c r="E555" i="7"/>
  <c r="E362" i="7"/>
  <c r="E229" i="7"/>
  <c r="E852" i="7"/>
  <c r="E893" i="7"/>
  <c r="E874" i="7"/>
  <c r="E848" i="7"/>
  <c r="E794" i="7"/>
  <c r="E727" i="7"/>
  <c r="E659" i="7"/>
  <c r="E589" i="7"/>
  <c r="E550" i="7"/>
  <c r="E489" i="7"/>
  <c r="E369" i="7"/>
  <c r="E359" i="7"/>
  <c r="E349" i="7"/>
  <c r="E317" i="7"/>
  <c r="E256" i="7"/>
  <c r="E246" i="7"/>
  <c r="E236" i="7"/>
  <c r="E226" i="7"/>
  <c r="E152" i="7"/>
  <c r="E140" i="7"/>
  <c r="E114" i="7"/>
  <c r="E105" i="7"/>
  <c r="E143" i="7"/>
  <c r="E822" i="7"/>
  <c r="E731" i="7"/>
  <c r="E332" i="7"/>
  <c r="E199" i="7"/>
  <c r="E117" i="7"/>
  <c r="E851" i="7"/>
  <c r="E887" i="7"/>
  <c r="E873" i="7"/>
  <c r="E847" i="7"/>
  <c r="E737" i="7"/>
  <c r="E726" i="7"/>
  <c r="E658" i="7"/>
  <c r="E588" i="7"/>
  <c r="E549" i="7"/>
  <c r="E488" i="7"/>
  <c r="E368" i="7"/>
  <c r="E358" i="7"/>
  <c r="E326" i="7"/>
  <c r="E316" i="7"/>
  <c r="E255" i="7"/>
  <c r="E245" i="7"/>
  <c r="E235" i="7"/>
  <c r="E203" i="7"/>
  <c r="E151" i="7"/>
  <c r="E121" i="7"/>
  <c r="E113" i="7"/>
  <c r="E104" i="7"/>
  <c r="E119" i="7"/>
  <c r="E886" i="7"/>
  <c r="E872" i="7"/>
  <c r="E843" i="7"/>
  <c r="E734" i="7"/>
  <c r="E724" i="7"/>
  <c r="E657" i="7"/>
  <c r="E587" i="7"/>
  <c r="E548" i="7"/>
  <c r="E486" i="7"/>
  <c r="E443" i="7"/>
  <c r="E367" i="7"/>
  <c r="E335" i="7"/>
  <c r="E325" i="7"/>
  <c r="E315" i="7"/>
  <c r="E254" i="7"/>
  <c r="E244" i="7"/>
  <c r="E212" i="7"/>
  <c r="E202" i="7"/>
  <c r="E144" i="7"/>
  <c r="E120" i="7"/>
  <c r="E112" i="7"/>
  <c r="E103" i="7"/>
  <c r="E101" i="7"/>
  <c r="E840" i="7"/>
  <c r="E516" i="7"/>
  <c r="E322" i="7"/>
  <c r="E219" i="7"/>
  <c r="E108" i="7"/>
  <c r="E882" i="7"/>
  <c r="E871" i="7"/>
  <c r="E842" i="7"/>
  <c r="E733" i="7"/>
  <c r="E695" i="7"/>
  <c r="E622" i="7"/>
  <c r="E586" i="7"/>
  <c r="E518" i="7"/>
  <c r="E462" i="7"/>
  <c r="E431" i="7"/>
  <c r="E344" i="7"/>
  <c r="E334" i="7"/>
  <c r="E324" i="7"/>
  <c r="E314" i="7"/>
  <c r="E253" i="7"/>
  <c r="E221" i="7"/>
  <c r="E869" i="7"/>
  <c r="E342" i="7"/>
  <c r="E239" i="7"/>
  <c r="E856" i="7"/>
  <c r="E881" i="7"/>
  <c r="E870" i="7"/>
  <c r="E841" i="7"/>
  <c r="E732" i="7"/>
  <c r="E694" i="7"/>
  <c r="E621" i="7"/>
  <c r="E556" i="7"/>
  <c r="E517" i="7"/>
  <c r="E430" i="7"/>
  <c r="E353" i="7"/>
  <c r="E343" i="7"/>
  <c r="E333" i="7"/>
  <c r="E323" i="7"/>
  <c r="E313" i="7"/>
  <c r="E230" i="7"/>
  <c r="E220" i="7"/>
  <c r="E210" i="7"/>
  <c r="E200" i="7"/>
  <c r="E142" i="7"/>
  <c r="E118" i="7"/>
  <c r="E110" i="7"/>
  <c r="E100" i="7"/>
  <c r="E855" i="7"/>
  <c r="E620" i="7"/>
  <c r="E141" i="7"/>
  <c r="AP436" i="7"/>
  <c r="D88" i="47"/>
  <c r="I88" i="47" s="1"/>
  <c r="D102" i="47"/>
  <c r="I102" i="47" s="1"/>
  <c r="C6" i="47"/>
  <c r="B4" i="44" s="1"/>
  <c r="D8" i="47"/>
  <c r="D6" i="44" s="1"/>
  <c r="C11" i="47"/>
  <c r="D160" i="47"/>
  <c r="I160" i="47" s="1"/>
  <c r="D96" i="47"/>
  <c r="I96" i="47" s="1"/>
  <c r="D53" i="47"/>
  <c r="D21" i="47"/>
  <c r="I21" i="47" s="1"/>
  <c r="D92" i="47"/>
  <c r="I92" i="47" s="1"/>
  <c r="D97" i="47"/>
  <c r="I97" i="47" s="1"/>
  <c r="D106" i="47"/>
  <c r="I106" i="47" s="1"/>
  <c r="D41" i="47"/>
  <c r="D100" i="47"/>
  <c r="I100" i="47" s="1"/>
  <c r="D98" i="47"/>
  <c r="I98" i="47" s="1"/>
  <c r="D42" i="47"/>
  <c r="I42" i="47" s="1"/>
  <c r="D93" i="47"/>
  <c r="I93" i="47" s="1"/>
  <c r="D99" i="47"/>
  <c r="I99" i="47" s="1"/>
  <c r="D95" i="47"/>
  <c r="I95" i="47" s="1"/>
  <c r="D25" i="47"/>
  <c r="I25" i="47" s="1"/>
  <c r="D101" i="47"/>
  <c r="I101" i="47" s="1"/>
  <c r="D56" i="47"/>
  <c r="D22" i="44" s="1"/>
  <c r="D163" i="47"/>
  <c r="J157" i="47" s="1"/>
  <c r="C86" i="47"/>
  <c r="D18" i="47"/>
  <c r="I18" i="47" s="1"/>
  <c r="D94" i="47"/>
  <c r="I94" i="47" s="1"/>
  <c r="C104" i="47"/>
  <c r="B68" i="44" s="1"/>
  <c r="E116" i="51"/>
  <c r="E128" i="51"/>
  <c r="E53" i="51"/>
  <c r="E104" i="51"/>
  <c r="E123" i="51"/>
  <c r="D23" i="51"/>
  <c r="D79" i="51"/>
  <c r="D115" i="51"/>
  <c r="D116" i="51"/>
  <c r="E26" i="51"/>
  <c r="E52" i="51"/>
  <c r="E103" i="51"/>
  <c r="E49" i="51"/>
  <c r="E23" i="51"/>
  <c r="D67" i="51"/>
  <c r="D110" i="51"/>
  <c r="D118" i="51"/>
  <c r="D128" i="51"/>
  <c r="E117" i="51"/>
  <c r="E27" i="51"/>
  <c r="E74" i="51"/>
  <c r="E121" i="51"/>
  <c r="E14" i="51"/>
  <c r="E47" i="51"/>
  <c r="D120" i="51"/>
  <c r="D121" i="51"/>
  <c r="D126" i="51"/>
  <c r="E25" i="51"/>
  <c r="E50" i="51"/>
  <c r="E102" i="51"/>
  <c r="E127" i="51"/>
  <c r="E38" i="51"/>
  <c r="E63" i="51"/>
  <c r="D8" i="51"/>
  <c r="D108" i="51"/>
  <c r="D107" i="51"/>
  <c r="D125" i="51"/>
  <c r="E48" i="51"/>
  <c r="E73" i="51"/>
  <c r="E120" i="51"/>
  <c r="E37" i="51"/>
  <c r="E62" i="51"/>
  <c r="E88" i="51"/>
  <c r="D29" i="51"/>
  <c r="D119" i="51"/>
  <c r="D112" i="51"/>
  <c r="D123" i="51"/>
  <c r="E64" i="51"/>
  <c r="E91" i="51"/>
  <c r="E90" i="51"/>
  <c r="E54" i="51"/>
  <c r="E77" i="51"/>
  <c r="E114" i="51"/>
  <c r="D16" i="51"/>
  <c r="D124" i="51"/>
  <c r="D113" i="51"/>
  <c r="E89" i="51"/>
  <c r="E118" i="51"/>
  <c r="E36" i="51"/>
  <c r="E76" i="51"/>
  <c r="E105" i="51"/>
  <c r="AL777" i="7"/>
  <c r="AD777" i="7"/>
  <c r="V777" i="7"/>
  <c r="N777" i="7"/>
  <c r="AK777" i="7"/>
  <c r="AC777" i="7"/>
  <c r="U777" i="7"/>
  <c r="M777" i="7"/>
  <c r="AR777" i="7"/>
  <c r="AJ777" i="7"/>
  <c r="AB777" i="7"/>
  <c r="T777" i="7"/>
  <c r="L777" i="7"/>
  <c r="AG777" i="7"/>
  <c r="Y777" i="7"/>
  <c r="Q777" i="7"/>
  <c r="AQ777" i="7"/>
  <c r="AI777" i="7"/>
  <c r="AA777" i="7"/>
  <c r="S777" i="7"/>
  <c r="K777" i="7"/>
  <c r="AP777" i="7"/>
  <c r="AH777" i="7"/>
  <c r="Z777" i="7"/>
  <c r="R777" i="7"/>
  <c r="J777" i="7"/>
  <c r="AO777" i="7"/>
  <c r="AN777" i="7"/>
  <c r="AF777" i="7"/>
  <c r="X777" i="7"/>
  <c r="P777" i="7"/>
  <c r="AM777" i="7"/>
  <c r="AE777" i="7"/>
  <c r="W777" i="7"/>
  <c r="O777" i="7"/>
  <c r="AC775" i="7"/>
  <c r="R775" i="7"/>
  <c r="Q775" i="7"/>
  <c r="AD775" i="7"/>
  <c r="AB775" i="7"/>
  <c r="AQ775" i="7"/>
  <c r="J775" i="7"/>
  <c r="AN775" i="7"/>
  <c r="V775" i="7"/>
  <c r="T775" i="7"/>
  <c r="AI775" i="7"/>
  <c r="I775" i="7"/>
  <c r="AF775" i="7"/>
  <c r="N775" i="7"/>
  <c r="L775" i="7"/>
  <c r="AA775" i="7"/>
  <c r="AE775" i="7"/>
  <c r="X775" i="7"/>
  <c r="AK775" i="7"/>
  <c r="W775" i="7"/>
  <c r="O775" i="7"/>
  <c r="S775" i="7"/>
  <c r="AP775" i="7"/>
  <c r="P775" i="7"/>
  <c r="U775" i="7"/>
  <c r="AH775" i="7"/>
  <c r="K775" i="7"/>
  <c r="AO775" i="7"/>
  <c r="AM775" i="7"/>
  <c r="M775" i="7"/>
  <c r="AG775" i="7"/>
  <c r="AR775" i="7"/>
  <c r="Z775" i="7"/>
  <c r="Y775" i="7"/>
  <c r="AL775" i="7"/>
  <c r="AJ775" i="7"/>
  <c r="AQ778" i="7"/>
  <c r="AI778" i="7"/>
  <c r="AA778" i="7"/>
  <c r="S778" i="7"/>
  <c r="K778" i="7"/>
  <c r="AP778" i="7"/>
  <c r="AH778" i="7"/>
  <c r="Z778" i="7"/>
  <c r="R778" i="7"/>
  <c r="J778" i="7"/>
  <c r="AO778" i="7"/>
  <c r="AG778" i="7"/>
  <c r="Y778" i="7"/>
  <c r="Q778" i="7"/>
  <c r="AL778" i="7"/>
  <c r="AD778" i="7"/>
  <c r="V778" i="7"/>
  <c r="N778" i="7"/>
  <c r="AN778" i="7"/>
  <c r="AF778" i="7"/>
  <c r="X778" i="7"/>
  <c r="P778" i="7"/>
  <c r="AM778" i="7"/>
  <c r="AE778" i="7"/>
  <c r="W778" i="7"/>
  <c r="O778" i="7"/>
  <c r="AK778" i="7"/>
  <c r="AC778" i="7"/>
  <c r="U778" i="7"/>
  <c r="M778" i="7"/>
  <c r="AR778" i="7"/>
  <c r="AJ778" i="7"/>
  <c r="AB778" i="7"/>
  <c r="T778" i="7"/>
  <c r="L778" i="7"/>
  <c r="Q436" i="7"/>
  <c r="AB436" i="7"/>
  <c r="F760" i="7"/>
  <c r="L53" i="47" s="1"/>
  <c r="AR436" i="7"/>
  <c r="S13" i="45"/>
  <c r="S30" i="45" s="1"/>
  <c r="AJ13" i="45"/>
  <c r="AJ30" i="45" s="1"/>
  <c r="U13" i="45"/>
  <c r="U30" i="45" s="1"/>
  <c r="AK13" i="45"/>
  <c r="AK30" i="45" s="1"/>
  <c r="AI13" i="45"/>
  <c r="AI30" i="45" s="1"/>
  <c r="V13" i="45"/>
  <c r="V30" i="45" s="1"/>
  <c r="AQ13" i="45"/>
  <c r="AL13" i="45"/>
  <c r="AL30" i="45" s="1"/>
  <c r="AM13" i="45"/>
  <c r="AM270" i="46" s="1"/>
  <c r="X13" i="45"/>
  <c r="X30" i="45" s="1"/>
  <c r="W13" i="45"/>
  <c r="W30" i="45" s="1"/>
  <c r="AR784" i="7"/>
  <c r="AJ784" i="7"/>
  <c r="AB784" i="7"/>
  <c r="T784" i="7"/>
  <c r="L784" i="7"/>
  <c r="AM783" i="7"/>
  <c r="AE783" i="7"/>
  <c r="W783" i="7"/>
  <c r="O783" i="7"/>
  <c r="AQ784" i="7"/>
  <c r="AI784" i="7"/>
  <c r="AA784" i="7"/>
  <c r="S784" i="7"/>
  <c r="K784" i="7"/>
  <c r="AL783" i="7"/>
  <c r="AD783" i="7"/>
  <c r="V783" i="7"/>
  <c r="N783" i="7"/>
  <c r="AP784" i="7"/>
  <c r="AH784" i="7"/>
  <c r="Z784" i="7"/>
  <c r="R784" i="7"/>
  <c r="J784" i="7"/>
  <c r="AK783" i="7"/>
  <c r="AC783" i="7"/>
  <c r="U783" i="7"/>
  <c r="M783" i="7"/>
  <c r="AO784" i="7"/>
  <c r="AG784" i="7"/>
  <c r="Y784" i="7"/>
  <c r="Q784" i="7"/>
  <c r="AR783" i="7"/>
  <c r="AJ783" i="7"/>
  <c r="AB783" i="7"/>
  <c r="T783" i="7"/>
  <c r="L783" i="7"/>
  <c r="AN784" i="7"/>
  <c r="AF784" i="7"/>
  <c r="X784" i="7"/>
  <c r="P784" i="7"/>
  <c r="AQ783" i="7"/>
  <c r="AI783" i="7"/>
  <c r="AA783" i="7"/>
  <c r="S783" i="7"/>
  <c r="K783" i="7"/>
  <c r="AM784" i="7"/>
  <c r="AE784" i="7"/>
  <c r="W784" i="7"/>
  <c r="O784" i="7"/>
  <c r="AP783" i="7"/>
  <c r="AH783" i="7"/>
  <c r="Z783" i="7"/>
  <c r="R783" i="7"/>
  <c r="J783" i="7"/>
  <c r="I784" i="7"/>
  <c r="AL784" i="7"/>
  <c r="AD784" i="7"/>
  <c r="V784" i="7"/>
  <c r="N784" i="7"/>
  <c r="AO783" i="7"/>
  <c r="AG783" i="7"/>
  <c r="Y783" i="7"/>
  <c r="Q783" i="7"/>
  <c r="I783" i="7"/>
  <c r="AK784" i="7"/>
  <c r="AC784" i="7"/>
  <c r="U784" i="7"/>
  <c r="M784" i="7"/>
  <c r="AN783" i="7"/>
  <c r="AF783" i="7"/>
  <c r="X783" i="7"/>
  <c r="P783" i="7"/>
  <c r="AN769" i="7"/>
  <c r="AF769" i="7"/>
  <c r="X769" i="7"/>
  <c r="P769" i="7"/>
  <c r="AM769" i="7"/>
  <c r="AE769" i="7"/>
  <c r="W769" i="7"/>
  <c r="O769" i="7"/>
  <c r="AP769" i="7"/>
  <c r="R769" i="7"/>
  <c r="AL769" i="7"/>
  <c r="AD769" i="7"/>
  <c r="V769" i="7"/>
  <c r="N769" i="7"/>
  <c r="AK769" i="7"/>
  <c r="AC769" i="7"/>
  <c r="U769" i="7"/>
  <c r="M769" i="7"/>
  <c r="AH766" i="7"/>
  <c r="AR769" i="7"/>
  <c r="AJ769" i="7"/>
  <c r="AB769" i="7"/>
  <c r="T769" i="7"/>
  <c r="L769" i="7"/>
  <c r="Z769" i="7"/>
  <c r="AQ769" i="7"/>
  <c r="AI769" i="7"/>
  <c r="AA769" i="7"/>
  <c r="S769" i="7"/>
  <c r="K769" i="7"/>
  <c r="AH769" i="7"/>
  <c r="J769" i="7"/>
  <c r="AO769" i="7"/>
  <c r="AG769" i="7"/>
  <c r="Y769" i="7"/>
  <c r="Q769" i="7"/>
  <c r="I769" i="7"/>
  <c r="AR770" i="7"/>
  <c r="AJ770" i="7"/>
  <c r="AB770" i="7"/>
  <c r="T770" i="7"/>
  <c r="L770" i="7"/>
  <c r="AR767" i="7"/>
  <c r="AJ767" i="7"/>
  <c r="AB767" i="7"/>
  <c r="T767" i="7"/>
  <c r="L767" i="7"/>
  <c r="AQ770" i="7"/>
  <c r="AI770" i="7"/>
  <c r="AA770" i="7"/>
  <c r="S770" i="7"/>
  <c r="K770" i="7"/>
  <c r="AQ767" i="7"/>
  <c r="AI767" i="7"/>
  <c r="AA767" i="7"/>
  <c r="S767" i="7"/>
  <c r="K767" i="7"/>
  <c r="N767" i="7"/>
  <c r="AP770" i="7"/>
  <c r="AH770" i="7"/>
  <c r="Z770" i="7"/>
  <c r="R770" i="7"/>
  <c r="J770" i="7"/>
  <c r="AP767" i="7"/>
  <c r="AH767" i="7"/>
  <c r="Z767" i="7"/>
  <c r="R767" i="7"/>
  <c r="J767" i="7"/>
  <c r="N770" i="7"/>
  <c r="V767" i="7"/>
  <c r="AO770" i="7"/>
  <c r="AG770" i="7"/>
  <c r="Y770" i="7"/>
  <c r="Q770" i="7"/>
  <c r="I770" i="7"/>
  <c r="AO767" i="7"/>
  <c r="AG767" i="7"/>
  <c r="Y767" i="7"/>
  <c r="Q767" i="7"/>
  <c r="I767" i="7"/>
  <c r="V770" i="7"/>
  <c r="AL767" i="7"/>
  <c r="AN770" i="7"/>
  <c r="AF770" i="7"/>
  <c r="X770" i="7"/>
  <c r="P770" i="7"/>
  <c r="AN767" i="7"/>
  <c r="AF767" i="7"/>
  <c r="X767" i="7"/>
  <c r="P767" i="7"/>
  <c r="AL770" i="7"/>
  <c r="AD767" i="7"/>
  <c r="AM770" i="7"/>
  <c r="AE770" i="7"/>
  <c r="W770" i="7"/>
  <c r="O770" i="7"/>
  <c r="AM767" i="7"/>
  <c r="AE767" i="7"/>
  <c r="W767" i="7"/>
  <c r="O767" i="7"/>
  <c r="AD770" i="7"/>
  <c r="AK770" i="7"/>
  <c r="AC770" i="7"/>
  <c r="U770" i="7"/>
  <c r="M770" i="7"/>
  <c r="AK767" i="7"/>
  <c r="AC767" i="7"/>
  <c r="U767" i="7"/>
  <c r="M767" i="7"/>
  <c r="V70" i="19"/>
  <c r="AG42" i="19"/>
  <c r="AF70" i="19"/>
  <c r="AC42" i="19"/>
  <c r="AG70" i="19"/>
  <c r="AR42" i="19"/>
  <c r="AK15" i="19"/>
  <c r="AM70" i="19"/>
  <c r="AJ70" i="19"/>
  <c r="AE15" i="19"/>
  <c r="AL70" i="19"/>
  <c r="AD42" i="19"/>
  <c r="AD70" i="19"/>
  <c r="AM42" i="19"/>
  <c r="AD15" i="19"/>
  <c r="AL42" i="19"/>
  <c r="X15" i="19"/>
  <c r="AD11" i="19"/>
  <c r="AI70" i="19"/>
  <c r="AE42" i="19"/>
  <c r="AD35" i="19"/>
  <c r="AG15" i="19"/>
  <c r="AJ15" i="19"/>
  <c r="AN42" i="19"/>
  <c r="S70" i="19"/>
  <c r="AG13" i="45"/>
  <c r="AG30" i="45" s="1"/>
  <c r="AM15" i="19"/>
  <c r="AK42" i="19"/>
  <c r="AP42" i="19"/>
  <c r="W42" i="19"/>
  <c r="U70" i="19"/>
  <c r="T42" i="19"/>
  <c r="U15" i="19"/>
  <c r="W15" i="19"/>
  <c r="W70" i="19"/>
  <c r="AB15" i="19"/>
  <c r="U42" i="19"/>
  <c r="S42" i="19"/>
  <c r="AA70" i="19"/>
  <c r="X42" i="19"/>
  <c r="U64" i="19"/>
  <c r="S35" i="19"/>
  <c r="AA35" i="19"/>
  <c r="S11" i="19"/>
  <c r="T11" i="19"/>
  <c r="U11" i="19"/>
  <c r="AA64" i="19"/>
  <c r="T35" i="19"/>
  <c r="V15" i="19"/>
  <c r="AL15" i="19"/>
  <c r="AE13" i="45"/>
  <c r="AK70" i="19"/>
  <c r="X70" i="19"/>
  <c r="V42" i="19"/>
  <c r="AD13" i="45"/>
  <c r="AD287" i="46" s="1"/>
  <c r="AE70" i="19"/>
  <c r="AP13" i="45"/>
  <c r="AB13" i="45"/>
  <c r="AP15" i="19"/>
  <c r="AB42" i="19"/>
  <c r="AI15" i="19"/>
  <c r="AP70" i="19"/>
  <c r="S15" i="19"/>
  <c r="T13" i="45"/>
  <c r="AN13" i="45"/>
  <c r="AN15" i="19"/>
  <c r="AN70" i="19"/>
  <c r="T11" i="45"/>
  <c r="A2" i="46"/>
  <c r="A2" i="52"/>
  <c r="A2" i="48"/>
  <c r="A2" i="45"/>
  <c r="A2" i="51"/>
  <c r="A2" i="53"/>
  <c r="A2" i="19"/>
  <c r="A2" i="50"/>
  <c r="A2" i="7"/>
  <c r="A2" i="49"/>
  <c r="A3" i="46"/>
  <c r="A3" i="52"/>
  <c r="A3" i="48"/>
  <c r="A3" i="7"/>
  <c r="A3" i="45"/>
  <c r="A3" i="51"/>
  <c r="A3" i="53"/>
  <c r="A3" i="19"/>
  <c r="A3" i="50"/>
  <c r="A3" i="49"/>
  <c r="AI42" i="19"/>
  <c r="AJ42" i="19"/>
  <c r="T15" i="19"/>
  <c r="T70" i="19"/>
  <c r="AR15" i="19"/>
  <c r="AB70" i="19"/>
  <c r="AC15" i="19"/>
  <c r="AC13" i="45"/>
  <c r="AC70" i="19"/>
  <c r="AF42" i="19"/>
  <c r="AA13" i="45"/>
  <c r="AA42" i="19"/>
  <c r="AF13" i="45"/>
  <c r="AR70" i="19"/>
  <c r="AA15" i="19"/>
  <c r="AF15" i="19"/>
  <c r="AR13" i="45"/>
  <c r="AQ15" i="19"/>
  <c r="AQ70" i="19"/>
  <c r="AQ42" i="19"/>
  <c r="Q70" i="19"/>
  <c r="Q13" i="45"/>
  <c r="Q15" i="19"/>
  <c r="Q42" i="19"/>
  <c r="AO70" i="19"/>
  <c r="AO15" i="19"/>
  <c r="AO42" i="19"/>
  <c r="AO13" i="45"/>
  <c r="Y70" i="19"/>
  <c r="Y15" i="19"/>
  <c r="Y42" i="19"/>
  <c r="Y13" i="45"/>
  <c r="Z42" i="19"/>
  <c r="Z13" i="45"/>
  <c r="Z70" i="19"/>
  <c r="Z15" i="19"/>
  <c r="AH70" i="19"/>
  <c r="AH15" i="19"/>
  <c r="AH42" i="19"/>
  <c r="AH13" i="45"/>
  <c r="R70" i="19"/>
  <c r="R15" i="19"/>
  <c r="R42" i="19"/>
  <c r="R13" i="45"/>
  <c r="AC64" i="19"/>
  <c r="AC35" i="19"/>
  <c r="AC11" i="19"/>
  <c r="AC11" i="45"/>
  <c r="AK64" i="19"/>
  <c r="AK35" i="19"/>
  <c r="AK11" i="19"/>
  <c r="AK11" i="45"/>
  <c r="AH11" i="19"/>
  <c r="AH64" i="19"/>
  <c r="AH35" i="19"/>
  <c r="AH11" i="45"/>
  <c r="V64" i="19"/>
  <c r="V35" i="19"/>
  <c r="V11" i="19"/>
  <c r="V11" i="45"/>
  <c r="Q64" i="19"/>
  <c r="Q11" i="19"/>
  <c r="Q35" i="19"/>
  <c r="Q11" i="45"/>
  <c r="AN64" i="19"/>
  <c r="AN35" i="19"/>
  <c r="AN11" i="19"/>
  <c r="AN11" i="45"/>
  <c r="AF64" i="19"/>
  <c r="AF35" i="19"/>
  <c r="AF11" i="19"/>
  <c r="AF11" i="45"/>
  <c r="R11" i="19"/>
  <c r="R64" i="19"/>
  <c r="R35" i="19"/>
  <c r="R11" i="45"/>
  <c r="AM64" i="19"/>
  <c r="AM35" i="19"/>
  <c r="AM11" i="19"/>
  <c r="AM11" i="45"/>
  <c r="AI11" i="19"/>
  <c r="AI64" i="19"/>
  <c r="AI35" i="19"/>
  <c r="AI11" i="45"/>
  <c r="AP11" i="19"/>
  <c r="AP64" i="19"/>
  <c r="AP35" i="19"/>
  <c r="AP11" i="45"/>
  <c r="AR11" i="19"/>
  <c r="AR64" i="19"/>
  <c r="AR35" i="19"/>
  <c r="AR11" i="45"/>
  <c r="AG35" i="19"/>
  <c r="AG64" i="19"/>
  <c r="AG11" i="19"/>
  <c r="AG11" i="45"/>
  <c r="AQ11" i="19"/>
  <c r="AQ64" i="19"/>
  <c r="AQ35" i="19"/>
  <c r="AQ11" i="45"/>
  <c r="AB11" i="19"/>
  <c r="AB64" i="19"/>
  <c r="AB35" i="19"/>
  <c r="AB11" i="45"/>
  <c r="X64" i="19"/>
  <c r="X35" i="19"/>
  <c r="X11" i="19"/>
  <c r="X11" i="45"/>
  <c r="Z11" i="19"/>
  <c r="Z64" i="19"/>
  <c r="Z35" i="19"/>
  <c r="Z11" i="45"/>
  <c r="AO64" i="19"/>
  <c r="AO11" i="19"/>
  <c r="AO35" i="19"/>
  <c r="AO11" i="45"/>
  <c r="Y35" i="19"/>
  <c r="Y11" i="19"/>
  <c r="Y64" i="19"/>
  <c r="Y11" i="45"/>
  <c r="W64" i="19"/>
  <c r="W35" i="19"/>
  <c r="W11" i="19"/>
  <c r="W11" i="45"/>
  <c r="AE64" i="19"/>
  <c r="AE35" i="19"/>
  <c r="AE11" i="19"/>
  <c r="AE11" i="45"/>
  <c r="AJ11" i="19"/>
  <c r="AJ64" i="19"/>
  <c r="AJ35" i="19"/>
  <c r="AJ11" i="45"/>
  <c r="AL64" i="19"/>
  <c r="AL35" i="19"/>
  <c r="AL11" i="19"/>
  <c r="AL11" i="45"/>
  <c r="AQ15" i="45"/>
  <c r="P50" i="47"/>
  <c r="P51" i="47"/>
  <c r="P49" i="47"/>
  <c r="P52" i="47"/>
  <c r="B10" i="44"/>
  <c r="P47" i="47"/>
  <c r="B53" i="44"/>
  <c r="I41" i="47"/>
  <c r="M44" i="47"/>
  <c r="P9" i="3"/>
  <c r="P853" i="7" s="1" a="1"/>
  <c r="P853" i="7" s="1"/>
  <c r="P860" i="7" s="1"/>
  <c r="P21" i="45" s="1"/>
  <c r="Y9" i="3"/>
  <c r="Y856" i="7" s="1"/>
  <c r="Y863" i="7" s="1"/>
  <c r="Y24" i="45" s="1"/>
  <c r="AM771" i="7"/>
  <c r="AE771" i="7"/>
  <c r="W771" i="7"/>
  <c r="O771" i="7"/>
  <c r="AN768" i="7"/>
  <c r="AF768" i="7"/>
  <c r="X768" i="7"/>
  <c r="P768" i="7"/>
  <c r="I768" i="7"/>
  <c r="AL771" i="7"/>
  <c r="V771" i="7"/>
  <c r="AD771" i="7"/>
  <c r="AM768" i="7"/>
  <c r="AK771" i="7"/>
  <c r="AC771" i="7"/>
  <c r="U771" i="7"/>
  <c r="M771" i="7"/>
  <c r="AL768" i="7"/>
  <c r="AD768" i="7"/>
  <c r="V768" i="7"/>
  <c r="N768" i="7"/>
  <c r="AN771" i="7"/>
  <c r="P771" i="7"/>
  <c r="AO768" i="7"/>
  <c r="N771" i="7"/>
  <c r="AR771" i="7"/>
  <c r="AJ771" i="7"/>
  <c r="AB771" i="7"/>
  <c r="T771" i="7"/>
  <c r="L771" i="7"/>
  <c r="AK768" i="7"/>
  <c r="AC768" i="7"/>
  <c r="U768" i="7"/>
  <c r="M768" i="7"/>
  <c r="AF771" i="7"/>
  <c r="Y768" i="7"/>
  <c r="O768" i="7"/>
  <c r="AQ771" i="7"/>
  <c r="AI771" i="7"/>
  <c r="AA771" i="7"/>
  <c r="S771" i="7"/>
  <c r="K771" i="7"/>
  <c r="AR768" i="7"/>
  <c r="AJ768" i="7"/>
  <c r="AB768" i="7"/>
  <c r="T768" i="7"/>
  <c r="L768" i="7"/>
  <c r="Q768" i="7"/>
  <c r="AP771" i="7"/>
  <c r="AH771" i="7"/>
  <c r="Z771" i="7"/>
  <c r="R771" i="7"/>
  <c r="J771" i="7"/>
  <c r="AQ768" i="7"/>
  <c r="AI768" i="7"/>
  <c r="AA768" i="7"/>
  <c r="S768" i="7"/>
  <c r="K768" i="7"/>
  <c r="I771" i="7"/>
  <c r="X771" i="7"/>
  <c r="AG768" i="7"/>
  <c r="AE768" i="7"/>
  <c r="AO771" i="7"/>
  <c r="AG771" i="7"/>
  <c r="Y771" i="7"/>
  <c r="Q771" i="7"/>
  <c r="AP768" i="7"/>
  <c r="AH768" i="7"/>
  <c r="Z768" i="7"/>
  <c r="R768" i="7"/>
  <c r="J768" i="7"/>
  <c r="W768" i="7"/>
  <c r="I777" i="7"/>
  <c r="AC853" i="7" a="1"/>
  <c r="AC853" i="7" s="1"/>
  <c r="AC860" i="7" s="1"/>
  <c r="AC21" i="45" s="1"/>
  <c r="AC855" i="7" a="1"/>
  <c r="AC855" i="7" s="1"/>
  <c r="AC862" i="7" s="1"/>
  <c r="AC23" i="45" s="1"/>
  <c r="AC856" i="7"/>
  <c r="AC863" i="7" s="1"/>
  <c r="AC24" i="45" s="1"/>
  <c r="AC852" i="7" a="1"/>
  <c r="AC852" i="7" s="1"/>
  <c r="AC859" i="7" s="1"/>
  <c r="AC20" i="45" s="1"/>
  <c r="AC854" i="7" a="1"/>
  <c r="AC854" i="7" s="1"/>
  <c r="AC861" i="7" s="1"/>
  <c r="AC22" i="45" s="1"/>
  <c r="X856" i="7"/>
  <c r="X863" i="7" s="1"/>
  <c r="X24" i="45" s="1"/>
  <c r="X855" i="7" a="1"/>
  <c r="X855" i="7" s="1"/>
  <c r="X862" i="7" s="1"/>
  <c r="X23" i="45" s="1"/>
  <c r="X852" i="7" a="1"/>
  <c r="X852" i="7" s="1"/>
  <c r="X859" i="7" s="1"/>
  <c r="X20" i="45" s="1"/>
  <c r="X854" i="7" a="1"/>
  <c r="X854" i="7" s="1"/>
  <c r="X861" i="7" s="1"/>
  <c r="X22" i="45" s="1"/>
  <c r="X853" i="7" a="1"/>
  <c r="X853" i="7" s="1"/>
  <c r="X860" i="7" s="1"/>
  <c r="X21" i="45" s="1"/>
  <c r="D164" i="47"/>
  <c r="K157" i="47" s="1"/>
  <c r="C34" i="47"/>
  <c r="C155" i="47"/>
  <c r="B78" i="44" s="1"/>
  <c r="D115" i="47"/>
  <c r="I115" i="47" s="1"/>
  <c r="D26" i="47"/>
  <c r="I26" i="47" s="1"/>
  <c r="D24" i="47"/>
  <c r="I24" i="47" s="1"/>
  <c r="D120" i="47"/>
  <c r="I120" i="47" s="1"/>
  <c r="D113" i="47"/>
  <c r="I113" i="47" s="1"/>
  <c r="D39" i="47"/>
  <c r="D157" i="47"/>
  <c r="I157" i="47" s="1"/>
  <c r="D51" i="47"/>
  <c r="D50" i="47"/>
  <c r="D14" i="47"/>
  <c r="I14" i="47" s="1"/>
  <c r="D110" i="47"/>
  <c r="I110" i="47" s="1"/>
  <c r="D46" i="47"/>
  <c r="D38" i="47"/>
  <c r="D49" i="47"/>
  <c r="D158" i="47"/>
  <c r="D177" i="47"/>
  <c r="AH181" i="47" s="1"/>
  <c r="D23" i="47"/>
  <c r="I23" i="47" s="1"/>
  <c r="D89" i="47"/>
  <c r="I89" i="47" s="1"/>
  <c r="D119" i="47"/>
  <c r="I119" i="47" s="1"/>
  <c r="D17" i="47"/>
  <c r="I17" i="47" s="1"/>
  <c r="D48" i="47"/>
  <c r="D125" i="47"/>
  <c r="D172" i="47"/>
  <c r="AC181" i="47" s="1"/>
  <c r="D114" i="47"/>
  <c r="I114" i="47" s="1"/>
  <c r="D22" i="47"/>
  <c r="I22" i="47" s="1"/>
  <c r="D32" i="47"/>
  <c r="I32" i="47" s="1"/>
  <c r="D40" i="47"/>
  <c r="D45" i="47"/>
  <c r="D37" i="47"/>
  <c r="I37" i="47" s="1"/>
  <c r="D159" i="47"/>
  <c r="D167" i="47"/>
  <c r="X181" i="47" s="1"/>
  <c r="D15" i="47"/>
  <c r="I15" i="47" s="1"/>
  <c r="D111" i="47"/>
  <c r="I111" i="47" s="1"/>
  <c r="D112" i="47"/>
  <c r="I112" i="47" s="1"/>
  <c r="D31" i="47"/>
  <c r="I31" i="47" s="1"/>
  <c r="D109" i="47"/>
  <c r="I109" i="47" s="1"/>
  <c r="D13" i="47"/>
  <c r="I13" i="47" s="1"/>
  <c r="D47" i="47"/>
  <c r="D19" i="47"/>
  <c r="I19" i="47" s="1"/>
  <c r="D146" i="47"/>
  <c r="C122" i="47"/>
  <c r="D30" i="47"/>
  <c r="I30" i="47" s="1"/>
  <c r="D52" i="47"/>
  <c r="D28" i="47"/>
  <c r="I28" i="47" s="1"/>
  <c r="D117" i="47"/>
  <c r="I117" i="47" s="1"/>
  <c r="D118" i="47"/>
  <c r="I118" i="47" s="1"/>
  <c r="D90" i="47"/>
  <c r="I90" i="47" s="1"/>
  <c r="D16" i="47"/>
  <c r="I16" i="47" s="1"/>
  <c r="D29" i="47"/>
  <c r="I29" i="47" s="1"/>
  <c r="D136" i="47"/>
  <c r="AQ95" i="7"/>
  <c r="AQ96" i="7" s="1"/>
  <c r="AQ17" i="19" s="1"/>
  <c r="AC91" i="7"/>
  <c r="AC95" i="7"/>
  <c r="AC96" i="7" s="1"/>
  <c r="AA91" i="7"/>
  <c r="AA95" i="7"/>
  <c r="AA96" i="7" s="1"/>
  <c r="U91" i="7"/>
  <c r="U95" i="7"/>
  <c r="U96" i="7" s="1"/>
  <c r="AK91" i="7"/>
  <c r="AK95" i="7"/>
  <c r="AK96" i="7" s="1"/>
  <c r="S91" i="7"/>
  <c r="S95" i="7"/>
  <c r="S96" i="7" s="1"/>
  <c r="W91" i="7"/>
  <c r="W95" i="7"/>
  <c r="W96" i="7" s="1"/>
  <c r="Z91" i="7"/>
  <c r="Z95" i="7"/>
  <c r="Z96" i="7" s="1"/>
  <c r="AJ91" i="7"/>
  <c r="AJ95" i="7"/>
  <c r="AJ96" i="7" s="1"/>
  <c r="AD91" i="7"/>
  <c r="AD95" i="7"/>
  <c r="AD96" i="7" s="1"/>
  <c r="AF91" i="7"/>
  <c r="AF95" i="7"/>
  <c r="AF96" i="7" s="1"/>
  <c r="T91" i="7"/>
  <c r="T95" i="7"/>
  <c r="T96" i="7" s="1"/>
  <c r="AL91" i="7"/>
  <c r="AL95" i="7"/>
  <c r="AL96" i="7" s="1"/>
  <c r="AI91" i="7"/>
  <c r="AI95" i="7"/>
  <c r="AI96" i="7" s="1"/>
  <c r="AB91" i="7"/>
  <c r="AB95" i="7"/>
  <c r="AB96" i="7" s="1"/>
  <c r="AR91" i="7"/>
  <c r="AR95" i="7"/>
  <c r="AR96" i="7" s="1"/>
  <c r="V91" i="7"/>
  <c r="V95" i="7"/>
  <c r="V96" i="7" s="1"/>
  <c r="R91" i="7"/>
  <c r="R95" i="7"/>
  <c r="R96" i="7" s="1"/>
  <c r="AQ91" i="7"/>
  <c r="F642" i="7"/>
  <c r="L50" i="47" s="1"/>
  <c r="F712" i="7"/>
  <c r="L52" i="47" s="1"/>
  <c r="AI9" i="3"/>
  <c r="AE9" i="3"/>
  <c r="Q9" i="3"/>
  <c r="F677" i="7"/>
  <c r="L51" i="47" s="1"/>
  <c r="F536" i="7"/>
  <c r="L47" i="47" s="1"/>
  <c r="F575" i="7"/>
  <c r="L48" i="47" s="1"/>
  <c r="AQ9" i="3"/>
  <c r="F504" i="7"/>
  <c r="L46" i="47" s="1"/>
  <c r="F607" i="7"/>
  <c r="L49" i="47" s="1"/>
  <c r="AG9" i="3"/>
  <c r="AB9" i="3"/>
  <c r="L9" i="3"/>
  <c r="AH9" i="3"/>
  <c r="AN9" i="3"/>
  <c r="AA9" i="3"/>
  <c r="T9" i="3"/>
  <c r="K9" i="3"/>
  <c r="AP9" i="3"/>
  <c r="Z9" i="3"/>
  <c r="AF9" i="3"/>
  <c r="AR9" i="3"/>
  <c r="I9" i="3"/>
  <c r="X13" i="3"/>
  <c r="X2" i="3" s="1"/>
  <c r="X2" i="7" s="1"/>
  <c r="X12" i="3"/>
  <c r="X1" i="3" s="1"/>
  <c r="X1" i="7" s="1"/>
  <c r="AC12" i="3"/>
  <c r="AC1" i="3" s="1"/>
  <c r="AC1" i="7" s="1"/>
  <c r="AC13" i="3"/>
  <c r="AC2" i="3" s="1"/>
  <c r="AC2" i="7" s="1"/>
  <c r="S9" i="3"/>
  <c r="M9" i="3"/>
  <c r="AJ9" i="3"/>
  <c r="W9" i="3"/>
  <c r="O9" i="3"/>
  <c r="AO9" i="3"/>
  <c r="R9" i="3"/>
  <c r="V9" i="3"/>
  <c r="U9" i="3"/>
  <c r="AD9" i="3"/>
  <c r="AK9" i="3"/>
  <c r="J9" i="3"/>
  <c r="AL9" i="3"/>
  <c r="N9" i="3"/>
  <c r="AM9" i="3"/>
  <c r="Y854" i="7" l="1" a="1"/>
  <c r="Y854" i="7" s="1"/>
  <c r="Y861" i="7" s="1"/>
  <c r="Y22" i="45" s="1"/>
  <c r="AG270" i="46"/>
  <c r="AE766" i="7"/>
  <c r="AE765" i="7" s="1"/>
  <c r="AE39" i="19" s="1"/>
  <c r="S766" i="7"/>
  <c r="AF766" i="7"/>
  <c r="AF765" i="7" s="1"/>
  <c r="AF39" i="19" s="1"/>
  <c r="X766" i="7"/>
  <c r="X765" i="7" s="1"/>
  <c r="X39" i="19" s="1"/>
  <c r="AJ766" i="7"/>
  <c r="AJ765" i="7" s="1"/>
  <c r="AJ39" i="19" s="1"/>
  <c r="AQ766" i="7"/>
  <c r="AQ765" i="7" s="1"/>
  <c r="AQ39" i="19" s="1"/>
  <c r="AI766" i="7"/>
  <c r="AI765" i="7" s="1"/>
  <c r="AI39" i="19" s="1"/>
  <c r="T766" i="7"/>
  <c r="T765" i="7" s="1"/>
  <c r="T39" i="19" s="1"/>
  <c r="AQ30" i="45"/>
  <c r="Q766" i="7"/>
  <c r="Q765" i="7" s="1"/>
  <c r="Q39" i="19" s="1"/>
  <c r="AM766" i="7"/>
  <c r="AM765" i="7" s="1"/>
  <c r="AM39" i="19" s="1"/>
  <c r="AA766" i="7"/>
  <c r="AA765" i="7" s="1"/>
  <c r="AA39" i="19" s="1"/>
  <c r="V766" i="7"/>
  <c r="V765" i="7" s="1"/>
  <c r="V39" i="19" s="1"/>
  <c r="U766" i="7"/>
  <c r="U765" i="7" s="1"/>
  <c r="U39" i="19" s="1"/>
  <c r="AO766" i="7"/>
  <c r="AO765" i="7" s="1"/>
  <c r="AO39" i="19" s="1"/>
  <c r="AC766" i="7"/>
  <c r="AC765" i="7" s="1"/>
  <c r="AC39" i="19" s="1"/>
  <c r="AD766" i="7"/>
  <c r="AD765" i="7" s="1"/>
  <c r="AD39" i="19" s="1"/>
  <c r="AQ739" i="7"/>
  <c r="AQ742" i="7"/>
  <c r="AQ697" i="7"/>
  <c r="AQ700" i="7" s="1"/>
  <c r="AQ662" i="7"/>
  <c r="AQ665" i="7" s="1"/>
  <c r="AQ593" i="7"/>
  <c r="AQ558" i="7"/>
  <c r="AQ559" i="7" s="1"/>
  <c r="AQ521" i="7"/>
  <c r="AQ524" i="7" s="1"/>
  <c r="AQ464" i="7"/>
  <c r="AQ467" i="7" s="1"/>
  <c r="AQ743" i="7"/>
  <c r="AQ492" i="7"/>
  <c r="AQ625" i="7"/>
  <c r="AQ631" i="7"/>
  <c r="AQ698" i="7"/>
  <c r="AQ592" i="7"/>
  <c r="AQ595" i="7" s="1"/>
  <c r="AQ465" i="7"/>
  <c r="AQ663" i="7"/>
  <c r="AQ522" i="7"/>
  <c r="AB743" i="7"/>
  <c r="AB698" i="7"/>
  <c r="AB663" i="7"/>
  <c r="AB625" i="7"/>
  <c r="AB592" i="7"/>
  <c r="AB595" i="7" s="1"/>
  <c r="AB522" i="7"/>
  <c r="AB492" i="7"/>
  <c r="AB496" i="7" s="1"/>
  <c r="AB465" i="7"/>
  <c r="AB739" i="7"/>
  <c r="AB742" i="7"/>
  <c r="AB697" i="7"/>
  <c r="AB700" i="7" s="1"/>
  <c r="AB521" i="7"/>
  <c r="AB524" i="7" s="1"/>
  <c r="AB662" i="7"/>
  <c r="AB665" i="7" s="1"/>
  <c r="AB464" i="7"/>
  <c r="AB467" i="7" s="1"/>
  <c r="AB558" i="7"/>
  <c r="AB562" i="7" s="1"/>
  <c r="AB593" i="7"/>
  <c r="AF697" i="7"/>
  <c r="AF700" i="7" s="1"/>
  <c r="AF662" i="7"/>
  <c r="AF665" i="7" s="1"/>
  <c r="AF593" i="7"/>
  <c r="AF558" i="7"/>
  <c r="AF562" i="7" s="1"/>
  <c r="AF521" i="7"/>
  <c r="AF524" i="7" s="1"/>
  <c r="AF464" i="7"/>
  <c r="AF467" i="7" s="1"/>
  <c r="AF743" i="7"/>
  <c r="AF739" i="7"/>
  <c r="AF742" i="7"/>
  <c r="AF663" i="7"/>
  <c r="AF522" i="7"/>
  <c r="AF625" i="7"/>
  <c r="AF492" i="7"/>
  <c r="AF496" i="7" s="1"/>
  <c r="AF465" i="7"/>
  <c r="AF471" i="7" s="1"/>
  <c r="AF470" i="7" s="1"/>
  <c r="AF698" i="7"/>
  <c r="AF592" i="7"/>
  <c r="AF595" i="7" s="1"/>
  <c r="W742" i="7"/>
  <c r="W743" i="7"/>
  <c r="W698" i="7"/>
  <c r="W663" i="7"/>
  <c r="W625" i="7"/>
  <c r="W592" i="7"/>
  <c r="W595" i="7" s="1"/>
  <c r="W522" i="7"/>
  <c r="W492" i="7"/>
  <c r="W496" i="7" s="1"/>
  <c r="W465" i="7"/>
  <c r="W471" i="7" s="1"/>
  <c r="W470" i="7" s="1"/>
  <c r="W739" i="7"/>
  <c r="W697" i="7"/>
  <c r="W700" i="7" s="1"/>
  <c r="W521" i="7"/>
  <c r="W524" i="7" s="1"/>
  <c r="W593" i="7"/>
  <c r="W662" i="7"/>
  <c r="W665" i="7" s="1"/>
  <c r="W464" i="7"/>
  <c r="W467" i="7" s="1"/>
  <c r="W558" i="7"/>
  <c r="W562" i="7" s="1"/>
  <c r="AA739" i="7"/>
  <c r="AA742" i="7"/>
  <c r="AA697" i="7"/>
  <c r="AA700" i="7" s="1"/>
  <c r="AA662" i="7"/>
  <c r="AA665" i="7" s="1"/>
  <c r="AA593" i="7"/>
  <c r="AA558" i="7"/>
  <c r="AA562" i="7" s="1"/>
  <c r="AA521" i="7"/>
  <c r="AA524" i="7" s="1"/>
  <c r="AA464" i="7"/>
  <c r="AA467" i="7" s="1"/>
  <c r="AA592" i="7"/>
  <c r="AA595" i="7" s="1"/>
  <c r="AA663" i="7"/>
  <c r="AA465" i="7"/>
  <c r="AA471" i="7" s="1"/>
  <c r="AA470" i="7" s="1"/>
  <c r="AA743" i="7"/>
  <c r="AA698" i="7"/>
  <c r="AA522" i="7"/>
  <c r="AA525" i="7" s="1"/>
  <c r="AA625" i="7"/>
  <c r="AA492" i="7"/>
  <c r="AA496" i="7" s="1"/>
  <c r="R743" i="7"/>
  <c r="R698" i="7"/>
  <c r="R663" i="7"/>
  <c r="R625" i="7"/>
  <c r="R592" i="7"/>
  <c r="R595" i="7" s="1"/>
  <c r="R522" i="7"/>
  <c r="R492" i="7"/>
  <c r="R496" i="7" s="1"/>
  <c r="R465" i="7"/>
  <c r="R471" i="7" s="1"/>
  <c r="R470" i="7" s="1"/>
  <c r="R739" i="7"/>
  <c r="R742" i="7"/>
  <c r="R697" i="7"/>
  <c r="R700" i="7" s="1"/>
  <c r="R662" i="7"/>
  <c r="R665" i="7" s="1"/>
  <c r="R593" i="7"/>
  <c r="R558" i="7"/>
  <c r="R562" i="7" s="1"/>
  <c r="R521" i="7"/>
  <c r="R524" i="7" s="1"/>
  <c r="R464" i="7"/>
  <c r="R467" i="7" s="1"/>
  <c r="AI739" i="7"/>
  <c r="AI742" i="7"/>
  <c r="AI697" i="7"/>
  <c r="AI700" i="7" s="1"/>
  <c r="AI662" i="7"/>
  <c r="AI665" i="7" s="1"/>
  <c r="AI593" i="7"/>
  <c r="AI558" i="7"/>
  <c r="AI562" i="7" s="1"/>
  <c r="AI521" i="7"/>
  <c r="AI524" i="7" s="1"/>
  <c r="AI464" i="7"/>
  <c r="AI467" i="7" s="1"/>
  <c r="AI522" i="7"/>
  <c r="AI743" i="7"/>
  <c r="AI625" i="7"/>
  <c r="AI492" i="7"/>
  <c r="AI496" i="7" s="1"/>
  <c r="AI698" i="7"/>
  <c r="AI592" i="7"/>
  <c r="AI595" i="7" s="1"/>
  <c r="AI465" i="7"/>
  <c r="AI663" i="7"/>
  <c r="AD739" i="7"/>
  <c r="AD697" i="7"/>
  <c r="AD700" i="7" s="1"/>
  <c r="AD662" i="7"/>
  <c r="AD665" i="7" s="1"/>
  <c r="AD593" i="7"/>
  <c r="AD558" i="7"/>
  <c r="AD562" i="7" s="1"/>
  <c r="AD521" i="7"/>
  <c r="AD524" i="7" s="1"/>
  <c r="AD464" i="7"/>
  <c r="AD467" i="7" s="1"/>
  <c r="AD743" i="7"/>
  <c r="AD749" i="7" s="1"/>
  <c r="AD698" i="7"/>
  <c r="AD663" i="7"/>
  <c r="AD625" i="7"/>
  <c r="AD465" i="7"/>
  <c r="AD471" i="7" s="1"/>
  <c r="AD470" i="7" s="1"/>
  <c r="AD592" i="7"/>
  <c r="AD595" i="7" s="1"/>
  <c r="AD522" i="7"/>
  <c r="AD492" i="7"/>
  <c r="AD498" i="7" s="1"/>
  <c r="AD742" i="7"/>
  <c r="S739" i="7"/>
  <c r="S742" i="7"/>
  <c r="S697" i="7"/>
  <c r="S700" i="7" s="1"/>
  <c r="S662" i="7"/>
  <c r="S665" i="7" s="1"/>
  <c r="S593" i="7"/>
  <c r="S558" i="7"/>
  <c r="S562" i="7" s="1"/>
  <c r="S521" i="7"/>
  <c r="S524" i="7" s="1"/>
  <c r="S464" i="7"/>
  <c r="S467" i="7" s="1"/>
  <c r="S698" i="7"/>
  <c r="S492" i="7"/>
  <c r="S496" i="7" s="1"/>
  <c r="S625" i="7"/>
  <c r="S743" i="7"/>
  <c r="S663" i="7"/>
  <c r="S592" i="7"/>
  <c r="S595" i="7" s="1"/>
  <c r="S465" i="7"/>
  <c r="S522" i="7"/>
  <c r="AC742" i="7"/>
  <c r="AC697" i="7"/>
  <c r="AC700" i="7" s="1"/>
  <c r="AC662" i="7"/>
  <c r="AC665" i="7" s="1"/>
  <c r="AC593" i="7"/>
  <c r="AC558" i="7"/>
  <c r="AC562" i="7" s="1"/>
  <c r="AC521" i="7"/>
  <c r="AC524" i="7" s="1"/>
  <c r="AC464" i="7"/>
  <c r="AC467" i="7" s="1"/>
  <c r="AC743" i="7"/>
  <c r="AC698" i="7"/>
  <c r="AC663" i="7"/>
  <c r="AC625" i="7"/>
  <c r="AC592" i="7"/>
  <c r="AC595" i="7" s="1"/>
  <c r="AC522" i="7"/>
  <c r="AC525" i="7" s="1"/>
  <c r="AC492" i="7"/>
  <c r="AC496" i="7" s="1"/>
  <c r="AC465" i="7"/>
  <c r="AC471" i="7" s="1"/>
  <c r="AC470" i="7" s="1"/>
  <c r="AC739" i="7"/>
  <c r="AM30" i="45"/>
  <c r="V739" i="7"/>
  <c r="V697" i="7"/>
  <c r="V700" i="7" s="1"/>
  <c r="V662" i="7"/>
  <c r="V665" i="7" s="1"/>
  <c r="V593" i="7"/>
  <c r="V558" i="7"/>
  <c r="V562" i="7" s="1"/>
  <c r="V521" i="7"/>
  <c r="V524" i="7" s="1"/>
  <c r="V464" i="7"/>
  <c r="V467" i="7" s="1"/>
  <c r="V743" i="7"/>
  <c r="V698" i="7"/>
  <c r="V663" i="7"/>
  <c r="V625" i="7"/>
  <c r="V492" i="7"/>
  <c r="V496" i="7" s="1"/>
  <c r="V592" i="7"/>
  <c r="V595" i="7" s="1"/>
  <c r="V465" i="7"/>
  <c r="V742" i="7"/>
  <c r="V522" i="7"/>
  <c r="AL739" i="7"/>
  <c r="AL697" i="7"/>
  <c r="AL700" i="7" s="1"/>
  <c r="AL662" i="7"/>
  <c r="AL665" i="7" s="1"/>
  <c r="AL593" i="7"/>
  <c r="AL558" i="7"/>
  <c r="AL562" i="7" s="1"/>
  <c r="AL521" i="7"/>
  <c r="AL524" i="7" s="1"/>
  <c r="AL464" i="7"/>
  <c r="AL467" i="7" s="1"/>
  <c r="AL743" i="7"/>
  <c r="AL698" i="7"/>
  <c r="AL663" i="7"/>
  <c r="AL625" i="7"/>
  <c r="AL592" i="7"/>
  <c r="AL595" i="7" s="1"/>
  <c r="AL492" i="7"/>
  <c r="AL496" i="7" s="1"/>
  <c r="AL522" i="7"/>
  <c r="AL742" i="7"/>
  <c r="AL748" i="7" s="1"/>
  <c r="AL465" i="7"/>
  <c r="AL471" i="7" s="1"/>
  <c r="AL470" i="7" s="1"/>
  <c r="AJ743" i="7"/>
  <c r="AJ698" i="7"/>
  <c r="AJ663" i="7"/>
  <c r="AJ625" i="7"/>
  <c r="AJ592" i="7"/>
  <c r="AJ595" i="7" s="1"/>
  <c r="AJ522" i="7"/>
  <c r="AJ492" i="7"/>
  <c r="AJ496" i="7" s="1"/>
  <c r="AJ465" i="7"/>
  <c r="AJ471" i="7" s="1"/>
  <c r="AJ470" i="7" s="1"/>
  <c r="AJ739" i="7"/>
  <c r="AJ742" i="7"/>
  <c r="AJ662" i="7"/>
  <c r="AJ665" i="7" s="1"/>
  <c r="AJ464" i="7"/>
  <c r="AJ467" i="7" s="1"/>
  <c r="AJ558" i="7"/>
  <c r="AJ562" i="7" s="1"/>
  <c r="AJ593" i="7"/>
  <c r="AJ521" i="7"/>
  <c r="AJ524" i="7" s="1"/>
  <c r="AJ697" i="7"/>
  <c r="AJ700" i="7" s="1"/>
  <c r="AK742" i="7"/>
  <c r="AK697" i="7"/>
  <c r="AK700" i="7" s="1"/>
  <c r="AK662" i="7"/>
  <c r="AK665" i="7" s="1"/>
  <c r="AK593" i="7"/>
  <c r="AK558" i="7"/>
  <c r="AK562" i="7" s="1"/>
  <c r="AK521" i="7"/>
  <c r="AK524" i="7" s="1"/>
  <c r="AK464" i="7"/>
  <c r="AK467" i="7" s="1"/>
  <c r="AK743" i="7"/>
  <c r="AK698" i="7"/>
  <c r="AK701" i="7" s="1"/>
  <c r="AK663" i="7"/>
  <c r="AK625" i="7"/>
  <c r="AK592" i="7"/>
  <c r="AK595" i="7" s="1"/>
  <c r="AK522" i="7"/>
  <c r="AK492" i="7"/>
  <c r="AK496" i="7" s="1"/>
  <c r="AK465" i="7"/>
  <c r="AK471" i="7" s="1"/>
  <c r="AK470" i="7" s="1"/>
  <c r="AK739" i="7"/>
  <c r="AR743" i="7"/>
  <c r="AR749" i="7" s="1"/>
  <c r="AR698" i="7"/>
  <c r="AR663" i="7"/>
  <c r="AR625" i="7"/>
  <c r="AR592" i="7"/>
  <c r="AR595" i="7" s="1"/>
  <c r="AR522" i="7"/>
  <c r="AR492" i="7"/>
  <c r="AR496" i="7" s="1"/>
  <c r="AR465" i="7"/>
  <c r="AR471" i="7" s="1"/>
  <c r="AR470" i="7" s="1"/>
  <c r="AR739" i="7"/>
  <c r="AR742" i="7"/>
  <c r="AR748" i="7" s="1"/>
  <c r="AR593" i="7"/>
  <c r="AR521" i="7"/>
  <c r="AR524" i="7" s="1"/>
  <c r="AR697" i="7"/>
  <c r="AR700" i="7" s="1"/>
  <c r="AR558" i="7"/>
  <c r="AR562" i="7" s="1"/>
  <c r="AR464" i="7"/>
  <c r="AR467" i="7" s="1"/>
  <c r="AR662" i="7"/>
  <c r="AR665" i="7" s="1"/>
  <c r="T743" i="7"/>
  <c r="T698" i="7"/>
  <c r="T663" i="7"/>
  <c r="T625" i="7"/>
  <c r="T592" i="7"/>
  <c r="T595" i="7" s="1"/>
  <c r="T522" i="7"/>
  <c r="T492" i="7"/>
  <c r="T498" i="7" s="1"/>
  <c r="T465" i="7"/>
  <c r="T739" i="7"/>
  <c r="T742" i="7"/>
  <c r="T593" i="7"/>
  <c r="T558" i="7"/>
  <c r="T562" i="7" s="1"/>
  <c r="T697" i="7"/>
  <c r="T700" i="7" s="1"/>
  <c r="T521" i="7"/>
  <c r="T524" i="7" s="1"/>
  <c r="T662" i="7"/>
  <c r="T665" i="7" s="1"/>
  <c r="T464" i="7"/>
  <c r="T467" i="7" s="1"/>
  <c r="Z743" i="7"/>
  <c r="Z698" i="7"/>
  <c r="Z663" i="7"/>
  <c r="Z625" i="7"/>
  <c r="Z592" i="7"/>
  <c r="Z595" i="7" s="1"/>
  <c r="Z522" i="7"/>
  <c r="Z492" i="7"/>
  <c r="Z496" i="7" s="1"/>
  <c r="Z465" i="7"/>
  <c r="Z471" i="7" s="1"/>
  <c r="Z470" i="7" s="1"/>
  <c r="Z739" i="7"/>
  <c r="Z742" i="7"/>
  <c r="Z697" i="7"/>
  <c r="Z700" i="7" s="1"/>
  <c r="Z662" i="7"/>
  <c r="Z665" i="7" s="1"/>
  <c r="Z593" i="7"/>
  <c r="Z521" i="7"/>
  <c r="Z524" i="7" s="1"/>
  <c r="Z464" i="7"/>
  <c r="Z467" i="7" s="1"/>
  <c r="Z558" i="7"/>
  <c r="Z562" i="7" s="1"/>
  <c r="U742" i="7"/>
  <c r="U697" i="7"/>
  <c r="U700" i="7" s="1"/>
  <c r="U662" i="7"/>
  <c r="U665" i="7" s="1"/>
  <c r="U593" i="7"/>
  <c r="U558" i="7"/>
  <c r="U562" i="7" s="1"/>
  <c r="U521" i="7"/>
  <c r="U524" i="7" s="1"/>
  <c r="U464" i="7"/>
  <c r="U467" i="7" s="1"/>
  <c r="U743" i="7"/>
  <c r="U698" i="7"/>
  <c r="U701" i="7" s="1"/>
  <c r="U663" i="7"/>
  <c r="U625" i="7"/>
  <c r="U592" i="7"/>
  <c r="U595" i="7" s="1"/>
  <c r="U522" i="7"/>
  <c r="U525" i="7" s="1"/>
  <c r="U492" i="7"/>
  <c r="U496" i="7" s="1"/>
  <c r="U465" i="7"/>
  <c r="U471" i="7" s="1"/>
  <c r="U470" i="7" s="1"/>
  <c r="U739" i="7"/>
  <c r="F775" i="7"/>
  <c r="AD67" i="19"/>
  <c r="AD17" i="19"/>
  <c r="AQ67" i="19"/>
  <c r="AC17" i="19"/>
  <c r="AC67" i="19"/>
  <c r="V67" i="19"/>
  <c r="V17" i="19"/>
  <c r="AL67" i="19"/>
  <c r="AL17" i="19"/>
  <c r="AJ17" i="19"/>
  <c r="AJ67" i="19"/>
  <c r="AK67" i="19"/>
  <c r="AK17" i="19"/>
  <c r="R67" i="19"/>
  <c r="R17" i="19"/>
  <c r="AI67" i="19"/>
  <c r="AI17" i="19"/>
  <c r="AR67" i="19"/>
  <c r="AR17" i="19"/>
  <c r="T67" i="19"/>
  <c r="T17" i="19"/>
  <c r="Z67" i="19"/>
  <c r="Z17" i="19"/>
  <c r="U17" i="19"/>
  <c r="U67" i="19"/>
  <c r="S17" i="19"/>
  <c r="S67" i="19"/>
  <c r="AB67" i="19"/>
  <c r="AB17" i="19"/>
  <c r="AF67" i="19"/>
  <c r="AF17" i="19"/>
  <c r="W17" i="19"/>
  <c r="W67" i="19"/>
  <c r="AA67" i="19"/>
  <c r="AA17" i="19"/>
  <c r="Q30" i="45"/>
  <c r="AF30" i="45"/>
  <c r="R30" i="45"/>
  <c r="AO30" i="45"/>
  <c r="AE30" i="45"/>
  <c r="AB30" i="45"/>
  <c r="Z30" i="45"/>
  <c r="AA30" i="45"/>
  <c r="AN30" i="45"/>
  <c r="AP30" i="45"/>
  <c r="AR30" i="45"/>
  <c r="T30" i="45"/>
  <c r="AH30" i="45"/>
  <c r="Y30" i="45"/>
  <c r="AD30" i="45"/>
  <c r="AC30" i="45"/>
  <c r="B20" i="44"/>
  <c r="K44" i="47"/>
  <c r="I39" i="47"/>
  <c r="I40" i="47"/>
  <c r="L44" i="47"/>
  <c r="J44" i="47"/>
  <c r="I38" i="47"/>
  <c r="S765" i="7"/>
  <c r="S39" i="19" s="1"/>
  <c r="AA48" i="52"/>
  <c r="AA70" i="52"/>
  <c r="AA35" i="52"/>
  <c r="AA61" i="52"/>
  <c r="AA60" i="52"/>
  <c r="AA47" i="52"/>
  <c r="AA34" i="52"/>
  <c r="AA69" i="52"/>
  <c r="V60" i="52"/>
  <c r="V34" i="52"/>
  <c r="V69" i="52"/>
  <c r="V47" i="52"/>
  <c r="V70" i="52"/>
  <c r="V61" i="52"/>
  <c r="V48" i="52"/>
  <c r="V35" i="52"/>
  <c r="AA89" i="50"/>
  <c r="AA76" i="50"/>
  <c r="AA169" i="50"/>
  <c r="AA134" i="50"/>
  <c r="AA25" i="49"/>
  <c r="AA54" i="50"/>
  <c r="AA145" i="50"/>
  <c r="AA36" i="49"/>
  <c r="AA65" i="50"/>
  <c r="AA156" i="50"/>
  <c r="AA9" i="50"/>
  <c r="AA17" i="49"/>
  <c r="AA9" i="49"/>
  <c r="AA37" i="48"/>
  <c r="AA9" i="48"/>
  <c r="AA92" i="48"/>
  <c r="AA168" i="50"/>
  <c r="AA155" i="50"/>
  <c r="AA64" i="50"/>
  <c r="AA53" i="50"/>
  <c r="AA8" i="50"/>
  <c r="AA144" i="50"/>
  <c r="AA133" i="50"/>
  <c r="AA88" i="50"/>
  <c r="AA75" i="50"/>
  <c r="AA16" i="49"/>
  <c r="AA8" i="49"/>
  <c r="AA24" i="49"/>
  <c r="AA35" i="49"/>
  <c r="AA36" i="48"/>
  <c r="AA8" i="48"/>
  <c r="AA91" i="48"/>
  <c r="V169" i="50"/>
  <c r="V156" i="50"/>
  <c r="V65" i="50"/>
  <c r="V54" i="50"/>
  <c r="V9" i="50"/>
  <c r="V145" i="50"/>
  <c r="V134" i="50"/>
  <c r="V25" i="49"/>
  <c r="V9" i="49"/>
  <c r="V76" i="50"/>
  <c r="V17" i="49"/>
  <c r="V89" i="50"/>
  <c r="V36" i="49"/>
  <c r="V37" i="48"/>
  <c r="V9" i="48"/>
  <c r="V92" i="48"/>
  <c r="V133" i="50"/>
  <c r="V88" i="50"/>
  <c r="V75" i="50"/>
  <c r="V144" i="50"/>
  <c r="V53" i="50"/>
  <c r="V35" i="49"/>
  <c r="V155" i="50"/>
  <c r="V24" i="49"/>
  <c r="V8" i="50"/>
  <c r="V168" i="50"/>
  <c r="V8" i="49"/>
  <c r="V64" i="50"/>
  <c r="V16" i="49"/>
  <c r="V36" i="48"/>
  <c r="V8" i="48"/>
  <c r="V91" i="48"/>
  <c r="AG287" i="46"/>
  <c r="Y12" i="3"/>
  <c r="Y1" i="3" s="1"/>
  <c r="Y1" i="45" s="1"/>
  <c r="Y853" i="7" a="1"/>
  <c r="Y853" i="7" s="1"/>
  <c r="Y860" i="7" s="1"/>
  <c r="Y21" i="45" s="1"/>
  <c r="Y13" i="3"/>
  <c r="Y2" i="3" s="1"/>
  <c r="Y2" i="7" s="1"/>
  <c r="Y852" i="7" a="1"/>
  <c r="Y852" i="7" s="1"/>
  <c r="Y859" i="7" s="1"/>
  <c r="Y20" i="45" s="1"/>
  <c r="Y855" i="7" a="1"/>
  <c r="Y855" i="7" s="1"/>
  <c r="Y862" i="7" s="1"/>
  <c r="Y23" i="45" s="1"/>
  <c r="P852" i="7" a="1"/>
  <c r="P852" i="7" s="1"/>
  <c r="P859" i="7" s="1"/>
  <c r="P20" i="45" s="1"/>
  <c r="P12" i="3"/>
  <c r="P1" i="3" s="1"/>
  <c r="P1" i="7" s="1"/>
  <c r="P854" i="7" a="1"/>
  <c r="P854" i="7" s="1"/>
  <c r="P861" i="7" s="1"/>
  <c r="P22" i="45" s="1"/>
  <c r="P855" i="7" a="1"/>
  <c r="P855" i="7" s="1"/>
  <c r="P862" i="7" s="1"/>
  <c r="P23" i="45" s="1"/>
  <c r="P13" i="3"/>
  <c r="P2" i="3" s="1"/>
  <c r="P2" i="7" s="1"/>
  <c r="P856" i="7"/>
  <c r="P863" i="7" s="1"/>
  <c r="P24" i="45" s="1"/>
  <c r="AH765" i="7"/>
  <c r="AH39" i="19" s="1"/>
  <c r="F769" i="7"/>
  <c r="F770" i="7"/>
  <c r="F771" i="7"/>
  <c r="F768" i="7"/>
  <c r="F777" i="7"/>
  <c r="AQ234" i="46"/>
  <c r="W234" i="46"/>
  <c r="T234" i="46"/>
  <c r="Z251" i="46"/>
  <c r="R234" i="46"/>
  <c r="AI251" i="46"/>
  <c r="S251" i="46"/>
  <c r="AC234" i="46"/>
  <c r="V234" i="46"/>
  <c r="AL234" i="46"/>
  <c r="AR234" i="46"/>
  <c r="AK234" i="46"/>
  <c r="J852" i="7" a="1"/>
  <c r="J852" i="7" s="1"/>
  <c r="J859" i="7" s="1"/>
  <c r="J20" i="45" s="1"/>
  <c r="J854" i="7" a="1"/>
  <c r="J854" i="7" s="1"/>
  <c r="J861" i="7" s="1"/>
  <c r="J22" i="45" s="1"/>
  <c r="J855" i="7" a="1"/>
  <c r="J855" i="7" s="1"/>
  <c r="J862" i="7" s="1"/>
  <c r="J23" i="45" s="1"/>
  <c r="J853" i="7" a="1"/>
  <c r="J853" i="7" s="1"/>
  <c r="J860" i="7" s="1"/>
  <c r="J21" i="45" s="1"/>
  <c r="J856" i="7"/>
  <c r="J863" i="7" s="1"/>
  <c r="J24" i="45" s="1"/>
  <c r="R852" i="7" a="1"/>
  <c r="R852" i="7" s="1"/>
  <c r="R859" i="7" s="1"/>
  <c r="R20" i="45" s="1"/>
  <c r="R855" i="7" a="1"/>
  <c r="R855" i="7" s="1"/>
  <c r="R862" i="7" s="1"/>
  <c r="R23" i="45" s="1"/>
  <c r="R854" i="7" a="1"/>
  <c r="R854" i="7" s="1"/>
  <c r="R861" i="7" s="1"/>
  <c r="R22" i="45" s="1"/>
  <c r="R853" i="7" a="1"/>
  <c r="R853" i="7" s="1"/>
  <c r="R860" i="7" s="1"/>
  <c r="R21" i="45" s="1"/>
  <c r="R856" i="7"/>
  <c r="R863" i="7" s="1"/>
  <c r="R24" i="45" s="1"/>
  <c r="K12" i="3"/>
  <c r="K1" i="3" s="1"/>
  <c r="K1" i="7" s="1"/>
  <c r="K854" i="7" a="1"/>
  <c r="K854" i="7" s="1"/>
  <c r="K861" i="7" s="1"/>
  <c r="K22" i="45" s="1"/>
  <c r="K856" i="7"/>
  <c r="K863" i="7" s="1"/>
  <c r="K24" i="45" s="1"/>
  <c r="K855" i="7" a="1"/>
  <c r="K855" i="7" s="1"/>
  <c r="K862" i="7" s="1"/>
  <c r="K23" i="45" s="1"/>
  <c r="K853" i="7" a="1"/>
  <c r="K853" i="7" s="1"/>
  <c r="K860" i="7" s="1"/>
  <c r="K21" i="45" s="1"/>
  <c r="K852" i="7" a="1"/>
  <c r="K852" i="7" s="1"/>
  <c r="K859" i="7" s="1"/>
  <c r="K20" i="45" s="1"/>
  <c r="AA12" i="3"/>
  <c r="AA1" i="3" s="1"/>
  <c r="AA1" i="7" s="1"/>
  <c r="AA854" i="7" a="1"/>
  <c r="AA854" i="7" s="1"/>
  <c r="AA861" i="7" s="1"/>
  <c r="AA22" i="45" s="1"/>
  <c r="AA853" i="7" a="1"/>
  <c r="AA853" i="7" s="1"/>
  <c r="AA860" i="7" s="1"/>
  <c r="AA21" i="45" s="1"/>
  <c r="AA852" i="7" a="1"/>
  <c r="AA852" i="7" s="1"/>
  <c r="AA859" i="7" s="1"/>
  <c r="AA20" i="45" s="1"/>
  <c r="AA856" i="7"/>
  <c r="AA863" i="7" s="1"/>
  <c r="AA24" i="45" s="1"/>
  <c r="AA855" i="7" a="1"/>
  <c r="AA855" i="7" s="1"/>
  <c r="AA862" i="7" s="1"/>
  <c r="AA23" i="45" s="1"/>
  <c r="AQ12" i="3"/>
  <c r="AQ1" i="3" s="1"/>
  <c r="AQ1" i="7" s="1"/>
  <c r="AQ856" i="7"/>
  <c r="AQ863" i="7" s="1"/>
  <c r="AQ24" i="45" s="1"/>
  <c r="AQ855" i="7" a="1"/>
  <c r="AQ855" i="7" s="1"/>
  <c r="AQ862" i="7" s="1"/>
  <c r="AQ23" i="45" s="1"/>
  <c r="AQ854" i="7" a="1"/>
  <c r="AQ854" i="7" s="1"/>
  <c r="AQ861" i="7" s="1"/>
  <c r="AQ22" i="45" s="1"/>
  <c r="AQ853" i="7" a="1"/>
  <c r="AQ853" i="7" s="1"/>
  <c r="AQ860" i="7" s="1"/>
  <c r="AQ21" i="45" s="1"/>
  <c r="AQ852" i="7" a="1"/>
  <c r="AQ852" i="7" s="1"/>
  <c r="AQ859" i="7" s="1"/>
  <c r="AQ20" i="45" s="1"/>
  <c r="L12" i="3"/>
  <c r="L1" i="3" s="1"/>
  <c r="L1" i="7" s="1"/>
  <c r="L854" i="7" a="1"/>
  <c r="L854" i="7" s="1"/>
  <c r="L861" i="7" s="1"/>
  <c r="L22" i="45" s="1"/>
  <c r="L855" i="7" a="1"/>
  <c r="L855" i="7" s="1"/>
  <c r="L862" i="7" s="1"/>
  <c r="L23" i="45" s="1"/>
  <c r="L852" i="7" a="1"/>
  <c r="L852" i="7" s="1"/>
  <c r="L859" i="7" s="1"/>
  <c r="L20" i="45" s="1"/>
  <c r="L853" i="7" a="1"/>
  <c r="L853" i="7" s="1"/>
  <c r="L860" i="7" s="1"/>
  <c r="L21" i="45" s="1"/>
  <c r="L856" i="7"/>
  <c r="L863" i="7" s="1"/>
  <c r="L24" i="45" s="1"/>
  <c r="N853" i="7" a="1"/>
  <c r="N853" i="7" s="1"/>
  <c r="N860" i="7" s="1"/>
  <c r="N21" i="45" s="1"/>
  <c r="N855" i="7" a="1"/>
  <c r="N855" i="7" s="1"/>
  <c r="N862" i="7" s="1"/>
  <c r="N23" i="45" s="1"/>
  <c r="N854" i="7" a="1"/>
  <c r="N854" i="7" s="1"/>
  <c r="N861" i="7" s="1"/>
  <c r="N22" i="45" s="1"/>
  <c r="N856" i="7"/>
  <c r="N863" i="7" s="1"/>
  <c r="N24" i="45" s="1"/>
  <c r="N852" i="7" a="1"/>
  <c r="N852" i="7" s="1"/>
  <c r="N859" i="7" s="1"/>
  <c r="N20" i="45" s="1"/>
  <c r="AO856" i="7"/>
  <c r="AO863" i="7" s="1"/>
  <c r="AO24" i="45" s="1"/>
  <c r="AO854" i="7" a="1"/>
  <c r="AO854" i="7" s="1"/>
  <c r="AO861" i="7" s="1"/>
  <c r="AO22" i="45" s="1"/>
  <c r="AO852" i="7" a="1"/>
  <c r="AO852" i="7" s="1"/>
  <c r="AO859" i="7" s="1"/>
  <c r="AO20" i="45" s="1"/>
  <c r="AO853" i="7" a="1"/>
  <c r="AO853" i="7" s="1"/>
  <c r="AO860" i="7" s="1"/>
  <c r="AO21" i="45" s="1"/>
  <c r="AO855" i="7" a="1"/>
  <c r="AO855" i="7" s="1"/>
  <c r="AO862" i="7" s="1"/>
  <c r="AO23" i="45" s="1"/>
  <c r="AI13" i="3"/>
  <c r="AI2" i="3" s="1"/>
  <c r="AI2" i="7" s="1"/>
  <c r="AI854" i="7" a="1"/>
  <c r="AI854" i="7" s="1"/>
  <c r="AI861" i="7" s="1"/>
  <c r="AI22" i="45" s="1"/>
  <c r="AI856" i="7"/>
  <c r="AI863" i="7" s="1"/>
  <c r="AI24" i="45" s="1"/>
  <c r="AI855" i="7" a="1"/>
  <c r="AI855" i="7" s="1"/>
  <c r="AI862" i="7" s="1"/>
  <c r="AI23" i="45" s="1"/>
  <c r="AI853" i="7" a="1"/>
  <c r="AI853" i="7" s="1"/>
  <c r="AI860" i="7" s="1"/>
  <c r="AI21" i="45" s="1"/>
  <c r="AI852" i="7" a="1"/>
  <c r="AI852" i="7" s="1"/>
  <c r="AI859" i="7" s="1"/>
  <c r="AI20" i="45" s="1"/>
  <c r="W853" i="7" a="1"/>
  <c r="W853" i="7" s="1"/>
  <c r="W860" i="7" s="1"/>
  <c r="W21" i="45" s="1"/>
  <c r="W856" i="7"/>
  <c r="W863" i="7" s="1"/>
  <c r="W24" i="45" s="1"/>
  <c r="W855" i="7" a="1"/>
  <c r="W855" i="7" s="1"/>
  <c r="W862" i="7" s="1"/>
  <c r="W23" i="45" s="1"/>
  <c r="W852" i="7" a="1"/>
  <c r="W852" i="7" s="1"/>
  <c r="W859" i="7" s="1"/>
  <c r="W20" i="45" s="1"/>
  <c r="W854" i="7" a="1"/>
  <c r="W854" i="7" s="1"/>
  <c r="W861" i="7" s="1"/>
  <c r="W22" i="45" s="1"/>
  <c r="AM853" i="7" a="1"/>
  <c r="AM853" i="7" s="1"/>
  <c r="AM860" i="7" s="1"/>
  <c r="AM21" i="45" s="1"/>
  <c r="AM856" i="7"/>
  <c r="AM863" i="7" s="1"/>
  <c r="AM24" i="45" s="1"/>
  <c r="AM854" i="7" a="1"/>
  <c r="AM854" i="7" s="1"/>
  <c r="AM861" i="7" s="1"/>
  <c r="AM22" i="45" s="1"/>
  <c r="AM852" i="7" a="1"/>
  <c r="AM852" i="7" s="1"/>
  <c r="AM859" i="7" s="1"/>
  <c r="AM20" i="45" s="1"/>
  <c r="AM855" i="7" a="1"/>
  <c r="AM855" i="7" s="1"/>
  <c r="AM862" i="7" s="1"/>
  <c r="AM23" i="45" s="1"/>
  <c r="AL855" i="7" a="1"/>
  <c r="AL855" i="7" s="1"/>
  <c r="AL862" i="7" s="1"/>
  <c r="AL23" i="45" s="1"/>
  <c r="AL853" i="7" a="1"/>
  <c r="AL853" i="7" s="1"/>
  <c r="AL860" i="7" s="1"/>
  <c r="AL21" i="45" s="1"/>
  <c r="AL856" i="7"/>
  <c r="AL863" i="7" s="1"/>
  <c r="AL24" i="45" s="1"/>
  <c r="AL854" i="7" a="1"/>
  <c r="AL854" i="7" s="1"/>
  <c r="AL861" i="7" s="1"/>
  <c r="AL22" i="45" s="1"/>
  <c r="AL852" i="7" a="1"/>
  <c r="AL852" i="7" s="1"/>
  <c r="AL859" i="7" s="1"/>
  <c r="AL20" i="45" s="1"/>
  <c r="O853" i="7" a="1"/>
  <c r="O853" i="7" s="1"/>
  <c r="O860" i="7" s="1"/>
  <c r="O21" i="45" s="1"/>
  <c r="O856" i="7"/>
  <c r="O863" i="7" s="1"/>
  <c r="O24" i="45" s="1"/>
  <c r="O852" i="7" a="1"/>
  <c r="O852" i="7" s="1"/>
  <c r="O859" i="7" s="1"/>
  <c r="O20" i="45" s="1"/>
  <c r="O855" i="7" a="1"/>
  <c r="O855" i="7" s="1"/>
  <c r="O862" i="7" s="1"/>
  <c r="O23" i="45" s="1"/>
  <c r="O854" i="7" a="1"/>
  <c r="O854" i="7" s="1"/>
  <c r="O861" i="7" s="1"/>
  <c r="O22" i="45" s="1"/>
  <c r="Z13" i="3"/>
  <c r="Z2" i="3" s="1"/>
  <c r="Z2" i="7" s="1"/>
  <c r="Z852" i="7" a="1"/>
  <c r="Z852" i="7" s="1"/>
  <c r="Z859" i="7" s="1"/>
  <c r="Z20" i="45" s="1"/>
  <c r="Z854" i="7" a="1"/>
  <c r="Z854" i="7" s="1"/>
  <c r="Z861" i="7" s="1"/>
  <c r="Z22" i="45" s="1"/>
  <c r="Z853" i="7" a="1"/>
  <c r="Z853" i="7" s="1"/>
  <c r="Z860" i="7" s="1"/>
  <c r="Z21" i="45" s="1"/>
  <c r="Z856" i="7"/>
  <c r="Z863" i="7" s="1"/>
  <c r="Z24" i="45" s="1"/>
  <c r="Z855" i="7" a="1"/>
  <c r="Z855" i="7" s="1"/>
  <c r="Z862" i="7" s="1"/>
  <c r="Z23" i="45" s="1"/>
  <c r="AR12" i="3"/>
  <c r="AR1" i="3" s="1"/>
  <c r="AR1" i="7" s="1"/>
  <c r="AR855" i="7" a="1"/>
  <c r="AR855" i="7" s="1"/>
  <c r="AR862" i="7" s="1"/>
  <c r="AR23" i="45" s="1"/>
  <c r="AR853" i="7" a="1"/>
  <c r="AR853" i="7" s="1"/>
  <c r="AR860" i="7" s="1"/>
  <c r="AR21" i="45" s="1"/>
  <c r="AR856" i="7"/>
  <c r="AR863" i="7" s="1"/>
  <c r="AR24" i="45" s="1"/>
  <c r="AR854" i="7" a="1"/>
  <c r="AR854" i="7" s="1"/>
  <c r="AR861" i="7" s="1"/>
  <c r="AR22" i="45" s="1"/>
  <c r="AR852" i="7" a="1"/>
  <c r="AR852" i="7" s="1"/>
  <c r="AR859" i="7" s="1"/>
  <c r="AR20" i="45" s="1"/>
  <c r="AN12" i="3"/>
  <c r="AN1" i="3" s="1"/>
  <c r="AN1" i="7" s="1"/>
  <c r="AN855" i="7" a="1"/>
  <c r="AN855" i="7" s="1"/>
  <c r="AN862" i="7" s="1"/>
  <c r="AN23" i="45" s="1"/>
  <c r="AN856" i="7"/>
  <c r="AN863" i="7" s="1"/>
  <c r="AN24" i="45" s="1"/>
  <c r="AN854" i="7" a="1"/>
  <c r="AN854" i="7" s="1"/>
  <c r="AN861" i="7" s="1"/>
  <c r="AN22" i="45" s="1"/>
  <c r="AN852" i="7" a="1"/>
  <c r="AN852" i="7" s="1"/>
  <c r="AN859" i="7" s="1"/>
  <c r="AN20" i="45" s="1"/>
  <c r="AN853" i="7" a="1"/>
  <c r="AN853" i="7" s="1"/>
  <c r="AN860" i="7" s="1"/>
  <c r="AN21" i="45" s="1"/>
  <c r="AK855" i="7" a="1"/>
  <c r="AK855" i="7" s="1"/>
  <c r="AK862" i="7" s="1"/>
  <c r="AK23" i="45" s="1"/>
  <c r="AK853" i="7" a="1"/>
  <c r="AK853" i="7" s="1"/>
  <c r="AK860" i="7" s="1"/>
  <c r="AK21" i="45" s="1"/>
  <c r="AK856" i="7"/>
  <c r="AK863" i="7" s="1"/>
  <c r="AK24" i="45" s="1"/>
  <c r="AK854" i="7" a="1"/>
  <c r="AK854" i="7" s="1"/>
  <c r="AK861" i="7" s="1"/>
  <c r="AK22" i="45" s="1"/>
  <c r="AK852" i="7" a="1"/>
  <c r="AK852" i="7" s="1"/>
  <c r="AK859" i="7" s="1"/>
  <c r="AK20" i="45" s="1"/>
  <c r="AJ852" i="7" a="1"/>
  <c r="AJ852" i="7" s="1"/>
  <c r="AJ859" i="7" s="1"/>
  <c r="AJ20" i="45" s="1"/>
  <c r="AJ855" i="7" a="1"/>
  <c r="AJ855" i="7" s="1"/>
  <c r="AJ862" i="7" s="1"/>
  <c r="AJ23" i="45" s="1"/>
  <c r="AJ853" i="7" a="1"/>
  <c r="AJ853" i="7" s="1"/>
  <c r="AJ860" i="7" s="1"/>
  <c r="AJ21" i="45" s="1"/>
  <c r="AJ856" i="7"/>
  <c r="AJ863" i="7" s="1"/>
  <c r="AJ24" i="45" s="1"/>
  <c r="AJ854" i="7" a="1"/>
  <c r="AJ854" i="7" s="1"/>
  <c r="AJ861" i="7" s="1"/>
  <c r="AJ22" i="45" s="1"/>
  <c r="AD853" i="7" a="1"/>
  <c r="AD853" i="7" s="1"/>
  <c r="AD860" i="7" s="1"/>
  <c r="AD21" i="45" s="1"/>
  <c r="AD855" i="7" a="1"/>
  <c r="AD855" i="7" s="1"/>
  <c r="AD862" i="7" s="1"/>
  <c r="AD23" i="45" s="1"/>
  <c r="AD856" i="7"/>
  <c r="AD863" i="7" s="1"/>
  <c r="AD24" i="45" s="1"/>
  <c r="AD852" i="7" a="1"/>
  <c r="AD852" i="7" s="1"/>
  <c r="AD859" i="7" s="1"/>
  <c r="AD20" i="45" s="1"/>
  <c r="AD854" i="7" a="1"/>
  <c r="AD854" i="7" s="1"/>
  <c r="AD861" i="7" s="1"/>
  <c r="AD22" i="45" s="1"/>
  <c r="M853" i="7" a="1"/>
  <c r="M853" i="7" s="1"/>
  <c r="M860" i="7" s="1"/>
  <c r="M21" i="45" s="1"/>
  <c r="M856" i="7"/>
  <c r="M863" i="7" s="1"/>
  <c r="M24" i="45" s="1"/>
  <c r="M852" i="7" a="1"/>
  <c r="M852" i="7" s="1"/>
  <c r="M859" i="7" s="1"/>
  <c r="M20" i="45" s="1"/>
  <c r="M855" i="7" a="1"/>
  <c r="M855" i="7" s="1"/>
  <c r="M862" i="7" s="1"/>
  <c r="M23" i="45" s="1"/>
  <c r="M854" i="7" a="1"/>
  <c r="M854" i="7" s="1"/>
  <c r="M861" i="7" s="1"/>
  <c r="M22" i="45" s="1"/>
  <c r="AP13" i="3"/>
  <c r="AP2" i="3" s="1"/>
  <c r="AP2" i="7" s="1"/>
  <c r="AP852" i="7" a="1"/>
  <c r="AP852" i="7" s="1"/>
  <c r="AP859" i="7" s="1"/>
  <c r="AP20" i="45" s="1"/>
  <c r="AP855" i="7" a="1"/>
  <c r="AP855" i="7" s="1"/>
  <c r="AP862" i="7" s="1"/>
  <c r="AP23" i="45" s="1"/>
  <c r="AP853" i="7" a="1"/>
  <c r="AP853" i="7" s="1"/>
  <c r="AP860" i="7" s="1"/>
  <c r="AP21" i="45" s="1"/>
  <c r="AP856" i="7"/>
  <c r="AP863" i="7" s="1"/>
  <c r="AP24" i="45" s="1"/>
  <c r="AP854" i="7" a="1"/>
  <c r="AP854" i="7" s="1"/>
  <c r="AP861" i="7" s="1"/>
  <c r="AP22" i="45" s="1"/>
  <c r="T13" i="3"/>
  <c r="T2" i="3" s="1"/>
  <c r="T2" i="7" s="1"/>
  <c r="T854" i="7" a="1"/>
  <c r="T854" i="7" s="1"/>
  <c r="T861" i="7" s="1"/>
  <c r="T22" i="45" s="1"/>
  <c r="T852" i="7" a="1"/>
  <c r="T852" i="7" s="1"/>
  <c r="T859" i="7" s="1"/>
  <c r="T20" i="45" s="1"/>
  <c r="T853" i="7" a="1"/>
  <c r="T853" i="7" s="1"/>
  <c r="T860" i="7" s="1"/>
  <c r="T21" i="45" s="1"/>
  <c r="T856" i="7"/>
  <c r="T863" i="7" s="1"/>
  <c r="T24" i="45" s="1"/>
  <c r="T855" i="7" a="1"/>
  <c r="T855" i="7" s="1"/>
  <c r="T862" i="7" s="1"/>
  <c r="T23" i="45" s="1"/>
  <c r="Q12" i="3"/>
  <c r="Q1" i="3" s="1"/>
  <c r="Q1" i="7" s="1"/>
  <c r="Q856" i="7"/>
  <c r="Q863" i="7" s="1"/>
  <c r="Q24" i="45" s="1"/>
  <c r="Q852" i="7" a="1"/>
  <c r="Q852" i="7" s="1"/>
  <c r="Q859" i="7" s="1"/>
  <c r="Q20" i="45" s="1"/>
  <c r="Q855" i="7" a="1"/>
  <c r="Q855" i="7" s="1"/>
  <c r="Q862" i="7" s="1"/>
  <c r="Q23" i="45" s="1"/>
  <c r="Q854" i="7" a="1"/>
  <c r="Q854" i="7" s="1"/>
  <c r="Q861" i="7" s="1"/>
  <c r="Q22" i="45" s="1"/>
  <c r="Q853" i="7" a="1"/>
  <c r="Q853" i="7" s="1"/>
  <c r="Q860" i="7" s="1"/>
  <c r="Q21" i="45" s="1"/>
  <c r="S855" i="7" a="1"/>
  <c r="S855" i="7" s="1"/>
  <c r="S862" i="7" s="1"/>
  <c r="S23" i="45" s="1"/>
  <c r="S854" i="7" a="1"/>
  <c r="S854" i="7" s="1"/>
  <c r="S861" i="7" s="1"/>
  <c r="S22" i="45" s="1"/>
  <c r="S856" i="7"/>
  <c r="S863" i="7" s="1"/>
  <c r="S24" i="45" s="1"/>
  <c r="S853" i="7" a="1"/>
  <c r="S853" i="7" s="1"/>
  <c r="S860" i="7" s="1"/>
  <c r="S21" i="45" s="1"/>
  <c r="S852" i="7" a="1"/>
  <c r="S852" i="7" s="1"/>
  <c r="S859" i="7" s="1"/>
  <c r="S20" i="45" s="1"/>
  <c r="AH13" i="3"/>
  <c r="AH2" i="3" s="1"/>
  <c r="AH2" i="7" s="1"/>
  <c r="AH852" i="7" a="1"/>
  <c r="AH852" i="7" s="1"/>
  <c r="AH859" i="7" s="1"/>
  <c r="AH20" i="45" s="1"/>
  <c r="AH854" i="7" a="1"/>
  <c r="AH854" i="7" s="1"/>
  <c r="AH861" i="7" s="1"/>
  <c r="AH22" i="45" s="1"/>
  <c r="AH855" i="7" a="1"/>
  <c r="AH855" i="7" s="1"/>
  <c r="AH862" i="7" s="1"/>
  <c r="AH23" i="45" s="1"/>
  <c r="AH853" i="7" a="1"/>
  <c r="AH853" i="7" s="1"/>
  <c r="AH860" i="7" s="1"/>
  <c r="AH21" i="45" s="1"/>
  <c r="AH856" i="7"/>
  <c r="AH863" i="7" s="1"/>
  <c r="AH24" i="45" s="1"/>
  <c r="AB12" i="3"/>
  <c r="AB1" i="3" s="1"/>
  <c r="AB1" i="7" s="1"/>
  <c r="AB854" i="7" a="1"/>
  <c r="AB854" i="7" s="1"/>
  <c r="AB861" i="7" s="1"/>
  <c r="AB22" i="45" s="1"/>
  <c r="AB853" i="7" a="1"/>
  <c r="AB853" i="7" s="1"/>
  <c r="AB860" i="7" s="1"/>
  <c r="AB21" i="45" s="1"/>
  <c r="AB852" i="7" a="1"/>
  <c r="AB852" i="7" s="1"/>
  <c r="AB859" i="7" s="1"/>
  <c r="AB20" i="45" s="1"/>
  <c r="AB856" i="7"/>
  <c r="AB863" i="7" s="1"/>
  <c r="AB24" i="45" s="1"/>
  <c r="AB855" i="7" a="1"/>
  <c r="AB855" i="7" s="1"/>
  <c r="AB862" i="7" s="1"/>
  <c r="AB23" i="45" s="1"/>
  <c r="AE13" i="3"/>
  <c r="AE2" i="3" s="1"/>
  <c r="AE2" i="7" s="1"/>
  <c r="AE853" i="7" a="1"/>
  <c r="AE853" i="7" s="1"/>
  <c r="AE860" i="7" s="1"/>
  <c r="AE21" i="45" s="1"/>
  <c r="AE855" i="7" a="1"/>
  <c r="AE855" i="7" s="1"/>
  <c r="AE862" i="7" s="1"/>
  <c r="AE23" i="45" s="1"/>
  <c r="AE856" i="7"/>
  <c r="AE863" i="7" s="1"/>
  <c r="AE24" i="45" s="1"/>
  <c r="AE852" i="7" a="1"/>
  <c r="AE852" i="7" s="1"/>
  <c r="AE859" i="7" s="1"/>
  <c r="AE20" i="45" s="1"/>
  <c r="AE854" i="7" a="1"/>
  <c r="AE854" i="7" s="1"/>
  <c r="AE861" i="7" s="1"/>
  <c r="AE22" i="45" s="1"/>
  <c r="U853" i="7" a="1"/>
  <c r="U853" i="7" s="1"/>
  <c r="U860" i="7" s="1"/>
  <c r="U21" i="45" s="1"/>
  <c r="U856" i="7"/>
  <c r="U863" i="7" s="1"/>
  <c r="U24" i="45" s="1"/>
  <c r="U855" i="7" a="1"/>
  <c r="U855" i="7" s="1"/>
  <c r="U862" i="7" s="1"/>
  <c r="U23" i="45" s="1"/>
  <c r="U852" i="7" a="1"/>
  <c r="U852" i="7" s="1"/>
  <c r="U859" i="7" s="1"/>
  <c r="U20" i="45" s="1"/>
  <c r="U854" i="7" a="1"/>
  <c r="U854" i="7" s="1"/>
  <c r="U861" i="7" s="1"/>
  <c r="U22" i="45" s="1"/>
  <c r="V853" i="7" a="1"/>
  <c r="V853" i="7" s="1"/>
  <c r="V860" i="7" s="1"/>
  <c r="V21" i="45" s="1"/>
  <c r="V856" i="7"/>
  <c r="V863" i="7" s="1"/>
  <c r="V24" i="45" s="1"/>
  <c r="V855" i="7" a="1"/>
  <c r="V855" i="7" s="1"/>
  <c r="V862" i="7" s="1"/>
  <c r="V23" i="45" s="1"/>
  <c r="V852" i="7" a="1"/>
  <c r="V852" i="7" s="1"/>
  <c r="V859" i="7" s="1"/>
  <c r="V20" i="45" s="1"/>
  <c r="V854" i="7" a="1"/>
  <c r="V854" i="7" s="1"/>
  <c r="V861" i="7" s="1"/>
  <c r="V22" i="45" s="1"/>
  <c r="AF13" i="3"/>
  <c r="AF2" i="3" s="1"/>
  <c r="AF2" i="7" s="1"/>
  <c r="AF855" i="7" a="1"/>
  <c r="AF855" i="7" s="1"/>
  <c r="AF862" i="7" s="1"/>
  <c r="AF23" i="45" s="1"/>
  <c r="AF856" i="7"/>
  <c r="AF863" i="7" s="1"/>
  <c r="AF24" i="45" s="1"/>
  <c r="AF852" i="7" a="1"/>
  <c r="AF852" i="7" s="1"/>
  <c r="AF859" i="7" s="1"/>
  <c r="AF20" i="45" s="1"/>
  <c r="AF854" i="7" a="1"/>
  <c r="AF854" i="7" s="1"/>
  <c r="AF861" i="7" s="1"/>
  <c r="AF22" i="45" s="1"/>
  <c r="AF853" i="7" a="1"/>
  <c r="AF853" i="7" s="1"/>
  <c r="AF860" i="7" s="1"/>
  <c r="AF21" i="45" s="1"/>
  <c r="AG12" i="3"/>
  <c r="AG1" i="3" s="1"/>
  <c r="AG1" i="7" s="1"/>
  <c r="AG856" i="7"/>
  <c r="AG863" i="7" s="1"/>
  <c r="AG24" i="45" s="1"/>
  <c r="AG853" i="7" a="1"/>
  <c r="AG853" i="7" s="1"/>
  <c r="AG860" i="7" s="1"/>
  <c r="AG21" i="45" s="1"/>
  <c r="AG852" i="7" a="1"/>
  <c r="AG852" i="7" s="1"/>
  <c r="AG859" i="7" s="1"/>
  <c r="AG20" i="45" s="1"/>
  <c r="AG854" i="7" a="1"/>
  <c r="AG854" i="7" s="1"/>
  <c r="AG861" i="7" s="1"/>
  <c r="AG22" i="45" s="1"/>
  <c r="AG855" i="7" a="1"/>
  <c r="AG855" i="7" s="1"/>
  <c r="AG862" i="7" s="1"/>
  <c r="AG23" i="45" s="1"/>
  <c r="I854" i="7" a="1"/>
  <c r="I854" i="7" s="1"/>
  <c r="I861" i="7" s="1"/>
  <c r="I22" i="45" s="1"/>
  <c r="I852" i="7" a="1"/>
  <c r="I852" i="7" s="1"/>
  <c r="I859" i="7" s="1"/>
  <c r="I20" i="45" s="1"/>
  <c r="I855" i="7" a="1"/>
  <c r="I855" i="7" s="1"/>
  <c r="I862" i="7" s="1"/>
  <c r="I23" i="45" s="1"/>
  <c r="I856" i="7"/>
  <c r="I863" i="7" s="1"/>
  <c r="I24" i="45" s="1"/>
  <c r="I853" i="7" a="1"/>
  <c r="I853" i="7" s="1"/>
  <c r="I860" i="7" s="1"/>
  <c r="I21" i="45" s="1"/>
  <c r="AD270" i="46"/>
  <c r="AM287" i="46"/>
  <c r="I158" i="47"/>
  <c r="I159" i="47"/>
  <c r="AB471" i="7"/>
  <c r="AB470" i="7" s="1"/>
  <c r="AQ13" i="3"/>
  <c r="AQ2" i="3" s="1"/>
  <c r="AQ2" i="7" s="1"/>
  <c r="AG13" i="3"/>
  <c r="AG2" i="3" s="1"/>
  <c r="AG2" i="7" s="1"/>
  <c r="AA13" i="3"/>
  <c r="AA2" i="3" s="1"/>
  <c r="AA2" i="7" s="1"/>
  <c r="Z12" i="3"/>
  <c r="Z1" i="3" s="1"/>
  <c r="Z1" i="7" s="1"/>
  <c r="X1" i="45"/>
  <c r="X1" i="46"/>
  <c r="AC1" i="46"/>
  <c r="AC1" i="45"/>
  <c r="AC2" i="46"/>
  <c r="AC2" i="45"/>
  <c r="X2" i="45"/>
  <c r="X2" i="46"/>
  <c r="I12" i="3"/>
  <c r="I11" i="3"/>
  <c r="J11" i="3" s="1"/>
  <c r="K11" i="3" s="1"/>
  <c r="L11" i="3" s="1"/>
  <c r="M11" i="3" s="1"/>
  <c r="N11" i="3" s="1"/>
  <c r="O11" i="3" s="1"/>
  <c r="P11" i="3" s="1"/>
  <c r="Q11" i="3" s="1"/>
  <c r="R11" i="3" s="1"/>
  <c r="S11" i="3" s="1"/>
  <c r="T11" i="3" s="1"/>
  <c r="U11" i="3" s="1"/>
  <c r="V11" i="3" s="1"/>
  <c r="W11" i="3" s="1"/>
  <c r="X11" i="3" s="1"/>
  <c r="Y11" i="3" s="1"/>
  <c r="Z11" i="3" s="1"/>
  <c r="AA11" i="3" s="1"/>
  <c r="AB11" i="3" s="1"/>
  <c r="AC11" i="3" s="1"/>
  <c r="AD11" i="3" s="1"/>
  <c r="AE11" i="3" s="1"/>
  <c r="AF11" i="3" s="1"/>
  <c r="AG11" i="3" s="1"/>
  <c r="AH11" i="3" s="1"/>
  <c r="AI11" i="3" s="1"/>
  <c r="AJ11" i="3" s="1"/>
  <c r="AK11" i="3" s="1"/>
  <c r="AL11" i="3" s="1"/>
  <c r="AM11" i="3" s="1"/>
  <c r="AN11" i="3" s="1"/>
  <c r="AO11" i="3" s="1"/>
  <c r="AP11" i="3" s="1"/>
  <c r="AQ11" i="3" s="1"/>
  <c r="AR11" i="3" s="1"/>
  <c r="Y2" i="45"/>
  <c r="AA67" i="46"/>
  <c r="AA50" i="46"/>
  <c r="AE213" i="46"/>
  <c r="AE196" i="46"/>
  <c r="AH213" i="46"/>
  <c r="AH196" i="46"/>
  <c r="T196" i="46"/>
  <c r="T213" i="46"/>
  <c r="AG160" i="46"/>
  <c r="AG177" i="46"/>
  <c r="AE50" i="46"/>
  <c r="AE67" i="46"/>
  <c r="R103" i="46"/>
  <c r="R86" i="46"/>
  <c r="S177" i="46"/>
  <c r="S160" i="46"/>
  <c r="AH67" i="46"/>
  <c r="AH50" i="46"/>
  <c r="AF86" i="46"/>
  <c r="AF103" i="46"/>
  <c r="AJ196" i="46"/>
  <c r="AJ213" i="46"/>
  <c r="AN160" i="46"/>
  <c r="AN177" i="46"/>
  <c r="AR86" i="46"/>
  <c r="AR103" i="46"/>
  <c r="U86" i="46"/>
  <c r="U103" i="46"/>
  <c r="Z287" i="46"/>
  <c r="Z270" i="46"/>
  <c r="AA270" i="46"/>
  <c r="AA287" i="46"/>
  <c r="AR287" i="46"/>
  <c r="AR270" i="46"/>
  <c r="AN86" i="46"/>
  <c r="AN103" i="46"/>
  <c r="T177" i="46"/>
  <c r="T160" i="46"/>
  <c r="AO67" i="46"/>
  <c r="AO50" i="46"/>
  <c r="AB103" i="46"/>
  <c r="AB86" i="46"/>
  <c r="R50" i="46"/>
  <c r="R67" i="46"/>
  <c r="AE177" i="46"/>
  <c r="AE160" i="46"/>
  <c r="R213" i="46"/>
  <c r="R196" i="46"/>
  <c r="S50" i="46"/>
  <c r="S67" i="46"/>
  <c r="AH160" i="46"/>
  <c r="AH177" i="46"/>
  <c r="AF196" i="46"/>
  <c r="AF213" i="46"/>
  <c r="AJ103" i="46"/>
  <c r="AJ86" i="46"/>
  <c r="Q67" i="46"/>
  <c r="Q50" i="46"/>
  <c r="AC67" i="46"/>
  <c r="AC50" i="46"/>
  <c r="U213" i="46"/>
  <c r="U196" i="46"/>
  <c r="AF287" i="46"/>
  <c r="AF270" i="46"/>
  <c r="AL270" i="46"/>
  <c r="AL287" i="46"/>
  <c r="AB270" i="46"/>
  <c r="AB287" i="46"/>
  <c r="S287" i="46"/>
  <c r="S270" i="46"/>
  <c r="Q213" i="46"/>
  <c r="Q196" i="46"/>
  <c r="AN67" i="46"/>
  <c r="AN50" i="46"/>
  <c r="V287" i="46"/>
  <c r="V270" i="46"/>
  <c r="AN196" i="46"/>
  <c r="AN213" i="46"/>
  <c r="T67" i="46"/>
  <c r="T50" i="46"/>
  <c r="AO177" i="46"/>
  <c r="AO160" i="46"/>
  <c r="AI196" i="46"/>
  <c r="AI213" i="46"/>
  <c r="AB196" i="46"/>
  <c r="AB213" i="46"/>
  <c r="R177" i="46"/>
  <c r="R160" i="46"/>
  <c r="AF67" i="46"/>
  <c r="AF50" i="46"/>
  <c r="AK67" i="46"/>
  <c r="AK50" i="46"/>
  <c r="AB160" i="46"/>
  <c r="AB177" i="46"/>
  <c r="AD103" i="46"/>
  <c r="AD86" i="46"/>
  <c r="Q160" i="46"/>
  <c r="Q177" i="46"/>
  <c r="AC177" i="46"/>
  <c r="AC160" i="46"/>
  <c r="AL67" i="46"/>
  <c r="AL50" i="46"/>
  <c r="AE270" i="46"/>
  <c r="AE287" i="46"/>
  <c r="AH287" i="46"/>
  <c r="AH270" i="46"/>
  <c r="AG67" i="46"/>
  <c r="AG50" i="46"/>
  <c r="X270" i="46"/>
  <c r="X287" i="46"/>
  <c r="AD67" i="46"/>
  <c r="AD50" i="46"/>
  <c r="AJ160" i="46"/>
  <c r="AJ177" i="46"/>
  <c r="V67" i="46"/>
  <c r="V50" i="46"/>
  <c r="AI86" i="46"/>
  <c r="AI103" i="46"/>
  <c r="AK196" i="46"/>
  <c r="AK213" i="46"/>
  <c r="AF177" i="46"/>
  <c r="AF160" i="46"/>
  <c r="AK160" i="46"/>
  <c r="AK177" i="46"/>
  <c r="AB67" i="46"/>
  <c r="AB50" i="46"/>
  <c r="AD213" i="46"/>
  <c r="AD196" i="46"/>
  <c r="AM86" i="46"/>
  <c r="AM103" i="46"/>
  <c r="Y50" i="46"/>
  <c r="Y67" i="46"/>
  <c r="W177" i="46"/>
  <c r="W160" i="46"/>
  <c r="AL160" i="46"/>
  <c r="AL177" i="46"/>
  <c r="AQ270" i="46"/>
  <c r="AQ287" i="46"/>
  <c r="U270" i="46"/>
  <c r="U287" i="46"/>
  <c r="AO287" i="46"/>
  <c r="AO270" i="46"/>
  <c r="R270" i="46"/>
  <c r="R287" i="46"/>
  <c r="AE86" i="46"/>
  <c r="AE103" i="46"/>
  <c r="T103" i="46"/>
  <c r="T86" i="46"/>
  <c r="X177" i="46"/>
  <c r="X160" i="46"/>
  <c r="X213" i="46"/>
  <c r="X196" i="46"/>
  <c r="W213" i="46"/>
  <c r="W196" i="46"/>
  <c r="AD160" i="46"/>
  <c r="AD177" i="46"/>
  <c r="AJ50" i="46"/>
  <c r="AJ67" i="46"/>
  <c r="Z103" i="46"/>
  <c r="Z86" i="46"/>
  <c r="V177" i="46"/>
  <c r="V160" i="46"/>
  <c r="AQ196" i="46"/>
  <c r="AQ213" i="46"/>
  <c r="AK86" i="46"/>
  <c r="AK103" i="46"/>
  <c r="AP50" i="46"/>
  <c r="AP67" i="46"/>
  <c r="AG86" i="46"/>
  <c r="AG103" i="46"/>
  <c r="S103" i="46"/>
  <c r="S86" i="46"/>
  <c r="AP103" i="46"/>
  <c r="AP86" i="46"/>
  <c r="AQ160" i="46"/>
  <c r="AQ177" i="46"/>
  <c r="U50" i="46"/>
  <c r="U67" i="46"/>
  <c r="AM196" i="46"/>
  <c r="AM213" i="46"/>
  <c r="Y160" i="46"/>
  <c r="Y177" i="46"/>
  <c r="W50" i="46"/>
  <c r="W67" i="46"/>
  <c r="AA103" i="46"/>
  <c r="AA86" i="46"/>
  <c r="AK287" i="46"/>
  <c r="AK270" i="46"/>
  <c r="AN270" i="46"/>
  <c r="AN287" i="46"/>
  <c r="AP287" i="46"/>
  <c r="AP270" i="46"/>
  <c r="AH103" i="46"/>
  <c r="AH86" i="46"/>
  <c r="AL213" i="46"/>
  <c r="AL196" i="46"/>
  <c r="AR196" i="46"/>
  <c r="AR213" i="46"/>
  <c r="Z50" i="46"/>
  <c r="Z67" i="46"/>
  <c r="Z213" i="46"/>
  <c r="Z196" i="46"/>
  <c r="AC86" i="46"/>
  <c r="AC103" i="46"/>
  <c r="AQ86" i="46"/>
  <c r="AQ103" i="46"/>
  <c r="AM50" i="46"/>
  <c r="AM67" i="46"/>
  <c r="AP160" i="46"/>
  <c r="AP177" i="46"/>
  <c r="AG196" i="46"/>
  <c r="AG213" i="46"/>
  <c r="S213" i="46"/>
  <c r="S196" i="46"/>
  <c r="AP213" i="46"/>
  <c r="AP196" i="46"/>
  <c r="AQ67" i="46"/>
  <c r="AQ50" i="46"/>
  <c r="U177" i="46"/>
  <c r="U160" i="46"/>
  <c r="V103" i="46"/>
  <c r="V86" i="46"/>
  <c r="AO213" i="46"/>
  <c r="AO196" i="46"/>
  <c r="Y196" i="46"/>
  <c r="Y213" i="46"/>
  <c r="AA196" i="46"/>
  <c r="AA213" i="46"/>
  <c r="AI270" i="46"/>
  <c r="AI287" i="46"/>
  <c r="Q270" i="46"/>
  <c r="Q287" i="46"/>
  <c r="AJ270" i="46"/>
  <c r="AJ287" i="46"/>
  <c r="AR50" i="46"/>
  <c r="AR67" i="46"/>
  <c r="AI67" i="46"/>
  <c r="AI50" i="46"/>
  <c r="Z177" i="46"/>
  <c r="Z160" i="46"/>
  <c r="X67" i="46"/>
  <c r="X50" i="46"/>
  <c r="AC213" i="46"/>
  <c r="AC196" i="46"/>
  <c r="X103" i="46"/>
  <c r="X86" i="46"/>
  <c r="AM177" i="46"/>
  <c r="AM160" i="46"/>
  <c r="Q103" i="46"/>
  <c r="Q86" i="46"/>
  <c r="W103" i="46"/>
  <c r="W86" i="46"/>
  <c r="AR160" i="46"/>
  <c r="AR177" i="46"/>
  <c r="AL103" i="46"/>
  <c r="AL86" i="46"/>
  <c r="AA177" i="46"/>
  <c r="AA160" i="46"/>
  <c r="V196" i="46"/>
  <c r="V213" i="46"/>
  <c r="AO103" i="46"/>
  <c r="AO86" i="46"/>
  <c r="Y103" i="46"/>
  <c r="Y86" i="46"/>
  <c r="AI160" i="46"/>
  <c r="AI177" i="46"/>
  <c r="T287" i="46"/>
  <c r="T270" i="46"/>
  <c r="W270" i="46"/>
  <c r="W287" i="46"/>
  <c r="AC287" i="46"/>
  <c r="AC270" i="46"/>
  <c r="Y270" i="46"/>
  <c r="Y287" i="46"/>
  <c r="AQ493" i="7"/>
  <c r="AQ497" i="7" s="1"/>
  <c r="AA493" i="7"/>
  <c r="AG91" i="7"/>
  <c r="AG95" i="7"/>
  <c r="AG96" i="7" s="1"/>
  <c r="Q91" i="7"/>
  <c r="Q95" i="7"/>
  <c r="Q96" i="7" s="1"/>
  <c r="AO91" i="7"/>
  <c r="AO95" i="7"/>
  <c r="AO96" i="7" s="1"/>
  <c r="AH91" i="7"/>
  <c r="AH95" i="7"/>
  <c r="AH96" i="7" s="1"/>
  <c r="AI493" i="7"/>
  <c r="AM91" i="7"/>
  <c r="AM95" i="7"/>
  <c r="AM96" i="7" s="1"/>
  <c r="AP91" i="7"/>
  <c r="AP95" i="7"/>
  <c r="AP96" i="7" s="1"/>
  <c r="AN91" i="7"/>
  <c r="AN95" i="7"/>
  <c r="AN96" i="7" s="1"/>
  <c r="Y91" i="7"/>
  <c r="Y95" i="7"/>
  <c r="Y96" i="7" s="1"/>
  <c r="X91" i="7"/>
  <c r="X95" i="7"/>
  <c r="X96" i="7" s="1"/>
  <c r="AE91" i="7"/>
  <c r="AE95" i="7"/>
  <c r="AE96" i="7" s="1"/>
  <c r="F783" i="7"/>
  <c r="I10" i="3"/>
  <c r="T12" i="3"/>
  <c r="T1" i="3" s="1"/>
  <c r="T1" i="7" s="1"/>
  <c r="AP12" i="3"/>
  <c r="AP1" i="3" s="1"/>
  <c r="AP1" i="7" s="1"/>
  <c r="K13" i="3"/>
  <c r="K2" i="3" s="1"/>
  <c r="K2" i="7" s="1"/>
  <c r="AH12" i="3"/>
  <c r="AH1" i="3" s="1"/>
  <c r="AH1" i="7" s="1"/>
  <c r="AB13" i="3"/>
  <c r="AB2" i="3" s="1"/>
  <c r="AB2" i="7" s="1"/>
  <c r="AE12" i="3"/>
  <c r="AE1" i="3" s="1"/>
  <c r="AE1" i="7" s="1"/>
  <c r="I13" i="3"/>
  <c r="I2" i="3" s="1"/>
  <c r="I2" i="7" s="1"/>
  <c r="Q13" i="3"/>
  <c r="Q2" i="3" s="1"/>
  <c r="Q2" i="7" s="1"/>
  <c r="AN13" i="3"/>
  <c r="AN2" i="3" s="1"/>
  <c r="AN2" i="7" s="1"/>
  <c r="AR13" i="3"/>
  <c r="AR2" i="3" s="1"/>
  <c r="AR2" i="7" s="1"/>
  <c r="AI12" i="3"/>
  <c r="AI1" i="3" s="1"/>
  <c r="AI1" i="7" s="1"/>
  <c r="L13" i="3"/>
  <c r="L2" i="3" s="1"/>
  <c r="L2" i="7" s="1"/>
  <c r="AF12" i="3"/>
  <c r="AF1" i="3" s="1"/>
  <c r="AF1" i="7" s="1"/>
  <c r="AL564" i="7"/>
  <c r="AM13" i="3"/>
  <c r="AM2" i="3" s="1"/>
  <c r="AM2" i="7" s="1"/>
  <c r="AM12" i="3"/>
  <c r="AM1" i="3" s="1"/>
  <c r="AM1" i="7" s="1"/>
  <c r="X2" i="19"/>
  <c r="N12" i="3"/>
  <c r="N1" i="3" s="1"/>
  <c r="N1" i="7" s="1"/>
  <c r="N13" i="3"/>
  <c r="N2" i="3" s="1"/>
  <c r="N2" i="7" s="1"/>
  <c r="AD12" i="3"/>
  <c r="AD1" i="3" s="1"/>
  <c r="AD1" i="7" s="1"/>
  <c r="AD13" i="3"/>
  <c r="AD2" i="3" s="1"/>
  <c r="AD2" i="7" s="1"/>
  <c r="AO13" i="3"/>
  <c r="AO2" i="3" s="1"/>
  <c r="AO2" i="7" s="1"/>
  <c r="AO12" i="3"/>
  <c r="AO1" i="3" s="1"/>
  <c r="AO1" i="7" s="1"/>
  <c r="M12" i="3"/>
  <c r="M1" i="3" s="1"/>
  <c r="M1" i="7" s="1"/>
  <c r="M13" i="3"/>
  <c r="M2" i="3" s="1"/>
  <c r="M2" i="7" s="1"/>
  <c r="AL12" i="3"/>
  <c r="AL1" i="3" s="1"/>
  <c r="AL1" i="7" s="1"/>
  <c r="AL13" i="3"/>
  <c r="AL2" i="3" s="1"/>
  <c r="AL2" i="7" s="1"/>
  <c r="U12" i="3"/>
  <c r="U1" i="3" s="1"/>
  <c r="U1" i="7" s="1"/>
  <c r="U13" i="3"/>
  <c r="U2" i="3" s="1"/>
  <c r="U2" i="7" s="1"/>
  <c r="O13" i="3"/>
  <c r="O2" i="3" s="1"/>
  <c r="O2" i="7" s="1"/>
  <c r="O12" i="3"/>
  <c r="O1" i="3" s="1"/>
  <c r="O1" i="7" s="1"/>
  <c r="S12" i="3"/>
  <c r="S1" i="3" s="1"/>
  <c r="S1" i="7" s="1"/>
  <c r="S13" i="3"/>
  <c r="S2" i="3" s="1"/>
  <c r="S2" i="7" s="1"/>
  <c r="R13" i="3"/>
  <c r="R2" i="3" s="1"/>
  <c r="R2" i="7" s="1"/>
  <c r="R12" i="3"/>
  <c r="R1" i="3" s="1"/>
  <c r="R1" i="7" s="1"/>
  <c r="AJ12" i="3"/>
  <c r="AJ1" i="3" s="1"/>
  <c r="AJ1" i="7" s="1"/>
  <c r="AJ13" i="3"/>
  <c r="AJ2" i="3" s="1"/>
  <c r="AJ2" i="7" s="1"/>
  <c r="Y2" i="19"/>
  <c r="AK12" i="3"/>
  <c r="AK1" i="3" s="1"/>
  <c r="AK1" i="7" s="1"/>
  <c r="AK13" i="3"/>
  <c r="AK2" i="3" s="1"/>
  <c r="AK2" i="7" s="1"/>
  <c r="AC2" i="19"/>
  <c r="J13" i="3"/>
  <c r="J2" i="3" s="1"/>
  <c r="J2" i="7" s="1"/>
  <c r="J12" i="3"/>
  <c r="J1" i="3" s="1"/>
  <c r="J1" i="7" s="1"/>
  <c r="V12" i="3"/>
  <c r="V1" i="3" s="1"/>
  <c r="V1" i="7" s="1"/>
  <c r="V13" i="3"/>
  <c r="V2" i="3" s="1"/>
  <c r="V2" i="7" s="1"/>
  <c r="W13" i="3"/>
  <c r="W2" i="3" s="1"/>
  <c r="W2" i="7" s="1"/>
  <c r="W12" i="3"/>
  <c r="W1" i="3" s="1"/>
  <c r="W1" i="7" s="1"/>
  <c r="AF701" i="7" l="1"/>
  <c r="V748" i="7"/>
  <c r="AQ749" i="7"/>
  <c r="V468" i="7"/>
  <c r="Z749" i="7"/>
  <c r="R748" i="7"/>
  <c r="AB749" i="7"/>
  <c r="T748" i="7"/>
  <c r="AF748" i="7"/>
  <c r="T701" i="7"/>
  <c r="S748" i="7"/>
  <c r="AA666" i="7"/>
  <c r="AD748" i="7"/>
  <c r="AB748" i="7"/>
  <c r="R564" i="7"/>
  <c r="S493" i="7"/>
  <c r="S497" i="7" s="1"/>
  <c r="AQ748" i="7"/>
  <c r="AD559" i="7"/>
  <c r="AD776" i="7" s="1"/>
  <c r="Z564" i="7"/>
  <c r="AK564" i="7"/>
  <c r="U493" i="7"/>
  <c r="U497" i="7" s="1"/>
  <c r="T629" i="7"/>
  <c r="T626" i="7"/>
  <c r="T630" i="7" s="1"/>
  <c r="AB629" i="7"/>
  <c r="AB626" i="7"/>
  <c r="AB630" i="7" s="1"/>
  <c r="V471" i="7"/>
  <c r="V470" i="7" s="1"/>
  <c r="T631" i="7"/>
  <c r="U629" i="7"/>
  <c r="U626" i="7"/>
  <c r="U630" i="7" s="1"/>
  <c r="AL629" i="7"/>
  <c r="AL626" i="7"/>
  <c r="AL630" i="7" s="1"/>
  <c r="AR629" i="7"/>
  <c r="AR626" i="7"/>
  <c r="AR630" i="7" s="1"/>
  <c r="AC748" i="7"/>
  <c r="V629" i="7"/>
  <c r="V626" i="7"/>
  <c r="V630" i="7" s="1"/>
  <c r="AF629" i="7"/>
  <c r="AF626" i="7"/>
  <c r="AF630" i="7" s="1"/>
  <c r="AJ629" i="7"/>
  <c r="AJ626" i="7"/>
  <c r="AJ630" i="7" s="1"/>
  <c r="V749" i="7"/>
  <c r="AC629" i="7"/>
  <c r="AC626" i="7"/>
  <c r="AC630" i="7" s="1"/>
  <c r="S666" i="7"/>
  <c r="AF493" i="7"/>
  <c r="AF501" i="7" s="1"/>
  <c r="AF500" i="7" s="1"/>
  <c r="AD525" i="7"/>
  <c r="R629" i="7"/>
  <c r="R626" i="7"/>
  <c r="R630" i="7" s="1"/>
  <c r="S629" i="7"/>
  <c r="S626" i="7"/>
  <c r="S630" i="7" s="1"/>
  <c r="AI468" i="7"/>
  <c r="W525" i="7"/>
  <c r="AK525" i="7"/>
  <c r="AJ749" i="7"/>
  <c r="AC749" i="7"/>
  <c r="AI559" i="7"/>
  <c r="AI563" i="7" s="1"/>
  <c r="Z629" i="7"/>
  <c r="Z626" i="7"/>
  <c r="Z630" i="7" s="1"/>
  <c r="AD629" i="7"/>
  <c r="AD626" i="7"/>
  <c r="AD630" i="7" s="1"/>
  <c r="AI701" i="7"/>
  <c r="R749" i="7"/>
  <c r="W629" i="7"/>
  <c r="W626" i="7"/>
  <c r="W630" i="7" s="1"/>
  <c r="AF749" i="7"/>
  <c r="W564" i="7"/>
  <c r="AK629" i="7"/>
  <c r="AK626" i="7"/>
  <c r="AK630" i="7" s="1"/>
  <c r="AQ629" i="7"/>
  <c r="AQ626" i="7"/>
  <c r="AQ630" i="7" s="1"/>
  <c r="AB564" i="7"/>
  <c r="AI629" i="7"/>
  <c r="AI626" i="7"/>
  <c r="AI630" i="7" s="1"/>
  <c r="AA629" i="7"/>
  <c r="AA626" i="7"/>
  <c r="AA630" i="7" s="1"/>
  <c r="AQ563" i="7"/>
  <c r="AQ776" i="7"/>
  <c r="V745" i="7"/>
  <c r="V747" i="7"/>
  <c r="AI749" i="7"/>
  <c r="AI748" i="7"/>
  <c r="V493" i="7"/>
  <c r="V497" i="7" s="1"/>
  <c r="AJ493" i="7"/>
  <c r="AJ497" i="7" s="1"/>
  <c r="AC493" i="7"/>
  <c r="AC497" i="7" s="1"/>
  <c r="U740" i="7"/>
  <c r="U746" i="7" s="1"/>
  <c r="U747" i="7"/>
  <c r="U745" i="7"/>
  <c r="AK740" i="7"/>
  <c r="AK746" i="7" s="1"/>
  <c r="AK745" i="7"/>
  <c r="AK747" i="7"/>
  <c r="AI745" i="7"/>
  <c r="AI747" i="7"/>
  <c r="U749" i="7"/>
  <c r="U748" i="7"/>
  <c r="Z748" i="7"/>
  <c r="AK749" i="7"/>
  <c r="AK748" i="7"/>
  <c r="AJ748" i="7"/>
  <c r="AC745" i="7"/>
  <c r="AC747" i="7"/>
  <c r="S749" i="7"/>
  <c r="R747" i="7"/>
  <c r="R745" i="7"/>
  <c r="AA749" i="7"/>
  <c r="AF745" i="7"/>
  <c r="AF747" i="7"/>
  <c r="AB747" i="7"/>
  <c r="AB745" i="7"/>
  <c r="Z747" i="7"/>
  <c r="Z745" i="7"/>
  <c r="Z701" i="7"/>
  <c r="AJ745" i="7"/>
  <c r="AJ747" i="7"/>
  <c r="AA748" i="7"/>
  <c r="W745" i="7"/>
  <c r="W747" i="7"/>
  <c r="T747" i="7"/>
  <c r="T745" i="7"/>
  <c r="S745" i="7"/>
  <c r="S747" i="7"/>
  <c r="AA745" i="7"/>
  <c r="AA747" i="7"/>
  <c r="W749" i="7"/>
  <c r="AQ747" i="7"/>
  <c r="AQ745" i="7"/>
  <c r="T749" i="7"/>
  <c r="AL701" i="7"/>
  <c r="AL745" i="7"/>
  <c r="AL747" i="7"/>
  <c r="AD666" i="7"/>
  <c r="U559" i="7"/>
  <c r="AR747" i="7"/>
  <c r="AR745" i="7"/>
  <c r="AR701" i="7"/>
  <c r="AL749" i="7"/>
  <c r="V525" i="7"/>
  <c r="AD701" i="7"/>
  <c r="AD745" i="7"/>
  <c r="AD747" i="7"/>
  <c r="AI631" i="7"/>
  <c r="W748" i="7"/>
  <c r="U666" i="7"/>
  <c r="AK666" i="7"/>
  <c r="V701" i="7"/>
  <c r="AI666" i="7"/>
  <c r="AQ701" i="7"/>
  <c r="AA701" i="7"/>
  <c r="AA596" i="7"/>
  <c r="AB666" i="7"/>
  <c r="AC701" i="7"/>
  <c r="R701" i="7"/>
  <c r="AB701" i="7"/>
  <c r="AJ701" i="7"/>
  <c r="AR596" i="7"/>
  <c r="AL631" i="7"/>
  <c r="W701" i="7"/>
  <c r="S701" i="7"/>
  <c r="AR666" i="7"/>
  <c r="S631" i="7"/>
  <c r="Z631" i="7"/>
  <c r="AJ631" i="7"/>
  <c r="AC666" i="7"/>
  <c r="R666" i="7"/>
  <c r="AQ596" i="7"/>
  <c r="Z666" i="7"/>
  <c r="AJ666" i="7"/>
  <c r="AB596" i="7"/>
  <c r="W666" i="7"/>
  <c r="T666" i="7"/>
  <c r="AR631" i="7"/>
  <c r="AL666" i="7"/>
  <c r="AD631" i="7"/>
  <c r="AF631" i="7"/>
  <c r="AQ666" i="7"/>
  <c r="U631" i="7"/>
  <c r="AK631" i="7"/>
  <c r="V666" i="7"/>
  <c r="AC596" i="7"/>
  <c r="AF666" i="7"/>
  <c r="AC631" i="7"/>
  <c r="R631" i="7"/>
  <c r="AA631" i="7"/>
  <c r="AB631" i="7"/>
  <c r="W631" i="7"/>
  <c r="AR564" i="7"/>
  <c r="U596" i="7"/>
  <c r="AK596" i="7"/>
  <c r="V631" i="7"/>
  <c r="AF525" i="7"/>
  <c r="AF596" i="7"/>
  <c r="S596" i="7"/>
  <c r="W596" i="7"/>
  <c r="T596" i="7"/>
  <c r="AL596" i="7"/>
  <c r="AD596" i="7"/>
  <c r="AJ596" i="7"/>
  <c r="V596" i="7"/>
  <c r="AI596" i="7"/>
  <c r="R596" i="7"/>
  <c r="Z596" i="7"/>
  <c r="AJ564" i="7"/>
  <c r="U564" i="7"/>
  <c r="AQ562" i="7"/>
  <c r="AQ564" i="7"/>
  <c r="AI525" i="7"/>
  <c r="AA564" i="7"/>
  <c r="T564" i="7"/>
  <c r="AR525" i="7"/>
  <c r="AD564" i="7"/>
  <c r="AC564" i="7"/>
  <c r="V564" i="7"/>
  <c r="AI564" i="7"/>
  <c r="S564" i="7"/>
  <c r="AF564" i="7"/>
  <c r="T525" i="7"/>
  <c r="S559" i="7"/>
  <c r="AA559" i="7"/>
  <c r="T559" i="7"/>
  <c r="AQ496" i="7"/>
  <c r="V559" i="7"/>
  <c r="AJ559" i="7"/>
  <c r="AC559" i="7"/>
  <c r="AF559" i="7"/>
  <c r="AL525" i="7"/>
  <c r="S525" i="7"/>
  <c r="AQ525" i="7"/>
  <c r="AL468" i="7"/>
  <c r="R525" i="7"/>
  <c r="AB525" i="7"/>
  <c r="Z525" i="7"/>
  <c r="AJ525" i="7"/>
  <c r="AK468" i="7"/>
  <c r="AC740" i="7"/>
  <c r="AC746" i="7" s="1"/>
  <c r="AQ498" i="7"/>
  <c r="AA498" i="7"/>
  <c r="R766" i="7"/>
  <c r="R765" i="7" s="1"/>
  <c r="R39" i="19" s="1"/>
  <c r="R498" i="7"/>
  <c r="AC774" i="7"/>
  <c r="V740" i="7"/>
  <c r="V746" i="7" s="1"/>
  <c r="AC498" i="7"/>
  <c r="AI498" i="7"/>
  <c r="AF498" i="7"/>
  <c r="W766" i="7"/>
  <c r="W765" i="7" s="1"/>
  <c r="W39" i="19" s="1"/>
  <c r="W498" i="7"/>
  <c r="AN766" i="7"/>
  <c r="AN765" i="7" s="1"/>
  <c r="AN39" i="19" s="1"/>
  <c r="Z766" i="7"/>
  <c r="Z765" i="7" s="1"/>
  <c r="Z39" i="19" s="1"/>
  <c r="Z498" i="7"/>
  <c r="V774" i="7"/>
  <c r="U774" i="7"/>
  <c r="AF774" i="7"/>
  <c r="S498" i="7"/>
  <c r="AL766" i="7"/>
  <c r="AL765" i="7" s="1"/>
  <c r="AL39" i="19" s="1"/>
  <c r="AL498" i="7"/>
  <c r="U498" i="7"/>
  <c r="Y766" i="7"/>
  <c r="Y765" i="7" s="1"/>
  <c r="Y39" i="19" s="1"/>
  <c r="AI774" i="7"/>
  <c r="AI497" i="7"/>
  <c r="AJ774" i="7"/>
  <c r="AJ498" i="7"/>
  <c r="AB766" i="7"/>
  <c r="AB765" i="7" s="1"/>
  <c r="AB39" i="19" s="1"/>
  <c r="AB498" i="7"/>
  <c r="AP766" i="7"/>
  <c r="AP765" i="7" s="1"/>
  <c r="AP39" i="19" s="1"/>
  <c r="AG766" i="7"/>
  <c r="AG765" i="7" s="1"/>
  <c r="AG39" i="19" s="1"/>
  <c r="AR766" i="7"/>
  <c r="AR765" i="7" s="1"/>
  <c r="AR39" i="19" s="1"/>
  <c r="AR498" i="7"/>
  <c r="AK766" i="7"/>
  <c r="AK765" i="7" s="1"/>
  <c r="AK39" i="19" s="1"/>
  <c r="AK498" i="7"/>
  <c r="AI471" i="7"/>
  <c r="AI470" i="7" s="1"/>
  <c r="AA774" i="7"/>
  <c r="AA497" i="7"/>
  <c r="T493" i="7"/>
  <c r="T497" i="7" s="1"/>
  <c r="T496" i="7"/>
  <c r="S468" i="7"/>
  <c r="AD493" i="7"/>
  <c r="AD501" i="7" s="1"/>
  <c r="AD500" i="7" s="1"/>
  <c r="AD496" i="7"/>
  <c r="V498" i="7"/>
  <c r="S774" i="7"/>
  <c r="T471" i="7"/>
  <c r="T470" i="7" s="1"/>
  <c r="T468" i="7"/>
  <c r="AQ471" i="7"/>
  <c r="AQ470" i="7" s="1"/>
  <c r="AQ468" i="7"/>
  <c r="AR468" i="7"/>
  <c r="U468" i="7"/>
  <c r="R740" i="7"/>
  <c r="R746" i="7" s="1"/>
  <c r="AF468" i="7"/>
  <c r="AF740" i="7"/>
  <c r="AF746" i="7" s="1"/>
  <c r="AB740" i="7"/>
  <c r="AB746" i="7" s="1"/>
  <c r="AC468" i="7"/>
  <c r="AD468" i="7"/>
  <c r="R468" i="7"/>
  <c r="AA468" i="7"/>
  <c r="AB468" i="7"/>
  <c r="Z468" i="7"/>
  <c r="AJ468" i="7"/>
  <c r="S471" i="7"/>
  <c r="S470" i="7" s="1"/>
  <c r="W468" i="7"/>
  <c r="AR740" i="7"/>
  <c r="AR746" i="7" s="1"/>
  <c r="AD740" i="7"/>
  <c r="AD746" i="7" s="1"/>
  <c r="AI740" i="7"/>
  <c r="AI746" i="7" s="1"/>
  <c r="AL740" i="7"/>
  <c r="AL746" i="7" s="1"/>
  <c r="X697" i="7"/>
  <c r="X700" i="7" s="1"/>
  <c r="X662" i="7"/>
  <c r="X665" i="7" s="1"/>
  <c r="X593" i="7"/>
  <c r="X558" i="7"/>
  <c r="X521" i="7"/>
  <c r="X524" i="7" s="1"/>
  <c r="X464" i="7"/>
  <c r="X467" i="7" s="1"/>
  <c r="X743" i="7"/>
  <c r="X739" i="7"/>
  <c r="X742" i="7"/>
  <c r="X698" i="7"/>
  <c r="X592" i="7"/>
  <c r="X595" i="7" s="1"/>
  <c r="X663" i="7"/>
  <c r="X465" i="7"/>
  <c r="X492" i="7"/>
  <c r="X522" i="7"/>
  <c r="X625" i="7"/>
  <c r="T774" i="7"/>
  <c r="AM742" i="7"/>
  <c r="AM743" i="7"/>
  <c r="AM698" i="7"/>
  <c r="AM663" i="7"/>
  <c r="AM625" i="7"/>
  <c r="AM592" i="7"/>
  <c r="AM595" i="7" s="1"/>
  <c r="AM522" i="7"/>
  <c r="AM492" i="7"/>
  <c r="AM465" i="7"/>
  <c r="AM471" i="7" s="1"/>
  <c r="AM470" i="7" s="1"/>
  <c r="AM739" i="7"/>
  <c r="AM558" i="7"/>
  <c r="AM559" i="7" s="1"/>
  <c r="AM464" i="7"/>
  <c r="AM467" i="7" s="1"/>
  <c r="AM593" i="7"/>
  <c r="AM521" i="7"/>
  <c r="AM524" i="7" s="1"/>
  <c r="AM697" i="7"/>
  <c r="AM700" i="7" s="1"/>
  <c r="AM662" i="7"/>
  <c r="AM665" i="7" s="1"/>
  <c r="AP743" i="7"/>
  <c r="AP698" i="7"/>
  <c r="AP663" i="7"/>
  <c r="AP625" i="7"/>
  <c r="AP592" i="7"/>
  <c r="AP595" i="7" s="1"/>
  <c r="AP522" i="7"/>
  <c r="AP492" i="7"/>
  <c r="AP496" i="7" s="1"/>
  <c r="AP465" i="7"/>
  <c r="AP471" i="7" s="1"/>
  <c r="AP470" i="7" s="1"/>
  <c r="AP739" i="7"/>
  <c r="AP742" i="7"/>
  <c r="AP697" i="7"/>
  <c r="AP700" i="7" s="1"/>
  <c r="AP662" i="7"/>
  <c r="AP665" i="7" s="1"/>
  <c r="AP593" i="7"/>
  <c r="AP558" i="7"/>
  <c r="AP562" i="7" s="1"/>
  <c r="AP521" i="7"/>
  <c r="AP524" i="7" s="1"/>
  <c r="AP464" i="7"/>
  <c r="AP467" i="7" s="1"/>
  <c r="AH743" i="7"/>
  <c r="AH698" i="7"/>
  <c r="AH663" i="7"/>
  <c r="AH625" i="7"/>
  <c r="AH592" i="7"/>
  <c r="AH595" i="7" s="1"/>
  <c r="AH522" i="7"/>
  <c r="AH492" i="7"/>
  <c r="AH465" i="7"/>
  <c r="AH471" i="7" s="1"/>
  <c r="AH470" i="7" s="1"/>
  <c r="AH739" i="7"/>
  <c r="AH742" i="7"/>
  <c r="AH697" i="7"/>
  <c r="AH700" i="7" s="1"/>
  <c r="AH662" i="7"/>
  <c r="AH665" i="7" s="1"/>
  <c r="AH593" i="7"/>
  <c r="AH464" i="7"/>
  <c r="AH467" i="7" s="1"/>
  <c r="AH558" i="7"/>
  <c r="AH559" i="7" s="1"/>
  <c r="AH521" i="7"/>
  <c r="AH524" i="7" s="1"/>
  <c r="AO743" i="7"/>
  <c r="AO698" i="7"/>
  <c r="AO663" i="7"/>
  <c r="AO625" i="7"/>
  <c r="AO592" i="7"/>
  <c r="AO595" i="7" s="1"/>
  <c r="AO522" i="7"/>
  <c r="AO492" i="7"/>
  <c r="AO493" i="7" s="1"/>
  <c r="AO465" i="7"/>
  <c r="AO471" i="7" s="1"/>
  <c r="AO470" i="7" s="1"/>
  <c r="AO739" i="7"/>
  <c r="AO742" i="7"/>
  <c r="AO697" i="7"/>
  <c r="AO700" i="7" s="1"/>
  <c r="AO662" i="7"/>
  <c r="AO665" i="7" s="1"/>
  <c r="AO593" i="7"/>
  <c r="AO558" i="7"/>
  <c r="AO559" i="7" s="1"/>
  <c r="AO521" i="7"/>
  <c r="AO524" i="7" s="1"/>
  <c r="AO464" i="7"/>
  <c r="AO467" i="7" s="1"/>
  <c r="Z740" i="7"/>
  <c r="Z746" i="7" s="1"/>
  <c r="AJ740" i="7"/>
  <c r="AJ746" i="7" s="1"/>
  <c r="AG743" i="7"/>
  <c r="AG698" i="7"/>
  <c r="AG663" i="7"/>
  <c r="AG625" i="7"/>
  <c r="AG592" i="7"/>
  <c r="AG595" i="7" s="1"/>
  <c r="AG522" i="7"/>
  <c r="AG492" i="7"/>
  <c r="AG496" i="7" s="1"/>
  <c r="AG465" i="7"/>
  <c r="AG471" i="7" s="1"/>
  <c r="AG470" i="7" s="1"/>
  <c r="AG739" i="7"/>
  <c r="AG742" i="7"/>
  <c r="AG697" i="7"/>
  <c r="AG700" i="7" s="1"/>
  <c r="AG662" i="7"/>
  <c r="AG665" i="7" s="1"/>
  <c r="AG593" i="7"/>
  <c r="AG558" i="7"/>
  <c r="AG562" i="7" s="1"/>
  <c r="AG521" i="7"/>
  <c r="AG524" i="7" s="1"/>
  <c r="AG464" i="7"/>
  <c r="AG467" i="7" s="1"/>
  <c r="AE742" i="7"/>
  <c r="AE743" i="7"/>
  <c r="AE698" i="7"/>
  <c r="AE663" i="7"/>
  <c r="AE625" i="7"/>
  <c r="AE592" i="7"/>
  <c r="AE595" i="7" s="1"/>
  <c r="AE522" i="7"/>
  <c r="AE492" i="7"/>
  <c r="AE493" i="7" s="1"/>
  <c r="AE465" i="7"/>
  <c r="AE471" i="7" s="1"/>
  <c r="AE470" i="7" s="1"/>
  <c r="AE739" i="7"/>
  <c r="AE662" i="7"/>
  <c r="AE665" i="7" s="1"/>
  <c r="AE697" i="7"/>
  <c r="AE700" i="7" s="1"/>
  <c r="AE521" i="7"/>
  <c r="AE524" i="7" s="1"/>
  <c r="AE464" i="7"/>
  <c r="AE467" i="7" s="1"/>
  <c r="AE558" i="7"/>
  <c r="AE559" i="7" s="1"/>
  <c r="AE593" i="7"/>
  <c r="Y743" i="7"/>
  <c r="Y698" i="7"/>
  <c r="Y663" i="7"/>
  <c r="Y625" i="7"/>
  <c r="Y592" i="7"/>
  <c r="Y595" i="7" s="1"/>
  <c r="Y522" i="7"/>
  <c r="Y492" i="7"/>
  <c r="Y496" i="7" s="1"/>
  <c r="Y465" i="7"/>
  <c r="Y471" i="7" s="1"/>
  <c r="Y470" i="7" s="1"/>
  <c r="Y739" i="7"/>
  <c r="Y742" i="7"/>
  <c r="Y697" i="7"/>
  <c r="Y700" i="7" s="1"/>
  <c r="Y662" i="7"/>
  <c r="Y665" i="7" s="1"/>
  <c r="Y593" i="7"/>
  <c r="Y558" i="7"/>
  <c r="Y562" i="7" s="1"/>
  <c r="Y521" i="7"/>
  <c r="Y524" i="7" s="1"/>
  <c r="Y464" i="7"/>
  <c r="Y467" i="7" s="1"/>
  <c r="AQ774" i="7"/>
  <c r="W740" i="7"/>
  <c r="W746" i="7" s="1"/>
  <c r="AN697" i="7"/>
  <c r="AN700" i="7" s="1"/>
  <c r="AN662" i="7"/>
  <c r="AN665" i="7" s="1"/>
  <c r="AN593" i="7"/>
  <c r="AN558" i="7"/>
  <c r="AN562" i="7" s="1"/>
  <c r="AN521" i="7"/>
  <c r="AN524" i="7" s="1"/>
  <c r="AN464" i="7"/>
  <c r="AN467" i="7" s="1"/>
  <c r="AN743" i="7"/>
  <c r="AN739" i="7"/>
  <c r="AN742" i="7"/>
  <c r="AN492" i="7"/>
  <c r="AN496" i="7" s="1"/>
  <c r="AN625" i="7"/>
  <c r="AN698" i="7"/>
  <c r="AN592" i="7"/>
  <c r="AN595" i="7" s="1"/>
  <c r="AN465" i="7"/>
  <c r="AN663" i="7"/>
  <c r="AN522" i="7"/>
  <c r="Q743" i="7"/>
  <c r="Q698" i="7"/>
  <c r="Q663" i="7"/>
  <c r="Q625" i="7"/>
  <c r="Q592" i="7"/>
  <c r="Q595" i="7" s="1"/>
  <c r="Q522" i="7"/>
  <c r="Q492" i="7"/>
  <c r="Q465" i="7"/>
  <c r="Q471" i="7" s="1"/>
  <c r="Q470" i="7" s="1"/>
  <c r="Q739" i="7"/>
  <c r="Q742" i="7"/>
  <c r="Q697" i="7"/>
  <c r="Q700" i="7" s="1"/>
  <c r="Q662" i="7"/>
  <c r="Q665" i="7" s="1"/>
  <c r="Q593" i="7"/>
  <c r="Q558" i="7"/>
  <c r="Q521" i="7"/>
  <c r="Q524" i="7" s="1"/>
  <c r="Q464" i="7"/>
  <c r="Q467" i="7" s="1"/>
  <c r="T740" i="7"/>
  <c r="T746" i="7" s="1"/>
  <c r="S740" i="7"/>
  <c r="S746" i="7" s="1"/>
  <c r="AA740" i="7"/>
  <c r="AA746" i="7" s="1"/>
  <c r="AQ740" i="7"/>
  <c r="AQ746" i="7" s="1"/>
  <c r="Y2" i="46"/>
  <c r="AO17" i="19"/>
  <c r="AO67" i="19"/>
  <c r="Q17" i="19"/>
  <c r="Q67" i="19"/>
  <c r="X17" i="19"/>
  <c r="X67" i="19"/>
  <c r="Y67" i="19"/>
  <c r="Y17" i="19"/>
  <c r="AN17" i="19"/>
  <c r="AN67" i="19"/>
  <c r="AG67" i="19"/>
  <c r="AG17" i="19"/>
  <c r="AM17" i="19"/>
  <c r="AM67" i="19"/>
  <c r="AE17" i="19"/>
  <c r="AE67" i="19"/>
  <c r="AP17" i="19"/>
  <c r="AP67" i="19"/>
  <c r="AH67" i="19"/>
  <c r="AH17" i="19"/>
  <c r="Y1" i="46"/>
  <c r="Y1" i="7"/>
  <c r="Q34" i="52"/>
  <c r="Q69" i="52"/>
  <c r="Q60" i="52"/>
  <c r="Q47" i="52"/>
  <c r="Y70" i="52"/>
  <c r="Y61" i="52"/>
  <c r="Y35" i="52"/>
  <c r="Y48" i="52"/>
  <c r="AP69" i="52"/>
  <c r="AP60" i="52"/>
  <c r="AP47" i="52"/>
  <c r="AP34" i="52"/>
  <c r="T69" i="52"/>
  <c r="T47" i="52"/>
  <c r="T34" i="52"/>
  <c r="T60" i="52"/>
  <c r="AC69" i="52"/>
  <c r="AC60" i="52"/>
  <c r="AC34" i="52"/>
  <c r="AC47" i="52"/>
  <c r="AE70" i="52"/>
  <c r="AE61" i="52"/>
  <c r="AE48" i="52"/>
  <c r="AE35" i="52"/>
  <c r="AF48" i="52"/>
  <c r="AF35" i="52"/>
  <c r="AF70" i="52"/>
  <c r="AF61" i="52"/>
  <c r="AI69" i="52"/>
  <c r="AI60" i="52"/>
  <c r="AI47" i="52"/>
  <c r="AI34" i="52"/>
  <c r="Q70" i="52"/>
  <c r="Q35" i="52"/>
  <c r="Q61" i="52"/>
  <c r="Q48" i="52"/>
  <c r="T35" i="52"/>
  <c r="T70" i="52"/>
  <c r="T61" i="52"/>
  <c r="T48" i="52"/>
  <c r="AN70" i="52"/>
  <c r="AN48" i="52"/>
  <c r="AN35" i="52"/>
  <c r="AN61" i="52"/>
  <c r="AO34" i="52"/>
  <c r="AO69" i="52"/>
  <c r="AO60" i="52"/>
  <c r="AO47" i="52"/>
  <c r="M69" i="52"/>
  <c r="M47" i="52"/>
  <c r="M34" i="52"/>
  <c r="M60" i="52"/>
  <c r="AM47" i="52"/>
  <c r="AM69" i="52"/>
  <c r="AM34" i="52"/>
  <c r="AM60" i="52"/>
  <c r="AK69" i="52"/>
  <c r="AK47" i="52"/>
  <c r="AK34" i="52"/>
  <c r="AK60" i="52"/>
  <c r="H34" i="52"/>
  <c r="H69" i="52"/>
  <c r="H60" i="52"/>
  <c r="H47" i="52"/>
  <c r="M35" i="52"/>
  <c r="M70" i="52"/>
  <c r="M61" i="52"/>
  <c r="M48" i="52"/>
  <c r="AM61" i="52"/>
  <c r="AM48" i="52"/>
  <c r="AM35" i="52"/>
  <c r="AM70" i="52"/>
  <c r="AK35" i="52"/>
  <c r="AK70" i="52"/>
  <c r="AK61" i="52"/>
  <c r="AK48" i="52"/>
  <c r="AD60" i="52"/>
  <c r="AD47" i="52"/>
  <c r="AD34" i="52"/>
  <c r="AD69" i="52"/>
  <c r="Z61" i="52"/>
  <c r="Z35" i="52"/>
  <c r="Z48" i="52"/>
  <c r="Z70" i="52"/>
  <c r="R61" i="52"/>
  <c r="R48" i="52"/>
  <c r="R35" i="52"/>
  <c r="R70" i="52"/>
  <c r="AL60" i="52"/>
  <c r="AL34" i="52"/>
  <c r="AL47" i="52"/>
  <c r="AL69" i="52"/>
  <c r="AG70" i="52"/>
  <c r="AG35" i="52"/>
  <c r="AG61" i="52"/>
  <c r="AG48" i="52"/>
  <c r="J69" i="52"/>
  <c r="J60" i="52"/>
  <c r="J47" i="52"/>
  <c r="J34" i="52"/>
  <c r="X70" i="52"/>
  <c r="X61" i="52"/>
  <c r="X48" i="52"/>
  <c r="X35" i="52"/>
  <c r="H70" i="52"/>
  <c r="H48" i="52"/>
  <c r="H35" i="52"/>
  <c r="H61" i="52"/>
  <c r="AH61" i="52"/>
  <c r="AH35" i="52"/>
  <c r="AH70" i="52"/>
  <c r="AH48" i="52"/>
  <c r="S48" i="52"/>
  <c r="S35" i="52"/>
  <c r="S70" i="52"/>
  <c r="S61" i="52"/>
  <c r="AB70" i="52"/>
  <c r="AB61" i="52"/>
  <c r="AB35" i="52"/>
  <c r="AB48" i="52"/>
  <c r="J61" i="52"/>
  <c r="J35" i="52"/>
  <c r="J70" i="52"/>
  <c r="J48" i="52"/>
  <c r="AF69" i="52"/>
  <c r="AF60" i="52"/>
  <c r="AF34" i="52"/>
  <c r="AF47" i="52"/>
  <c r="AD70" i="52"/>
  <c r="AD61" i="52"/>
  <c r="AD48" i="52"/>
  <c r="AD35" i="52"/>
  <c r="Z69" i="52"/>
  <c r="Z60" i="52"/>
  <c r="Z47" i="52"/>
  <c r="Z34" i="52"/>
  <c r="N70" i="52"/>
  <c r="N61" i="52"/>
  <c r="N48" i="52"/>
  <c r="N35" i="52"/>
  <c r="K69" i="52"/>
  <c r="K60" i="52"/>
  <c r="K47" i="52"/>
  <c r="K34" i="52"/>
  <c r="S60" i="52"/>
  <c r="S47" i="52"/>
  <c r="S34" i="52"/>
  <c r="S69" i="52"/>
  <c r="AB47" i="52"/>
  <c r="AB34" i="52"/>
  <c r="AB60" i="52"/>
  <c r="AB69" i="52"/>
  <c r="AG34" i="52"/>
  <c r="AG69" i="52"/>
  <c r="AG60" i="52"/>
  <c r="AG47" i="52"/>
  <c r="I1" i="3"/>
  <c r="F12" i="3"/>
  <c r="AO70" i="52"/>
  <c r="AO61" i="52"/>
  <c r="AO48" i="52"/>
  <c r="AO35" i="52"/>
  <c r="O47" i="52"/>
  <c r="O34" i="52"/>
  <c r="O69" i="52"/>
  <c r="O60" i="52"/>
  <c r="I34" i="52"/>
  <c r="I69" i="52"/>
  <c r="I60" i="52"/>
  <c r="I47" i="52"/>
  <c r="W61" i="52"/>
  <c r="W48" i="52"/>
  <c r="W35" i="52"/>
  <c r="W70" i="52"/>
  <c r="U35" i="52"/>
  <c r="U70" i="52"/>
  <c r="U61" i="52"/>
  <c r="U48" i="52"/>
  <c r="K48" i="52"/>
  <c r="K70" i="52"/>
  <c r="K61" i="52"/>
  <c r="K35" i="52"/>
  <c r="AN34" i="52"/>
  <c r="AN69" i="52"/>
  <c r="AN60" i="52"/>
  <c r="AN47" i="52"/>
  <c r="AC35" i="52"/>
  <c r="AC70" i="52"/>
  <c r="AC61" i="52"/>
  <c r="AC48" i="52"/>
  <c r="G61" i="52"/>
  <c r="G48" i="52"/>
  <c r="G35" i="52"/>
  <c r="G70" i="52"/>
  <c r="AH69" i="52"/>
  <c r="AH60" i="52"/>
  <c r="AH47" i="52"/>
  <c r="AH34" i="52"/>
  <c r="I70" i="52"/>
  <c r="I61" i="52"/>
  <c r="I35" i="52"/>
  <c r="I48" i="52"/>
  <c r="P69" i="52"/>
  <c r="P60" i="52"/>
  <c r="P47" i="52"/>
  <c r="P34" i="52"/>
  <c r="AJ70" i="52"/>
  <c r="AJ61" i="52"/>
  <c r="AJ48" i="52"/>
  <c r="AJ35" i="52"/>
  <c r="L70" i="52"/>
  <c r="L61" i="52"/>
  <c r="L48" i="52"/>
  <c r="L35" i="52"/>
  <c r="AP61" i="52"/>
  <c r="AP48" i="52"/>
  <c r="AP35" i="52"/>
  <c r="AP70" i="52"/>
  <c r="AE47" i="52"/>
  <c r="AE34" i="52"/>
  <c r="AE69" i="52"/>
  <c r="AE60" i="52"/>
  <c r="U69" i="52"/>
  <c r="U34" i="52"/>
  <c r="U60" i="52"/>
  <c r="U47" i="52"/>
  <c r="AI48" i="52"/>
  <c r="AI70" i="52"/>
  <c r="AI61" i="52"/>
  <c r="AI35" i="52"/>
  <c r="P48" i="52"/>
  <c r="P35" i="52"/>
  <c r="P61" i="52"/>
  <c r="P70" i="52"/>
  <c r="AJ69" i="52"/>
  <c r="AJ60" i="52"/>
  <c r="AJ47" i="52"/>
  <c r="AJ34" i="52"/>
  <c r="L47" i="52"/>
  <c r="L34" i="52"/>
  <c r="L60" i="52"/>
  <c r="L69" i="52"/>
  <c r="AL70" i="52"/>
  <c r="AL61" i="52"/>
  <c r="AL48" i="52"/>
  <c r="AL35" i="52"/>
  <c r="R69" i="52"/>
  <c r="R60" i="52"/>
  <c r="R47" i="52"/>
  <c r="R34" i="52"/>
  <c r="Y34" i="52"/>
  <c r="Y69" i="52"/>
  <c r="Y60" i="52"/>
  <c r="Y47" i="52"/>
  <c r="N60" i="52"/>
  <c r="N34" i="52"/>
  <c r="N47" i="52"/>
  <c r="N69" i="52"/>
  <c r="W47" i="52"/>
  <c r="W34" i="52"/>
  <c r="W69" i="52"/>
  <c r="W60" i="52"/>
  <c r="O61" i="52"/>
  <c r="O48" i="52"/>
  <c r="O35" i="52"/>
  <c r="O70" i="52"/>
  <c r="X34" i="52"/>
  <c r="X69" i="52"/>
  <c r="X60" i="52"/>
  <c r="X47" i="52"/>
  <c r="L76" i="50"/>
  <c r="L169" i="50"/>
  <c r="L156" i="50"/>
  <c r="L65" i="50"/>
  <c r="L54" i="50"/>
  <c r="L9" i="50"/>
  <c r="L89" i="50"/>
  <c r="L134" i="50"/>
  <c r="L36" i="49"/>
  <c r="L25" i="49"/>
  <c r="L17" i="49"/>
  <c r="L145" i="50"/>
  <c r="L9" i="49"/>
  <c r="L37" i="48"/>
  <c r="L9" i="48"/>
  <c r="L92" i="48"/>
  <c r="AP134" i="50"/>
  <c r="AP89" i="50"/>
  <c r="AP76" i="50"/>
  <c r="AP145" i="50"/>
  <c r="AP65" i="50"/>
  <c r="AP169" i="50"/>
  <c r="AP54" i="50"/>
  <c r="AP36" i="49"/>
  <c r="AP156" i="50"/>
  <c r="AP9" i="50"/>
  <c r="AP25" i="49"/>
  <c r="AP9" i="49"/>
  <c r="AP17" i="49"/>
  <c r="AP37" i="48"/>
  <c r="AP9" i="48"/>
  <c r="AP92" i="48"/>
  <c r="H156" i="50"/>
  <c r="H65" i="50"/>
  <c r="H54" i="50"/>
  <c r="H9" i="50"/>
  <c r="H145" i="50"/>
  <c r="H134" i="50"/>
  <c r="H89" i="50"/>
  <c r="H76" i="50"/>
  <c r="H169" i="50"/>
  <c r="H17" i="49"/>
  <c r="H9" i="49"/>
  <c r="H36" i="49"/>
  <c r="H25" i="49"/>
  <c r="H37" i="48"/>
  <c r="H9" i="48"/>
  <c r="H92" i="48"/>
  <c r="AH134" i="50"/>
  <c r="AH89" i="50"/>
  <c r="AH76" i="50"/>
  <c r="AH145" i="50"/>
  <c r="AH65" i="50"/>
  <c r="AH169" i="50"/>
  <c r="AH54" i="50"/>
  <c r="AH25" i="49"/>
  <c r="AH9" i="49"/>
  <c r="AH17" i="49"/>
  <c r="AH156" i="50"/>
  <c r="AH9" i="50"/>
  <c r="AH36" i="49"/>
  <c r="AH37" i="48"/>
  <c r="AH9" i="48"/>
  <c r="AH92" i="48"/>
  <c r="S89" i="50"/>
  <c r="S76" i="50"/>
  <c r="S169" i="50"/>
  <c r="S134" i="50"/>
  <c r="S156" i="50"/>
  <c r="S9" i="50"/>
  <c r="S65" i="50"/>
  <c r="S36" i="49"/>
  <c r="S25" i="49"/>
  <c r="S145" i="50"/>
  <c r="S54" i="50"/>
  <c r="S9" i="49"/>
  <c r="S17" i="49"/>
  <c r="S37" i="48"/>
  <c r="S9" i="48"/>
  <c r="S92" i="48"/>
  <c r="AB76" i="50"/>
  <c r="AB169" i="50"/>
  <c r="AB156" i="50"/>
  <c r="AB65" i="50"/>
  <c r="AB54" i="50"/>
  <c r="AB9" i="50"/>
  <c r="AB89" i="50"/>
  <c r="AB145" i="50"/>
  <c r="AB36" i="49"/>
  <c r="AB25" i="49"/>
  <c r="AB134" i="50"/>
  <c r="AB17" i="49"/>
  <c r="AB9" i="49"/>
  <c r="AB37" i="48"/>
  <c r="AB9" i="48"/>
  <c r="AB92" i="48"/>
  <c r="AH168" i="50"/>
  <c r="AH155" i="50"/>
  <c r="AH64" i="50"/>
  <c r="AH53" i="50"/>
  <c r="AH8" i="50"/>
  <c r="AH144" i="50"/>
  <c r="AH133" i="50"/>
  <c r="AH75" i="50"/>
  <c r="AH24" i="49"/>
  <c r="AH8" i="49"/>
  <c r="AH16" i="49"/>
  <c r="AH88" i="50"/>
  <c r="AH35" i="49"/>
  <c r="AH36" i="48"/>
  <c r="AH8" i="48"/>
  <c r="AH91" i="48"/>
  <c r="S168" i="50"/>
  <c r="S155" i="50"/>
  <c r="S64" i="50"/>
  <c r="S53" i="50"/>
  <c r="S8" i="50"/>
  <c r="S144" i="50"/>
  <c r="S133" i="50"/>
  <c r="S88" i="50"/>
  <c r="S16" i="49"/>
  <c r="S8" i="49"/>
  <c r="S75" i="50"/>
  <c r="S24" i="49"/>
  <c r="S35" i="49"/>
  <c r="S36" i="48"/>
  <c r="S8" i="48"/>
  <c r="S91" i="48"/>
  <c r="AB155" i="50"/>
  <c r="AB64" i="50"/>
  <c r="AB53" i="50"/>
  <c r="AB8" i="50"/>
  <c r="AB144" i="50"/>
  <c r="AB133" i="50"/>
  <c r="AB88" i="50"/>
  <c r="AB75" i="50"/>
  <c r="AB168" i="50"/>
  <c r="AB16" i="49"/>
  <c r="AB8" i="49"/>
  <c r="AB35" i="49"/>
  <c r="AB24" i="49"/>
  <c r="AB36" i="48"/>
  <c r="AB8" i="48"/>
  <c r="AB91" i="48"/>
  <c r="AG168" i="50"/>
  <c r="AG155" i="50"/>
  <c r="AG64" i="50"/>
  <c r="AG53" i="50"/>
  <c r="AG8" i="50"/>
  <c r="AG144" i="50"/>
  <c r="AG75" i="50"/>
  <c r="AG35" i="49"/>
  <c r="AG16" i="49"/>
  <c r="AG24" i="49"/>
  <c r="AG133" i="50"/>
  <c r="AG8" i="49"/>
  <c r="AG88" i="50"/>
  <c r="AG36" i="48"/>
  <c r="AG8" i="48"/>
  <c r="AG91" i="48"/>
  <c r="I145" i="50"/>
  <c r="I134" i="50"/>
  <c r="I89" i="50"/>
  <c r="I76" i="50"/>
  <c r="I156" i="50"/>
  <c r="I65" i="50"/>
  <c r="I54" i="50"/>
  <c r="I9" i="50"/>
  <c r="I9" i="49"/>
  <c r="I169" i="50"/>
  <c r="I36" i="49"/>
  <c r="I25" i="49"/>
  <c r="I17" i="49"/>
  <c r="I37" i="48"/>
  <c r="I9" i="48"/>
  <c r="I92" i="48"/>
  <c r="AO145" i="50"/>
  <c r="AO134" i="50"/>
  <c r="AO89" i="50"/>
  <c r="AO76" i="50"/>
  <c r="AO156" i="50"/>
  <c r="AO65" i="50"/>
  <c r="AO54" i="50"/>
  <c r="AO9" i="50"/>
  <c r="AO36" i="49"/>
  <c r="AO9" i="49"/>
  <c r="AO169" i="50"/>
  <c r="AO25" i="49"/>
  <c r="AO17" i="49"/>
  <c r="AO37" i="48"/>
  <c r="AO9" i="48"/>
  <c r="AO92" i="48"/>
  <c r="O88" i="50"/>
  <c r="O75" i="50"/>
  <c r="O168" i="50"/>
  <c r="O133" i="50"/>
  <c r="O24" i="49"/>
  <c r="O53" i="50"/>
  <c r="O35" i="49"/>
  <c r="O155" i="50"/>
  <c r="O64" i="50"/>
  <c r="O8" i="50"/>
  <c r="O16" i="49"/>
  <c r="O8" i="49"/>
  <c r="O144" i="50"/>
  <c r="O36" i="48"/>
  <c r="O8" i="48"/>
  <c r="O91" i="48"/>
  <c r="K1" i="46"/>
  <c r="I168" i="50"/>
  <c r="I155" i="50"/>
  <c r="I64" i="50"/>
  <c r="I53" i="50"/>
  <c r="I8" i="50"/>
  <c r="I144" i="50"/>
  <c r="I75" i="50"/>
  <c r="I35" i="49"/>
  <c r="I133" i="50"/>
  <c r="I24" i="49"/>
  <c r="I16" i="49"/>
  <c r="I88" i="50"/>
  <c r="I8" i="49"/>
  <c r="I36" i="48"/>
  <c r="I8" i="48"/>
  <c r="I91" i="48"/>
  <c r="AN75" i="50"/>
  <c r="AN168" i="50"/>
  <c r="AN155" i="50"/>
  <c r="AN64" i="50"/>
  <c r="AN53" i="50"/>
  <c r="AN88" i="50"/>
  <c r="AN35" i="49"/>
  <c r="AN133" i="50"/>
  <c r="AN24" i="49"/>
  <c r="AN16" i="49"/>
  <c r="AN8" i="50"/>
  <c r="AN144" i="50"/>
  <c r="AN8" i="49"/>
  <c r="AN36" i="48"/>
  <c r="AN8" i="48"/>
  <c r="AN91" i="48"/>
  <c r="AJ76" i="50"/>
  <c r="AJ169" i="50"/>
  <c r="AJ156" i="50"/>
  <c r="AJ65" i="50"/>
  <c r="AJ54" i="50"/>
  <c r="AJ9" i="50"/>
  <c r="AJ89" i="50"/>
  <c r="AJ134" i="50"/>
  <c r="AJ25" i="49"/>
  <c r="AJ36" i="49"/>
  <c r="AJ17" i="49"/>
  <c r="AJ145" i="50"/>
  <c r="AJ9" i="49"/>
  <c r="AJ37" i="48"/>
  <c r="AJ9" i="48"/>
  <c r="AJ92" i="48"/>
  <c r="AE2" i="19"/>
  <c r="AC169" i="50"/>
  <c r="AC156" i="50"/>
  <c r="AC65" i="50"/>
  <c r="AC54" i="50"/>
  <c r="AC9" i="50"/>
  <c r="AC36" i="49"/>
  <c r="AC145" i="50"/>
  <c r="AC76" i="50"/>
  <c r="AC25" i="49"/>
  <c r="AC17" i="49"/>
  <c r="AC134" i="50"/>
  <c r="AC9" i="49"/>
  <c r="AC89" i="50"/>
  <c r="AC37" i="48"/>
  <c r="AC9" i="48"/>
  <c r="AC92" i="48"/>
  <c r="U144" i="50"/>
  <c r="U133" i="50"/>
  <c r="U88" i="50"/>
  <c r="U75" i="50"/>
  <c r="U155" i="50"/>
  <c r="U64" i="50"/>
  <c r="U53" i="50"/>
  <c r="U8" i="50"/>
  <c r="U168" i="50"/>
  <c r="U8" i="49"/>
  <c r="U35" i="49"/>
  <c r="U24" i="49"/>
  <c r="U16" i="49"/>
  <c r="U36" i="48"/>
  <c r="U8" i="48"/>
  <c r="U91" i="48"/>
  <c r="AI89" i="50"/>
  <c r="AI76" i="50"/>
  <c r="AI169" i="50"/>
  <c r="AI134" i="50"/>
  <c r="AI145" i="50"/>
  <c r="AI36" i="49"/>
  <c r="AI65" i="50"/>
  <c r="AI25" i="49"/>
  <c r="AI54" i="50"/>
  <c r="AI156" i="50"/>
  <c r="AI9" i="50"/>
  <c r="AI9" i="49"/>
  <c r="AI17" i="49"/>
  <c r="AI37" i="48"/>
  <c r="AI9" i="48"/>
  <c r="AI92" i="48"/>
  <c r="P156" i="50"/>
  <c r="P65" i="50"/>
  <c r="P54" i="50"/>
  <c r="P9" i="50"/>
  <c r="P145" i="50"/>
  <c r="P134" i="50"/>
  <c r="P89" i="50"/>
  <c r="P76" i="50"/>
  <c r="P169" i="50"/>
  <c r="P17" i="49"/>
  <c r="P9" i="49"/>
  <c r="P36" i="49"/>
  <c r="P25" i="49"/>
  <c r="P37" i="48"/>
  <c r="P9" i="48"/>
  <c r="P92" i="48"/>
  <c r="AJ155" i="50"/>
  <c r="AJ64" i="50"/>
  <c r="AJ53" i="50"/>
  <c r="AJ8" i="50"/>
  <c r="AJ144" i="50"/>
  <c r="AJ133" i="50"/>
  <c r="AJ88" i="50"/>
  <c r="AJ75" i="50"/>
  <c r="AJ168" i="50"/>
  <c r="AJ16" i="49"/>
  <c r="AJ8" i="49"/>
  <c r="AJ35" i="49"/>
  <c r="AJ24" i="49"/>
  <c r="AJ36" i="48"/>
  <c r="AJ8" i="48"/>
  <c r="AJ91" i="48"/>
  <c r="L155" i="50"/>
  <c r="L64" i="50"/>
  <c r="L53" i="50"/>
  <c r="L8" i="50"/>
  <c r="L144" i="50"/>
  <c r="L133" i="50"/>
  <c r="L88" i="50"/>
  <c r="L75" i="50"/>
  <c r="L168" i="50"/>
  <c r="L16" i="49"/>
  <c r="L8" i="49"/>
  <c r="L35" i="49"/>
  <c r="L24" i="49"/>
  <c r="L36" i="48"/>
  <c r="L8" i="48"/>
  <c r="L91" i="48"/>
  <c r="AL169" i="50"/>
  <c r="AL156" i="50"/>
  <c r="AL65" i="50"/>
  <c r="AL54" i="50"/>
  <c r="AL9" i="50"/>
  <c r="AL36" i="49"/>
  <c r="AL145" i="50"/>
  <c r="AL134" i="50"/>
  <c r="AL25" i="49"/>
  <c r="AL17" i="49"/>
  <c r="AL89" i="50"/>
  <c r="AL9" i="49"/>
  <c r="AL76" i="50"/>
  <c r="AL37" i="48"/>
  <c r="AL9" i="48"/>
  <c r="AL92" i="48"/>
  <c r="R168" i="50"/>
  <c r="R155" i="50"/>
  <c r="R64" i="50"/>
  <c r="R53" i="50"/>
  <c r="R8" i="50"/>
  <c r="R144" i="50"/>
  <c r="R133" i="50"/>
  <c r="R24" i="49"/>
  <c r="R8" i="49"/>
  <c r="R88" i="50"/>
  <c r="R16" i="49"/>
  <c r="R75" i="50"/>
  <c r="R35" i="49"/>
  <c r="R36" i="48"/>
  <c r="R8" i="48"/>
  <c r="R91" i="48"/>
  <c r="Y168" i="50"/>
  <c r="Y155" i="50"/>
  <c r="Y64" i="50"/>
  <c r="Y53" i="50"/>
  <c r="Y8" i="50"/>
  <c r="Y144" i="50"/>
  <c r="Y75" i="50"/>
  <c r="Y88" i="50"/>
  <c r="Y35" i="49"/>
  <c r="Y24" i="49"/>
  <c r="Y16" i="49"/>
  <c r="Y8" i="49"/>
  <c r="Y133" i="50"/>
  <c r="Y36" i="48"/>
  <c r="Y8" i="48"/>
  <c r="Y91" i="48"/>
  <c r="P2" i="46"/>
  <c r="N169" i="50"/>
  <c r="N156" i="50"/>
  <c r="N65" i="50"/>
  <c r="N54" i="50"/>
  <c r="N9" i="50"/>
  <c r="N145" i="50"/>
  <c r="N134" i="50"/>
  <c r="N25" i="49"/>
  <c r="N89" i="50"/>
  <c r="N17" i="49"/>
  <c r="N9" i="49"/>
  <c r="N76" i="50"/>
  <c r="N36" i="49"/>
  <c r="N37" i="48"/>
  <c r="N9" i="48"/>
  <c r="N92" i="48"/>
  <c r="P75" i="50"/>
  <c r="P168" i="50"/>
  <c r="P155" i="50"/>
  <c r="P64" i="50"/>
  <c r="P53" i="50"/>
  <c r="P88" i="50"/>
  <c r="P133" i="50"/>
  <c r="P35" i="49"/>
  <c r="P24" i="49"/>
  <c r="P16" i="49"/>
  <c r="P144" i="50"/>
  <c r="P8" i="49"/>
  <c r="P8" i="50"/>
  <c r="P36" i="48"/>
  <c r="P8" i="48"/>
  <c r="P91" i="48"/>
  <c r="AI168" i="50"/>
  <c r="AI155" i="50"/>
  <c r="AI64" i="50"/>
  <c r="AI53" i="50"/>
  <c r="AI8" i="50"/>
  <c r="AI144" i="50"/>
  <c r="AI133" i="50"/>
  <c r="AI88" i="50"/>
  <c r="AI16" i="49"/>
  <c r="AI8" i="49"/>
  <c r="AI75" i="50"/>
  <c r="AI24" i="49"/>
  <c r="AI35" i="49"/>
  <c r="AI36" i="48"/>
  <c r="AI8" i="48"/>
  <c r="AI91" i="48"/>
  <c r="O169" i="50"/>
  <c r="O156" i="50"/>
  <c r="O65" i="50"/>
  <c r="O54" i="50"/>
  <c r="O9" i="50"/>
  <c r="O145" i="50"/>
  <c r="O134" i="50"/>
  <c r="O89" i="50"/>
  <c r="O17" i="49"/>
  <c r="O9" i="49"/>
  <c r="O76" i="50"/>
  <c r="O25" i="49"/>
  <c r="O36" i="49"/>
  <c r="O37" i="48"/>
  <c r="O9" i="48"/>
  <c r="O92" i="48"/>
  <c r="X75" i="50"/>
  <c r="X168" i="50"/>
  <c r="X155" i="50"/>
  <c r="X64" i="50"/>
  <c r="X53" i="50"/>
  <c r="X88" i="50"/>
  <c r="X8" i="50"/>
  <c r="X35" i="49"/>
  <c r="X24" i="49"/>
  <c r="X144" i="50"/>
  <c r="X16" i="49"/>
  <c r="X8" i="49"/>
  <c r="X133" i="50"/>
  <c r="X36" i="48"/>
  <c r="X8" i="48"/>
  <c r="X91" i="48"/>
  <c r="T76" i="50"/>
  <c r="T169" i="50"/>
  <c r="T156" i="50"/>
  <c r="T65" i="50"/>
  <c r="T54" i="50"/>
  <c r="T9" i="50"/>
  <c r="T89" i="50"/>
  <c r="T36" i="49"/>
  <c r="T25" i="49"/>
  <c r="T145" i="50"/>
  <c r="T17" i="49"/>
  <c r="T134" i="50"/>
  <c r="T9" i="49"/>
  <c r="T37" i="48"/>
  <c r="T9" i="48"/>
  <c r="T92" i="48"/>
  <c r="K168" i="50"/>
  <c r="K155" i="50"/>
  <c r="K64" i="50"/>
  <c r="K53" i="50"/>
  <c r="K8" i="50"/>
  <c r="K144" i="50"/>
  <c r="K133" i="50"/>
  <c r="K88" i="50"/>
  <c r="K16" i="49"/>
  <c r="K8" i="49"/>
  <c r="K75" i="50"/>
  <c r="K24" i="49"/>
  <c r="K35" i="49"/>
  <c r="K36" i="48"/>
  <c r="K8" i="48"/>
  <c r="K91" i="48"/>
  <c r="Y145" i="50"/>
  <c r="Y134" i="50"/>
  <c r="Y89" i="50"/>
  <c r="Y76" i="50"/>
  <c r="Y156" i="50"/>
  <c r="Y65" i="50"/>
  <c r="Y54" i="50"/>
  <c r="Y9" i="50"/>
  <c r="Y9" i="49"/>
  <c r="Y36" i="49"/>
  <c r="Y25" i="49"/>
  <c r="Y17" i="49"/>
  <c r="Y169" i="50"/>
  <c r="Y37" i="48"/>
  <c r="Y9" i="48"/>
  <c r="Y92" i="48"/>
  <c r="AN156" i="50"/>
  <c r="AN65" i="50"/>
  <c r="AN54" i="50"/>
  <c r="AN9" i="50"/>
  <c r="AN36" i="49"/>
  <c r="AN145" i="50"/>
  <c r="AN134" i="50"/>
  <c r="AN89" i="50"/>
  <c r="AN76" i="50"/>
  <c r="AN169" i="50"/>
  <c r="AN17" i="49"/>
  <c r="AN9" i="49"/>
  <c r="AN25" i="49"/>
  <c r="AN37" i="48"/>
  <c r="AN9" i="48"/>
  <c r="AN92" i="48"/>
  <c r="AP168" i="50"/>
  <c r="AP155" i="50"/>
  <c r="AP64" i="50"/>
  <c r="AP53" i="50"/>
  <c r="AP8" i="50"/>
  <c r="AP144" i="50"/>
  <c r="AP133" i="50"/>
  <c r="AP24" i="49"/>
  <c r="AP8" i="49"/>
  <c r="AP16" i="49"/>
  <c r="AP88" i="50"/>
  <c r="AP35" i="49"/>
  <c r="AP75" i="50"/>
  <c r="AP36" i="48"/>
  <c r="AP8" i="48"/>
  <c r="AP91" i="48"/>
  <c r="X156" i="50"/>
  <c r="X65" i="50"/>
  <c r="X54" i="50"/>
  <c r="X9" i="50"/>
  <c r="X145" i="50"/>
  <c r="X134" i="50"/>
  <c r="X89" i="50"/>
  <c r="X76" i="50"/>
  <c r="X169" i="50"/>
  <c r="X17" i="49"/>
  <c r="X9" i="49"/>
  <c r="X36" i="49"/>
  <c r="X25" i="49"/>
  <c r="X37" i="48"/>
  <c r="X9" i="48"/>
  <c r="X92" i="48"/>
  <c r="AQ1" i="46"/>
  <c r="AO168" i="50"/>
  <c r="AO155" i="50"/>
  <c r="AO64" i="50"/>
  <c r="AO53" i="50"/>
  <c r="AO8" i="50"/>
  <c r="AO144" i="50"/>
  <c r="AO75" i="50"/>
  <c r="AO35" i="49"/>
  <c r="AO133" i="50"/>
  <c r="AO24" i="49"/>
  <c r="AO16" i="49"/>
  <c r="AO88" i="50"/>
  <c r="AO8" i="49"/>
  <c r="AO36" i="48"/>
  <c r="AO8" i="48"/>
  <c r="AO91" i="48"/>
  <c r="W169" i="50"/>
  <c r="W156" i="50"/>
  <c r="W65" i="50"/>
  <c r="W54" i="50"/>
  <c r="W9" i="50"/>
  <c r="W145" i="50"/>
  <c r="W134" i="50"/>
  <c r="W89" i="50"/>
  <c r="W76" i="50"/>
  <c r="W17" i="49"/>
  <c r="W9" i="49"/>
  <c r="W25" i="49"/>
  <c r="W36" i="49"/>
  <c r="W37" i="48"/>
  <c r="W9" i="48"/>
  <c r="W92" i="48"/>
  <c r="U169" i="50"/>
  <c r="U156" i="50"/>
  <c r="U65" i="50"/>
  <c r="U54" i="50"/>
  <c r="U9" i="50"/>
  <c r="U145" i="50"/>
  <c r="U76" i="50"/>
  <c r="U89" i="50"/>
  <c r="U36" i="49"/>
  <c r="U17" i="49"/>
  <c r="U25" i="49"/>
  <c r="U9" i="49"/>
  <c r="U134" i="50"/>
  <c r="U37" i="48"/>
  <c r="U9" i="48"/>
  <c r="U92" i="48"/>
  <c r="K89" i="50"/>
  <c r="K76" i="50"/>
  <c r="K169" i="50"/>
  <c r="K134" i="50"/>
  <c r="K25" i="49"/>
  <c r="K54" i="50"/>
  <c r="K36" i="49"/>
  <c r="K9" i="50"/>
  <c r="K156" i="50"/>
  <c r="K65" i="50"/>
  <c r="K17" i="49"/>
  <c r="K9" i="49"/>
  <c r="K145" i="50"/>
  <c r="K37" i="48"/>
  <c r="K9" i="48"/>
  <c r="K92" i="48"/>
  <c r="G169" i="50"/>
  <c r="G156" i="50"/>
  <c r="G65" i="50"/>
  <c r="G54" i="50"/>
  <c r="G9" i="50"/>
  <c r="G145" i="50"/>
  <c r="G134" i="50"/>
  <c r="G89" i="50"/>
  <c r="G17" i="49"/>
  <c r="G9" i="49"/>
  <c r="G76" i="50"/>
  <c r="G25" i="49"/>
  <c r="G36" i="49"/>
  <c r="G37" i="48"/>
  <c r="G9" i="48"/>
  <c r="G92" i="48"/>
  <c r="T155" i="50"/>
  <c r="T64" i="50"/>
  <c r="T53" i="50"/>
  <c r="T8" i="50"/>
  <c r="T144" i="50"/>
  <c r="T133" i="50"/>
  <c r="T88" i="50"/>
  <c r="T75" i="50"/>
  <c r="T168" i="50"/>
  <c r="T16" i="49"/>
  <c r="T8" i="49"/>
  <c r="T35" i="49"/>
  <c r="T24" i="49"/>
  <c r="T36" i="48"/>
  <c r="T8" i="48"/>
  <c r="T91" i="48"/>
  <c r="M144" i="50"/>
  <c r="M133" i="50"/>
  <c r="M88" i="50"/>
  <c r="M75" i="50"/>
  <c r="M155" i="50"/>
  <c r="M64" i="50"/>
  <c r="M53" i="50"/>
  <c r="M8" i="50"/>
  <c r="M8" i="49"/>
  <c r="M24" i="49"/>
  <c r="M168" i="50"/>
  <c r="M35" i="49"/>
  <c r="M16" i="49"/>
  <c r="M36" i="48"/>
  <c r="M8" i="48"/>
  <c r="M91" i="48"/>
  <c r="AM88" i="50"/>
  <c r="AM75" i="50"/>
  <c r="AM168" i="50"/>
  <c r="AM133" i="50"/>
  <c r="AM144" i="50"/>
  <c r="AM64" i="50"/>
  <c r="AM35" i="49"/>
  <c r="AM24" i="49"/>
  <c r="AM53" i="50"/>
  <c r="AM155" i="50"/>
  <c r="AM8" i="49"/>
  <c r="AM16" i="49"/>
  <c r="AM8" i="50"/>
  <c r="AM36" i="48"/>
  <c r="AM8" i="48"/>
  <c r="AM91" i="48"/>
  <c r="AK144" i="50"/>
  <c r="AK133" i="50"/>
  <c r="AK88" i="50"/>
  <c r="AK75" i="50"/>
  <c r="AK155" i="50"/>
  <c r="AK64" i="50"/>
  <c r="AK53" i="50"/>
  <c r="AK8" i="50"/>
  <c r="AK8" i="49"/>
  <c r="AK168" i="50"/>
  <c r="AK35" i="49"/>
  <c r="AK24" i="49"/>
  <c r="AK16" i="49"/>
  <c r="AK36" i="48"/>
  <c r="AK8" i="48"/>
  <c r="AK91" i="48"/>
  <c r="AC144" i="50"/>
  <c r="AC133" i="50"/>
  <c r="AC88" i="50"/>
  <c r="AC75" i="50"/>
  <c r="AC155" i="50"/>
  <c r="AC64" i="50"/>
  <c r="AC53" i="50"/>
  <c r="AC8" i="50"/>
  <c r="AC8" i="49"/>
  <c r="AC24" i="49"/>
  <c r="AC35" i="49"/>
  <c r="AC16" i="49"/>
  <c r="AC168" i="50"/>
  <c r="AC36" i="48"/>
  <c r="AC8" i="48"/>
  <c r="AC91" i="48"/>
  <c r="AE169" i="50"/>
  <c r="AE156" i="50"/>
  <c r="AE65" i="50"/>
  <c r="AE54" i="50"/>
  <c r="AE9" i="50"/>
  <c r="AE36" i="49"/>
  <c r="AE145" i="50"/>
  <c r="AE134" i="50"/>
  <c r="AE89" i="50"/>
  <c r="AE17" i="49"/>
  <c r="AE9" i="49"/>
  <c r="AE76" i="50"/>
  <c r="AE25" i="49"/>
  <c r="AE37" i="48"/>
  <c r="AE9" i="48"/>
  <c r="AE92" i="48"/>
  <c r="AF156" i="50"/>
  <c r="AF65" i="50"/>
  <c r="AF54" i="50"/>
  <c r="AF9" i="50"/>
  <c r="AF145" i="50"/>
  <c r="AF134" i="50"/>
  <c r="AF89" i="50"/>
  <c r="AF76" i="50"/>
  <c r="AF169" i="50"/>
  <c r="AF36" i="49"/>
  <c r="AF17" i="49"/>
  <c r="AF9" i="49"/>
  <c r="AF25" i="49"/>
  <c r="AF37" i="48"/>
  <c r="AF9" i="48"/>
  <c r="AF92" i="48"/>
  <c r="P1" i="45"/>
  <c r="N133" i="50"/>
  <c r="N88" i="50"/>
  <c r="N75" i="50"/>
  <c r="N144" i="50"/>
  <c r="N64" i="50"/>
  <c r="N8" i="50"/>
  <c r="N168" i="50"/>
  <c r="N53" i="50"/>
  <c r="N35" i="49"/>
  <c r="N155" i="50"/>
  <c r="N24" i="49"/>
  <c r="N8" i="49"/>
  <c r="N16" i="49"/>
  <c r="N36" i="48"/>
  <c r="N8" i="48"/>
  <c r="N91" i="48"/>
  <c r="Q168" i="50"/>
  <c r="Q155" i="50"/>
  <c r="Q64" i="50"/>
  <c r="Q53" i="50"/>
  <c r="Q8" i="50"/>
  <c r="Q144" i="50"/>
  <c r="Q75" i="50"/>
  <c r="Q35" i="49"/>
  <c r="Q16" i="49"/>
  <c r="Q24" i="49"/>
  <c r="Q88" i="50"/>
  <c r="Q8" i="49"/>
  <c r="Q133" i="50"/>
  <c r="Q36" i="48"/>
  <c r="Q8" i="48"/>
  <c r="Q91" i="48"/>
  <c r="H75" i="50"/>
  <c r="H168" i="50"/>
  <c r="H155" i="50"/>
  <c r="H64" i="50"/>
  <c r="H53" i="50"/>
  <c r="H88" i="50"/>
  <c r="H8" i="50"/>
  <c r="H35" i="49"/>
  <c r="H133" i="50"/>
  <c r="H24" i="49"/>
  <c r="H16" i="49"/>
  <c r="H144" i="50"/>
  <c r="H8" i="49"/>
  <c r="H36" i="48"/>
  <c r="H8" i="48"/>
  <c r="H91" i="48"/>
  <c r="M169" i="50"/>
  <c r="M156" i="50"/>
  <c r="M65" i="50"/>
  <c r="M54" i="50"/>
  <c r="M9" i="50"/>
  <c r="M145" i="50"/>
  <c r="M76" i="50"/>
  <c r="M36" i="49"/>
  <c r="M25" i="49"/>
  <c r="M17" i="49"/>
  <c r="M89" i="50"/>
  <c r="M9" i="49"/>
  <c r="M134" i="50"/>
  <c r="M37" i="48"/>
  <c r="M9" i="48"/>
  <c r="M92" i="48"/>
  <c r="AM169" i="50"/>
  <c r="AM156" i="50"/>
  <c r="AM65" i="50"/>
  <c r="AM54" i="50"/>
  <c r="AM9" i="50"/>
  <c r="AM36" i="49"/>
  <c r="AM145" i="50"/>
  <c r="AM134" i="50"/>
  <c r="AM89" i="50"/>
  <c r="AM17" i="49"/>
  <c r="AM9" i="49"/>
  <c r="AM76" i="50"/>
  <c r="AM25" i="49"/>
  <c r="AM37" i="48"/>
  <c r="AM9" i="48"/>
  <c r="AM92" i="48"/>
  <c r="AK169" i="50"/>
  <c r="AK156" i="50"/>
  <c r="AK65" i="50"/>
  <c r="AK54" i="50"/>
  <c r="AK9" i="50"/>
  <c r="AK36" i="49"/>
  <c r="AK145" i="50"/>
  <c r="AK76" i="50"/>
  <c r="AK17" i="49"/>
  <c r="AK134" i="50"/>
  <c r="AK25" i="49"/>
  <c r="AK89" i="50"/>
  <c r="AK9" i="49"/>
  <c r="AK37" i="48"/>
  <c r="AK9" i="48"/>
  <c r="AK92" i="48"/>
  <c r="AD133" i="50"/>
  <c r="AD88" i="50"/>
  <c r="AD75" i="50"/>
  <c r="AD144" i="50"/>
  <c r="AD155" i="50"/>
  <c r="AD8" i="50"/>
  <c r="AD35" i="49"/>
  <c r="AD64" i="50"/>
  <c r="AD24" i="49"/>
  <c r="AD168" i="50"/>
  <c r="AD8" i="49"/>
  <c r="AD53" i="50"/>
  <c r="AD16" i="49"/>
  <c r="AD36" i="48"/>
  <c r="AD8" i="48"/>
  <c r="AD91" i="48"/>
  <c r="Z134" i="50"/>
  <c r="Z89" i="50"/>
  <c r="Z76" i="50"/>
  <c r="Z145" i="50"/>
  <c r="Z156" i="50"/>
  <c r="Z9" i="50"/>
  <c r="Z36" i="49"/>
  <c r="Z65" i="50"/>
  <c r="Z25" i="49"/>
  <c r="Z169" i="50"/>
  <c r="Z9" i="49"/>
  <c r="Z54" i="50"/>
  <c r="Z17" i="49"/>
  <c r="Z37" i="48"/>
  <c r="Z9" i="48"/>
  <c r="Z92" i="48"/>
  <c r="R134" i="50"/>
  <c r="R89" i="50"/>
  <c r="R76" i="50"/>
  <c r="R145" i="50"/>
  <c r="R54" i="50"/>
  <c r="R156" i="50"/>
  <c r="R9" i="50"/>
  <c r="R36" i="49"/>
  <c r="R25" i="49"/>
  <c r="R169" i="50"/>
  <c r="R9" i="49"/>
  <c r="R65" i="50"/>
  <c r="R17" i="49"/>
  <c r="R37" i="48"/>
  <c r="R9" i="48"/>
  <c r="R92" i="48"/>
  <c r="AN1" i="46"/>
  <c r="AL133" i="50"/>
  <c r="AL88" i="50"/>
  <c r="AL75" i="50"/>
  <c r="AL144" i="50"/>
  <c r="AL35" i="49"/>
  <c r="AL64" i="50"/>
  <c r="AL168" i="50"/>
  <c r="AL53" i="50"/>
  <c r="AL24" i="49"/>
  <c r="AL8" i="50"/>
  <c r="AL8" i="49"/>
  <c r="AL16" i="49"/>
  <c r="AL155" i="50"/>
  <c r="AL36" i="48"/>
  <c r="AL8" i="48"/>
  <c r="AL91" i="48"/>
  <c r="AG145" i="50"/>
  <c r="AG134" i="50"/>
  <c r="AG89" i="50"/>
  <c r="AG76" i="50"/>
  <c r="AG156" i="50"/>
  <c r="AG65" i="50"/>
  <c r="AG54" i="50"/>
  <c r="AG9" i="50"/>
  <c r="AG9" i="49"/>
  <c r="AG169" i="50"/>
  <c r="AG25" i="49"/>
  <c r="AG36" i="49"/>
  <c r="AG17" i="49"/>
  <c r="AG37" i="48"/>
  <c r="AG9" i="48"/>
  <c r="AG92" i="48"/>
  <c r="L1" i="46"/>
  <c r="J168" i="50"/>
  <c r="J155" i="50"/>
  <c r="J64" i="50"/>
  <c r="J53" i="50"/>
  <c r="J8" i="50"/>
  <c r="J144" i="50"/>
  <c r="J133" i="50"/>
  <c r="J24" i="49"/>
  <c r="J8" i="49"/>
  <c r="J16" i="49"/>
  <c r="J88" i="50"/>
  <c r="J35" i="49"/>
  <c r="J75" i="50"/>
  <c r="J36" i="48"/>
  <c r="J8" i="48"/>
  <c r="J91" i="48"/>
  <c r="W88" i="50"/>
  <c r="W75" i="50"/>
  <c r="W168" i="50"/>
  <c r="W133" i="50"/>
  <c r="W155" i="50"/>
  <c r="W35" i="49"/>
  <c r="W24" i="49"/>
  <c r="W64" i="50"/>
  <c r="W144" i="50"/>
  <c r="W8" i="50"/>
  <c r="W53" i="50"/>
  <c r="W8" i="49"/>
  <c r="W16" i="49"/>
  <c r="W36" i="48"/>
  <c r="W8" i="48"/>
  <c r="W91" i="48"/>
  <c r="AE88" i="50"/>
  <c r="AE75" i="50"/>
  <c r="AE168" i="50"/>
  <c r="AE133" i="50"/>
  <c r="AE24" i="49"/>
  <c r="AE8" i="50"/>
  <c r="AE144" i="50"/>
  <c r="AE35" i="49"/>
  <c r="AE64" i="50"/>
  <c r="AE155" i="50"/>
  <c r="AE53" i="50"/>
  <c r="AE16" i="49"/>
  <c r="AE8" i="49"/>
  <c r="AE36" i="48"/>
  <c r="AE8" i="48"/>
  <c r="AE91" i="48"/>
  <c r="Q145" i="50"/>
  <c r="Q134" i="50"/>
  <c r="Q89" i="50"/>
  <c r="Q76" i="50"/>
  <c r="Q156" i="50"/>
  <c r="Q65" i="50"/>
  <c r="Q54" i="50"/>
  <c r="Q9" i="50"/>
  <c r="Q169" i="50"/>
  <c r="Q9" i="49"/>
  <c r="Q25" i="49"/>
  <c r="Q36" i="49"/>
  <c r="Q17" i="49"/>
  <c r="Q37" i="48"/>
  <c r="Q9" i="48"/>
  <c r="Q92" i="48"/>
  <c r="J134" i="50"/>
  <c r="J89" i="50"/>
  <c r="J76" i="50"/>
  <c r="J145" i="50"/>
  <c r="J65" i="50"/>
  <c r="J169" i="50"/>
  <c r="J54" i="50"/>
  <c r="J36" i="49"/>
  <c r="J156" i="50"/>
  <c r="J9" i="50"/>
  <c r="J25" i="49"/>
  <c r="J9" i="49"/>
  <c r="J17" i="49"/>
  <c r="J37" i="48"/>
  <c r="J9" i="48"/>
  <c r="J92" i="48"/>
  <c r="AF75" i="50"/>
  <c r="AF168" i="50"/>
  <c r="AF155" i="50"/>
  <c r="AF64" i="50"/>
  <c r="AF53" i="50"/>
  <c r="AF88" i="50"/>
  <c r="AF8" i="50"/>
  <c r="AF144" i="50"/>
  <c r="AF35" i="49"/>
  <c r="AF24" i="49"/>
  <c r="AF133" i="50"/>
  <c r="AF16" i="49"/>
  <c r="AF8" i="49"/>
  <c r="AF36" i="48"/>
  <c r="AF8" i="48"/>
  <c r="AF91" i="48"/>
  <c r="AD169" i="50"/>
  <c r="AD156" i="50"/>
  <c r="AD65" i="50"/>
  <c r="AD54" i="50"/>
  <c r="AD9" i="50"/>
  <c r="AD36" i="49"/>
  <c r="AD145" i="50"/>
  <c r="AD134" i="50"/>
  <c r="AD76" i="50"/>
  <c r="AD25" i="49"/>
  <c r="AD9" i="49"/>
  <c r="AD17" i="49"/>
  <c r="AD89" i="50"/>
  <c r="AD37" i="48"/>
  <c r="AD9" i="48"/>
  <c r="AD92" i="48"/>
  <c r="Z168" i="50"/>
  <c r="Z155" i="50"/>
  <c r="Z64" i="50"/>
  <c r="Z53" i="50"/>
  <c r="Z8" i="50"/>
  <c r="Z144" i="50"/>
  <c r="Z133" i="50"/>
  <c r="Z24" i="49"/>
  <c r="Z75" i="50"/>
  <c r="Z16" i="49"/>
  <c r="Z8" i="49"/>
  <c r="Z88" i="50"/>
  <c r="Z35" i="49"/>
  <c r="Z36" i="48"/>
  <c r="Z8" i="48"/>
  <c r="Z91" i="48"/>
  <c r="AQ251" i="46"/>
  <c r="AQ1" i="45"/>
  <c r="P1" i="46"/>
  <c r="L1" i="45"/>
  <c r="AK251" i="46"/>
  <c r="P2" i="19"/>
  <c r="Z234" i="46"/>
  <c r="V251" i="46"/>
  <c r="R251" i="46"/>
  <c r="AF234" i="46"/>
  <c r="AA251" i="46"/>
  <c r="AA234" i="46"/>
  <c r="AF251" i="46"/>
  <c r="S234" i="46"/>
  <c r="K1" i="45"/>
  <c r="AB1" i="45"/>
  <c r="AB1" i="46"/>
  <c r="P2" i="45"/>
  <c r="AG1" i="45"/>
  <c r="AE2" i="45"/>
  <c r="AN1" i="45"/>
  <c r="AP2" i="46"/>
  <c r="AR1" i="46"/>
  <c r="Z2" i="46"/>
  <c r="AA1" i="46"/>
  <c r="AF2" i="46"/>
  <c r="AH2" i="46"/>
  <c r="T2" i="46"/>
  <c r="AI2" i="46"/>
  <c r="AG2" i="46"/>
  <c r="AQ2" i="45"/>
  <c r="L2" i="19"/>
  <c r="AG1" i="46"/>
  <c r="Q1" i="46"/>
  <c r="AE2" i="46"/>
  <c r="AN2" i="19"/>
  <c r="AA2" i="46"/>
  <c r="AI2" i="19"/>
  <c r="T2" i="19"/>
  <c r="AI2" i="45"/>
  <c r="T2" i="45"/>
  <c r="AF2" i="19"/>
  <c r="AA2" i="19"/>
  <c r="Z2" i="19"/>
  <c r="Z2" i="45"/>
  <c r="AJ234" i="46"/>
  <c r="AD234" i="46"/>
  <c r="AB234" i="46"/>
  <c r="AJ251" i="46"/>
  <c r="AD251" i="46"/>
  <c r="AB251" i="46"/>
  <c r="AC251" i="46"/>
  <c r="W251" i="46"/>
  <c r="U251" i="46"/>
  <c r="U234" i="46"/>
  <c r="AR251" i="46"/>
  <c r="AL251" i="46"/>
  <c r="AB559" i="7"/>
  <c r="AB493" i="7"/>
  <c r="AB497" i="7" s="1"/>
  <c r="T251" i="46"/>
  <c r="J10" i="3"/>
  <c r="I669" i="7"/>
  <c r="I704" i="7"/>
  <c r="I710" i="7" s="1"/>
  <c r="I713" i="7"/>
  <c r="I678" i="7"/>
  <c r="AP2" i="45"/>
  <c r="AH2" i="45"/>
  <c r="AA1" i="45"/>
  <c r="AF2" i="45"/>
  <c r="AP2" i="19"/>
  <c r="AR1" i="45"/>
  <c r="AP251" i="46"/>
  <c r="AM251" i="46"/>
  <c r="AH234" i="46"/>
  <c r="X234" i="46"/>
  <c r="AI234" i="46"/>
  <c r="AG251" i="46"/>
  <c r="F24" i="45"/>
  <c r="J98" i="47" s="1"/>
  <c r="F23" i="45"/>
  <c r="J97" i="47" s="1"/>
  <c r="AH2" i="19"/>
  <c r="F22" i="45"/>
  <c r="J96" i="47" s="1"/>
  <c r="Q1" i="45"/>
  <c r="AQ501" i="7"/>
  <c r="AQ500" i="7" s="1"/>
  <c r="AI501" i="7"/>
  <c r="AI500" i="7" s="1"/>
  <c r="AA501" i="7"/>
  <c r="AA500" i="7" s="1"/>
  <c r="AG2" i="45"/>
  <c r="AG2" i="19"/>
  <c r="AQ2" i="19"/>
  <c r="AQ2" i="46"/>
  <c r="AA2" i="45"/>
  <c r="Z1" i="45"/>
  <c r="Z1" i="46"/>
  <c r="W559" i="7"/>
  <c r="AL559" i="7"/>
  <c r="R2" i="45"/>
  <c r="R2" i="46"/>
  <c r="AL1" i="46"/>
  <c r="AL1" i="45"/>
  <c r="AD2" i="46"/>
  <c r="AD2" i="45"/>
  <c r="AM1" i="45"/>
  <c r="AM1" i="46"/>
  <c r="AR2" i="46"/>
  <c r="AR2" i="45"/>
  <c r="AB2" i="46"/>
  <c r="AB2" i="45"/>
  <c r="M1" i="46"/>
  <c r="M1" i="45"/>
  <c r="AL2" i="46"/>
  <c r="AL2" i="45"/>
  <c r="V2" i="46"/>
  <c r="V2" i="45"/>
  <c r="AK2" i="46"/>
  <c r="AK2" i="45"/>
  <c r="S2" i="46"/>
  <c r="S2" i="45"/>
  <c r="AD1" i="46"/>
  <c r="AD1" i="45"/>
  <c r="AM2" i="45"/>
  <c r="AM2" i="46"/>
  <c r="AH1" i="46"/>
  <c r="AH1" i="45"/>
  <c r="W1" i="46"/>
  <c r="W1" i="45"/>
  <c r="R1" i="46"/>
  <c r="R1" i="45"/>
  <c r="V1" i="46"/>
  <c r="V1" i="45"/>
  <c r="AK1" i="46"/>
  <c r="AK1" i="45"/>
  <c r="S1" i="46"/>
  <c r="S1" i="45"/>
  <c r="N2" i="46"/>
  <c r="N2" i="45"/>
  <c r="K2" i="46"/>
  <c r="K2" i="45"/>
  <c r="W2" i="45"/>
  <c r="W2" i="46"/>
  <c r="J1" i="46"/>
  <c r="J1" i="45"/>
  <c r="O1" i="46"/>
  <c r="O1" i="45"/>
  <c r="N1" i="46"/>
  <c r="N1" i="45"/>
  <c r="AP1" i="46"/>
  <c r="AP1" i="45"/>
  <c r="J2" i="45"/>
  <c r="J2" i="46"/>
  <c r="O2" i="46"/>
  <c r="O2" i="45"/>
  <c r="M2" i="46"/>
  <c r="M2" i="45"/>
  <c r="AN2" i="45"/>
  <c r="AN2" i="46"/>
  <c r="T1" i="46"/>
  <c r="T1" i="45"/>
  <c r="AF1" i="45"/>
  <c r="AF1" i="46"/>
  <c r="Q2" i="45"/>
  <c r="Q2" i="46"/>
  <c r="AJ2" i="46"/>
  <c r="AJ2" i="45"/>
  <c r="AJ1" i="46"/>
  <c r="AJ1" i="45"/>
  <c r="U1" i="46"/>
  <c r="U1" i="45"/>
  <c r="AO1" i="46"/>
  <c r="AO1" i="45"/>
  <c r="L2" i="46"/>
  <c r="L2" i="45"/>
  <c r="I2" i="45"/>
  <c r="I2" i="46"/>
  <c r="U2" i="46"/>
  <c r="U2" i="45"/>
  <c r="AO2" i="45"/>
  <c r="AO2" i="46"/>
  <c r="AI1" i="46"/>
  <c r="AI1" i="45"/>
  <c r="AE1" i="45"/>
  <c r="AE1" i="46"/>
  <c r="U14" i="46"/>
  <c r="U31" i="46"/>
  <c r="AQ31" i="46"/>
  <c r="AQ14" i="46"/>
  <c r="AI31" i="46"/>
  <c r="AI14" i="46"/>
  <c r="AD31" i="46"/>
  <c r="AD14" i="46"/>
  <c r="Z493" i="7"/>
  <c r="Z31" i="46"/>
  <c r="Z14" i="46"/>
  <c r="AJ31" i="46"/>
  <c r="AJ14" i="46"/>
  <c r="AC31" i="46"/>
  <c r="AC14" i="46"/>
  <c r="AA14" i="46"/>
  <c r="AA31" i="46"/>
  <c r="AF14" i="46"/>
  <c r="AF31" i="46"/>
  <c r="AL14" i="46"/>
  <c r="AL31" i="46"/>
  <c r="S31" i="46"/>
  <c r="S14" i="46"/>
  <c r="W31" i="46"/>
  <c r="W14" i="46"/>
  <c r="AR31" i="46"/>
  <c r="AR14" i="46"/>
  <c r="T31" i="46"/>
  <c r="T14" i="46"/>
  <c r="AB31" i="46"/>
  <c r="AB14" i="46"/>
  <c r="V14" i="46"/>
  <c r="V31" i="46"/>
  <c r="R31" i="46"/>
  <c r="R14" i="46"/>
  <c r="AK31" i="46"/>
  <c r="AK14" i="46"/>
  <c r="W493" i="7"/>
  <c r="R493" i="7"/>
  <c r="AR559" i="7"/>
  <c r="AR493" i="7"/>
  <c r="AL493" i="7"/>
  <c r="AK559" i="7"/>
  <c r="Z559" i="7"/>
  <c r="R559" i="7"/>
  <c r="AK493" i="7"/>
  <c r="AB2" i="19"/>
  <c r="K2" i="19"/>
  <c r="I2" i="19"/>
  <c r="Q2" i="19"/>
  <c r="AR2" i="19"/>
  <c r="AO2" i="19"/>
  <c r="S2" i="19"/>
  <c r="AJ2" i="19"/>
  <c r="AD2" i="19"/>
  <c r="O2" i="19"/>
  <c r="U2" i="19"/>
  <c r="N2" i="19"/>
  <c r="W2" i="19"/>
  <c r="R2" i="19"/>
  <c r="J2" i="19"/>
  <c r="V2" i="19"/>
  <c r="AK2" i="19"/>
  <c r="AL2" i="19"/>
  <c r="M2" i="19"/>
  <c r="AM2" i="19"/>
  <c r="AD563" i="7" l="1"/>
  <c r="U501" i="7"/>
  <c r="U500" i="7" s="1"/>
  <c r="AH748" i="7"/>
  <c r="Q749" i="7"/>
  <c r="AO749" i="7"/>
  <c r="AH749" i="7"/>
  <c r="AN493" i="7"/>
  <c r="X701" i="7"/>
  <c r="AC501" i="7"/>
  <c r="AC500" i="7" s="1"/>
  <c r="AO596" i="7"/>
  <c r="AJ501" i="7"/>
  <c r="AJ500" i="7" s="1"/>
  <c r="AH596" i="7"/>
  <c r="AP749" i="7"/>
  <c r="AF497" i="7"/>
  <c r="Q748" i="7"/>
  <c r="AM749" i="7"/>
  <c r="AN559" i="7"/>
  <c r="AN563" i="7" s="1"/>
  <c r="Q596" i="7"/>
  <c r="V501" i="7"/>
  <c r="V500" i="7" s="1"/>
  <c r="Y749" i="7"/>
  <c r="AI776" i="7"/>
  <c r="AI773" i="7" s="1"/>
  <c r="AI40" i="19" s="1"/>
  <c r="S501" i="7"/>
  <c r="S500" i="7" s="1"/>
  <c r="AE749" i="7"/>
  <c r="AN748" i="7"/>
  <c r="AP629" i="7"/>
  <c r="AP626" i="7"/>
  <c r="AP630" i="7" s="1"/>
  <c r="AE629" i="7"/>
  <c r="AE626" i="7"/>
  <c r="AE630" i="7" s="1"/>
  <c r="AN666" i="7"/>
  <c r="AM629" i="7"/>
  <c r="AM626" i="7"/>
  <c r="AM630" i="7" s="1"/>
  <c r="Y629" i="7"/>
  <c r="Y626" i="7"/>
  <c r="Y630" i="7" s="1"/>
  <c r="X749" i="7"/>
  <c r="AN629" i="7"/>
  <c r="AN626" i="7"/>
  <c r="AN630" i="7" s="1"/>
  <c r="Y493" i="7"/>
  <c r="Y501" i="7" s="1"/>
  <c r="Y500" i="7" s="1"/>
  <c r="AG629" i="7"/>
  <c r="AG626" i="7"/>
  <c r="AG630" i="7" s="1"/>
  <c r="Y596" i="7"/>
  <c r="X629" i="7"/>
  <c r="X626" i="7"/>
  <c r="X630" i="7" s="1"/>
  <c r="Y559" i="7"/>
  <c r="Y563" i="7" s="1"/>
  <c r="AG749" i="7"/>
  <c r="Q629" i="7"/>
  <c r="Q626" i="7"/>
  <c r="Q630" i="7" s="1"/>
  <c r="AO629" i="7"/>
  <c r="AO626" i="7"/>
  <c r="AO630" i="7" s="1"/>
  <c r="X468" i="7"/>
  <c r="AH629" i="7"/>
  <c r="AH626" i="7"/>
  <c r="AH630" i="7" s="1"/>
  <c r="AB563" i="7"/>
  <c r="AB776" i="7"/>
  <c r="AC563" i="7"/>
  <c r="AC776" i="7"/>
  <c r="AC773" i="7" s="1"/>
  <c r="AC40" i="19" s="1"/>
  <c r="AH563" i="7"/>
  <c r="AH776" i="7"/>
  <c r="AJ563" i="7"/>
  <c r="AJ776" i="7"/>
  <c r="AJ773" i="7" s="1"/>
  <c r="AJ40" i="19" s="1"/>
  <c r="AR563" i="7"/>
  <c r="AR776" i="7"/>
  <c r="Z563" i="7"/>
  <c r="Z776" i="7"/>
  <c r="AQ773" i="7"/>
  <c r="AQ40" i="19" s="1"/>
  <c r="AM563" i="7"/>
  <c r="AM776" i="7"/>
  <c r="AK563" i="7"/>
  <c r="AK776" i="7"/>
  <c r="T563" i="7"/>
  <c r="T776" i="7"/>
  <c r="T773" i="7" s="1"/>
  <c r="T63" i="19" s="1"/>
  <c r="AE563" i="7"/>
  <c r="AE776" i="7"/>
  <c r="AA563" i="7"/>
  <c r="AA776" i="7"/>
  <c r="AA773" i="7" s="1"/>
  <c r="AA40" i="19" s="1"/>
  <c r="AO563" i="7"/>
  <c r="AO776" i="7"/>
  <c r="AL563" i="7"/>
  <c r="AL776" i="7"/>
  <c r="S563" i="7"/>
  <c r="S776" i="7"/>
  <c r="S773" i="7" s="1"/>
  <c r="S63" i="19" s="1"/>
  <c r="V563" i="7"/>
  <c r="V776" i="7"/>
  <c r="V773" i="7" s="1"/>
  <c r="V63" i="19" s="1"/>
  <c r="U563" i="7"/>
  <c r="U776" i="7"/>
  <c r="U773" i="7" s="1"/>
  <c r="U40" i="19" s="1"/>
  <c r="R563" i="7"/>
  <c r="R776" i="7"/>
  <c r="W563" i="7"/>
  <c r="W776" i="7"/>
  <c r="AF563" i="7"/>
  <c r="AF776" i="7"/>
  <c r="AF773" i="7" s="1"/>
  <c r="AF63" i="19" s="1"/>
  <c r="T501" i="7"/>
  <c r="T500" i="7" s="1"/>
  <c r="Y747" i="7"/>
  <c r="Y745" i="7"/>
  <c r="AE745" i="7"/>
  <c r="AE747" i="7"/>
  <c r="AO747" i="7"/>
  <c r="AO745" i="7"/>
  <c r="Q747" i="7"/>
  <c r="Q745" i="7"/>
  <c r="AH747" i="7"/>
  <c r="AH745" i="7"/>
  <c r="X748" i="7"/>
  <c r="AE748" i="7"/>
  <c r="AG748" i="7"/>
  <c r="AG666" i="7"/>
  <c r="AP748" i="7"/>
  <c r="AP666" i="7"/>
  <c r="AM666" i="7"/>
  <c r="X745" i="7"/>
  <c r="X747" i="7"/>
  <c r="AG747" i="7"/>
  <c r="AG745" i="7"/>
  <c r="AP747" i="7"/>
  <c r="AP745" i="7"/>
  <c r="AM745" i="7"/>
  <c r="AM747" i="7"/>
  <c r="AN745" i="7"/>
  <c r="AN747" i="7"/>
  <c r="AN749" i="7"/>
  <c r="Y748" i="7"/>
  <c r="AO748" i="7"/>
  <c r="AM748" i="7"/>
  <c r="X666" i="7"/>
  <c r="AN701" i="7"/>
  <c r="Y701" i="7"/>
  <c r="AE701" i="7"/>
  <c r="AO701" i="7"/>
  <c r="Q701" i="7"/>
  <c r="AH701" i="7"/>
  <c r="AG701" i="7"/>
  <c r="AP701" i="7"/>
  <c r="AM701" i="7"/>
  <c r="Y666" i="7"/>
  <c r="AE666" i="7"/>
  <c r="AG596" i="7"/>
  <c r="AO666" i="7"/>
  <c r="AP596" i="7"/>
  <c r="Q666" i="7"/>
  <c r="AH666" i="7"/>
  <c r="AM596" i="7"/>
  <c r="AE596" i="7"/>
  <c r="Q631" i="7"/>
  <c r="AH631" i="7"/>
  <c r="AG631" i="7"/>
  <c r="AP631" i="7"/>
  <c r="AM631" i="7"/>
  <c r="AN631" i="7"/>
  <c r="X631" i="7"/>
  <c r="X471" i="7"/>
  <c r="X470" i="7" s="1"/>
  <c r="Y631" i="7"/>
  <c r="AE631" i="7"/>
  <c r="AO631" i="7"/>
  <c r="X596" i="7"/>
  <c r="AP564" i="7"/>
  <c r="AN596" i="7"/>
  <c r="AN564" i="7"/>
  <c r="AO562" i="7"/>
  <c r="AO564" i="7"/>
  <c r="AE562" i="7"/>
  <c r="AE564" i="7"/>
  <c r="AH562" i="7"/>
  <c r="AH564" i="7"/>
  <c r="AM562" i="7"/>
  <c r="AM564" i="7"/>
  <c r="Q562" i="7"/>
  <c r="Q564" i="7"/>
  <c r="Q525" i="7"/>
  <c r="AH525" i="7"/>
  <c r="AG564" i="7"/>
  <c r="X562" i="7"/>
  <c r="X564" i="7"/>
  <c r="Y564" i="7"/>
  <c r="Q559" i="7"/>
  <c r="AN468" i="7"/>
  <c r="AN740" i="7"/>
  <c r="AN746" i="7" s="1"/>
  <c r="AG559" i="7"/>
  <c r="AP559" i="7"/>
  <c r="AG525" i="7"/>
  <c r="AP525" i="7"/>
  <c r="AM525" i="7"/>
  <c r="X559" i="7"/>
  <c r="X525" i="7"/>
  <c r="Y525" i="7"/>
  <c r="AE525" i="7"/>
  <c r="AO525" i="7"/>
  <c r="AN525" i="7"/>
  <c r="AN471" i="7"/>
  <c r="AN470" i="7" s="1"/>
  <c r="AN774" i="7"/>
  <c r="AN497" i="7"/>
  <c r="AD774" i="7"/>
  <c r="AD773" i="7" s="1"/>
  <c r="AD40" i="19" s="1"/>
  <c r="AD497" i="7"/>
  <c r="AR774" i="7"/>
  <c r="AR497" i="7"/>
  <c r="Y740" i="7"/>
  <c r="Y746" i="7" s="1"/>
  <c r="AO740" i="7"/>
  <c r="AO746" i="7" s="1"/>
  <c r="AG498" i="7"/>
  <c r="AP493" i="7"/>
  <c r="AP501" i="7" s="1"/>
  <c r="AP500" i="7" s="1"/>
  <c r="AN498" i="7"/>
  <c r="AO774" i="7"/>
  <c r="AO497" i="7"/>
  <c r="Z774" i="7"/>
  <c r="Z497" i="7"/>
  <c r="AE496" i="7"/>
  <c r="AE498" i="7"/>
  <c r="AO496" i="7"/>
  <c r="AO498" i="7"/>
  <c r="AP498" i="7"/>
  <c r="AM496" i="7"/>
  <c r="AM498" i="7"/>
  <c r="Q468" i="7"/>
  <c r="Y498" i="7"/>
  <c r="AK774" i="7"/>
  <c r="AK497" i="7"/>
  <c r="AG493" i="7"/>
  <c r="AG501" i="7" s="1"/>
  <c r="AG500" i="7" s="1"/>
  <c r="AM493" i="7"/>
  <c r="AM501" i="7" s="1"/>
  <c r="AM500" i="7" s="1"/>
  <c r="R774" i="7"/>
  <c r="R497" i="7"/>
  <c r="Y774" i="7"/>
  <c r="AE774" i="7"/>
  <c r="AE497" i="7"/>
  <c r="AL774" i="7"/>
  <c r="AL497" i="7"/>
  <c r="W774" i="7"/>
  <c r="W497" i="7"/>
  <c r="Q493" i="7"/>
  <c r="Q496" i="7"/>
  <c r="Q498" i="7"/>
  <c r="AG740" i="7"/>
  <c r="AG746" i="7" s="1"/>
  <c r="AH493" i="7"/>
  <c r="AH497" i="7" s="1"/>
  <c r="AH496" i="7"/>
  <c r="AH498" i="7"/>
  <c r="X493" i="7"/>
  <c r="X501" i="7" s="1"/>
  <c r="X500" i="7" s="1"/>
  <c r="X496" i="7"/>
  <c r="X498" i="7"/>
  <c r="AH468" i="7"/>
  <c r="AG468" i="7"/>
  <c r="AP468" i="7"/>
  <c r="AM468" i="7"/>
  <c r="AE740" i="7"/>
  <c r="AE746" i="7" s="1"/>
  <c r="Y468" i="7"/>
  <c r="AE468" i="7"/>
  <c r="AO468" i="7"/>
  <c r="Q740" i="7"/>
  <c r="Q746" i="7" s="1"/>
  <c r="AH740" i="7"/>
  <c r="AH746" i="7" s="1"/>
  <c r="X740" i="7"/>
  <c r="X746" i="7" s="1"/>
  <c r="AP740" i="7"/>
  <c r="AP746" i="7" s="1"/>
  <c r="AM740" i="7"/>
  <c r="AM746" i="7" s="1"/>
  <c r="AB501" i="7"/>
  <c r="AB500" i="7" s="1"/>
  <c r="AB774" i="7"/>
  <c r="AH774" i="7"/>
  <c r="AC757" i="7"/>
  <c r="AD757" i="7"/>
  <c r="U757" i="7"/>
  <c r="AJ757" i="7"/>
  <c r="V757" i="7"/>
  <c r="AR757" i="7"/>
  <c r="AQ757" i="7"/>
  <c r="R757" i="7"/>
  <c r="AI757" i="7"/>
  <c r="Z757" i="7"/>
  <c r="AF757" i="7"/>
  <c r="AA757" i="7"/>
  <c r="AB757" i="7"/>
  <c r="W757" i="7"/>
  <c r="AK757" i="7"/>
  <c r="S757" i="7"/>
  <c r="T757" i="7"/>
  <c r="AL757" i="7"/>
  <c r="G75" i="50"/>
  <c r="BN79" i="50" s="1"/>
  <c r="B79" i="50" s="1"/>
  <c r="I1" i="7"/>
  <c r="I1" i="45"/>
  <c r="G91" i="48"/>
  <c r="BN96" i="48" s="1"/>
  <c r="B96" i="48" s="1"/>
  <c r="G8" i="50"/>
  <c r="BN51" i="50" s="1"/>
  <c r="B51" i="50" s="1"/>
  <c r="G8" i="48"/>
  <c r="BN22" i="48" s="1"/>
  <c r="B22" i="48" s="1"/>
  <c r="G35" i="49"/>
  <c r="BN37" i="49" s="1"/>
  <c r="B37" i="49" s="1"/>
  <c r="G24" i="49"/>
  <c r="BN30" i="49" s="1"/>
  <c r="B30" i="49" s="1"/>
  <c r="G88" i="50"/>
  <c r="BN119" i="50" s="1"/>
  <c r="B119" i="50" s="1"/>
  <c r="I1" i="46"/>
  <c r="G36" i="48"/>
  <c r="BN49" i="48" s="1"/>
  <c r="B49" i="48" s="1"/>
  <c r="G64" i="50"/>
  <c r="BN68" i="50" s="1"/>
  <c r="B68" i="50" s="1"/>
  <c r="G8" i="49"/>
  <c r="BN11" i="49" s="1"/>
  <c r="B11" i="49" s="1"/>
  <c r="G144" i="50"/>
  <c r="BN148" i="50" s="1"/>
  <c r="B148" i="50" s="1"/>
  <c r="G16" i="49"/>
  <c r="BN22" i="49" s="1"/>
  <c r="B22" i="49" s="1"/>
  <c r="G133" i="50"/>
  <c r="BN135" i="50" s="1"/>
  <c r="B135" i="50" s="1"/>
  <c r="G155" i="50"/>
  <c r="BN160" i="50" s="1"/>
  <c r="B160" i="50" s="1"/>
  <c r="G168" i="50"/>
  <c r="BN170" i="50" s="1"/>
  <c r="B170" i="50" s="1"/>
  <c r="BN39" i="50"/>
  <c r="B39" i="50" s="1"/>
  <c r="BN50" i="50"/>
  <c r="B50" i="50" s="1"/>
  <c r="BN38" i="52"/>
  <c r="B38" i="52" s="1"/>
  <c r="BN36" i="50"/>
  <c r="B36" i="50" s="1"/>
  <c r="BN17" i="50"/>
  <c r="B17" i="50" s="1"/>
  <c r="BN66" i="50"/>
  <c r="B66" i="50" s="1"/>
  <c r="BN122" i="50"/>
  <c r="B122" i="50" s="1"/>
  <c r="BN37" i="52"/>
  <c r="B37" i="52" s="1"/>
  <c r="BN47" i="50"/>
  <c r="B47" i="50" s="1"/>
  <c r="BN23" i="50"/>
  <c r="B23" i="50" s="1"/>
  <c r="BN29" i="50"/>
  <c r="B29" i="50" s="1"/>
  <c r="BN44" i="50"/>
  <c r="B44" i="50" s="1"/>
  <c r="BN10" i="49"/>
  <c r="BN30" i="50"/>
  <c r="B30" i="50" s="1"/>
  <c r="BN40" i="52"/>
  <c r="BN69" i="50"/>
  <c r="B69" i="50" s="1"/>
  <c r="BN70" i="50"/>
  <c r="B70" i="50" s="1"/>
  <c r="BN41" i="50"/>
  <c r="B41" i="50" s="1"/>
  <c r="G53" i="50"/>
  <c r="BN61" i="50" s="1"/>
  <c r="B61" i="50" s="1"/>
  <c r="BN31" i="48"/>
  <c r="B31" i="48" s="1"/>
  <c r="BN23" i="48"/>
  <c r="B23" i="48" s="1"/>
  <c r="BN14" i="48"/>
  <c r="B14" i="48" s="1"/>
  <c r="BN95" i="48"/>
  <c r="B95" i="48" s="1"/>
  <c r="BN20" i="48"/>
  <c r="B20" i="48" s="1"/>
  <c r="BN94" i="48"/>
  <c r="B94" i="48" s="1"/>
  <c r="BN27" i="48"/>
  <c r="B27" i="48" s="1"/>
  <c r="BN18" i="48"/>
  <c r="B18" i="48" s="1"/>
  <c r="BN53" i="48"/>
  <c r="B53" i="48" s="1"/>
  <c r="BN26" i="48"/>
  <c r="B26" i="48" s="1"/>
  <c r="BN25" i="48"/>
  <c r="B25" i="48" s="1"/>
  <c r="BN21" i="48"/>
  <c r="B21" i="48" s="1"/>
  <c r="BN15" i="48"/>
  <c r="B15" i="48" s="1"/>
  <c r="BN97" i="48"/>
  <c r="B97" i="48" s="1"/>
  <c r="BN13" i="48"/>
  <c r="B13" i="48" s="1"/>
  <c r="BN29" i="48"/>
  <c r="B29" i="48" s="1"/>
  <c r="BN11" i="48"/>
  <c r="B11" i="48" s="1"/>
  <c r="G47" i="52"/>
  <c r="BN53" i="52" s="1"/>
  <c r="B53" i="52" s="1"/>
  <c r="G69" i="52"/>
  <c r="BN71" i="52" s="1"/>
  <c r="B71" i="52" s="1"/>
  <c r="G60" i="52"/>
  <c r="BN63" i="52" s="1"/>
  <c r="B63" i="52" s="1"/>
  <c r="G34" i="52"/>
  <c r="AN234" i="46"/>
  <c r="Q251" i="46"/>
  <c r="Q234" i="46"/>
  <c r="AG234" i="46"/>
  <c r="AM234" i="46"/>
  <c r="AN251" i="46"/>
  <c r="AE234" i="46"/>
  <c r="X251" i="46"/>
  <c r="AE251" i="46"/>
  <c r="Y234" i="46"/>
  <c r="Y251" i="46"/>
  <c r="K10" i="3"/>
  <c r="J713" i="7"/>
  <c r="J678" i="7"/>
  <c r="AR62" i="19"/>
  <c r="AJ62" i="19"/>
  <c r="AH251" i="46"/>
  <c r="AI62" i="19"/>
  <c r="Z62" i="19"/>
  <c r="AC62" i="19"/>
  <c r="AB62" i="19"/>
  <c r="V62" i="19"/>
  <c r="Y62" i="19"/>
  <c r="AQ62" i="19"/>
  <c r="AP234" i="46"/>
  <c r="AO251" i="46"/>
  <c r="U62" i="19"/>
  <c r="Q62" i="19"/>
  <c r="AO234" i="46"/>
  <c r="T62" i="19"/>
  <c r="AD62" i="19"/>
  <c r="R62" i="19"/>
  <c r="S62" i="19"/>
  <c r="AL62" i="19"/>
  <c r="W62" i="19"/>
  <c r="AK62" i="19"/>
  <c r="AF62" i="19"/>
  <c r="AA62" i="19"/>
  <c r="Z501" i="7"/>
  <c r="Z500" i="7" s="1"/>
  <c r="AO501" i="7"/>
  <c r="AO500" i="7" s="1"/>
  <c r="AE501" i="7"/>
  <c r="AE500" i="7" s="1"/>
  <c r="AK501" i="7"/>
  <c r="AK500" i="7" s="1"/>
  <c r="AL501" i="7"/>
  <c r="AL500" i="7" s="1"/>
  <c r="W501" i="7"/>
  <c r="W500" i="7" s="1"/>
  <c r="AN501" i="7"/>
  <c r="AN500" i="7" s="1"/>
  <c r="AR501" i="7"/>
  <c r="AR500" i="7" s="1"/>
  <c r="R501" i="7"/>
  <c r="R500" i="7" s="1"/>
  <c r="X31" i="46"/>
  <c r="X14" i="46"/>
  <c r="AP31" i="46"/>
  <c r="AP14" i="46"/>
  <c r="AE31" i="46"/>
  <c r="AE14" i="46"/>
  <c r="Y31" i="46"/>
  <c r="Y14" i="46"/>
  <c r="AM31" i="46"/>
  <c r="AM14" i="46"/>
  <c r="AN14" i="46"/>
  <c r="AN31" i="46"/>
  <c r="Q31" i="46"/>
  <c r="Q14" i="46"/>
  <c r="AO31" i="46"/>
  <c r="AO14" i="46"/>
  <c r="AG14" i="46"/>
  <c r="AG31" i="46"/>
  <c r="AH31" i="46"/>
  <c r="AH14" i="46"/>
  <c r="F784" i="7"/>
  <c r="P279" i="7"/>
  <c r="O279" i="7"/>
  <c r="N279" i="7"/>
  <c r="M279" i="7"/>
  <c r="L279" i="7"/>
  <c r="K279" i="7"/>
  <c r="J279" i="7"/>
  <c r="I279" i="7"/>
  <c r="Y497" i="7" l="1"/>
  <c r="AN776" i="7"/>
  <c r="AH773" i="7"/>
  <c r="AB773" i="7"/>
  <c r="AB40" i="19" s="1"/>
  <c r="Y776" i="7"/>
  <c r="Y773" i="7" s="1"/>
  <c r="Y63" i="19" s="1"/>
  <c r="Y61" i="19" s="1"/>
  <c r="Y60" i="19" s="1"/>
  <c r="AK773" i="7"/>
  <c r="AK63" i="19" s="1"/>
  <c r="AK61" i="19" s="1"/>
  <c r="AK60" i="19" s="1"/>
  <c r="AO773" i="7"/>
  <c r="AO63" i="19" s="1"/>
  <c r="W773" i="7"/>
  <c r="W63" i="19" s="1"/>
  <c r="W61" i="19" s="1"/>
  <c r="W60" i="19" s="1"/>
  <c r="R773" i="7"/>
  <c r="R40" i="19" s="1"/>
  <c r="AL773" i="7"/>
  <c r="AL63" i="19" s="1"/>
  <c r="AL61" i="19" s="1"/>
  <c r="AL60" i="19" s="1"/>
  <c r="AE773" i="7"/>
  <c r="AE40" i="19" s="1"/>
  <c r="AR773" i="7"/>
  <c r="AR63" i="19" s="1"/>
  <c r="AR61" i="19" s="1"/>
  <c r="AR60" i="19" s="1"/>
  <c r="AN773" i="7"/>
  <c r="AN63" i="19" s="1"/>
  <c r="X563" i="7"/>
  <c r="X776" i="7"/>
  <c r="Q563" i="7"/>
  <c r="Q776" i="7"/>
  <c r="Z773" i="7"/>
  <c r="Z63" i="19" s="1"/>
  <c r="Z61" i="19" s="1"/>
  <c r="Z60" i="19" s="1"/>
  <c r="AP563" i="7"/>
  <c r="AP776" i="7"/>
  <c r="AJ63" i="19"/>
  <c r="AJ61" i="19" s="1"/>
  <c r="AJ60" i="19" s="1"/>
  <c r="AG563" i="7"/>
  <c r="AG776" i="7"/>
  <c r="BN94" i="50"/>
  <c r="B94" i="50" s="1"/>
  <c r="BN163" i="50"/>
  <c r="B163" i="50" s="1"/>
  <c r="BN121" i="50"/>
  <c r="B121" i="50" s="1"/>
  <c r="AH501" i="7"/>
  <c r="AH500" i="7" s="1"/>
  <c r="X774" i="7"/>
  <c r="X497" i="7"/>
  <c r="Q774" i="7"/>
  <c r="Q497" i="7"/>
  <c r="AM774" i="7"/>
  <c r="AM773" i="7" s="1"/>
  <c r="AM40" i="19" s="1"/>
  <c r="AM497" i="7"/>
  <c r="Q501" i="7"/>
  <c r="Q500" i="7" s="1"/>
  <c r="AG774" i="7"/>
  <c r="AG497" i="7"/>
  <c r="AP774" i="7"/>
  <c r="AP497" i="7"/>
  <c r="T40" i="19"/>
  <c r="AP757" i="7"/>
  <c r="Q757" i="7"/>
  <c r="AO757" i="7"/>
  <c r="AE757" i="7"/>
  <c r="AH757" i="7"/>
  <c r="Y757" i="7"/>
  <c r="U63" i="19"/>
  <c r="U61" i="19" s="1"/>
  <c r="U60" i="19" s="1"/>
  <c r="AM757" i="7"/>
  <c r="X757" i="7"/>
  <c r="AG757" i="7"/>
  <c r="AN757" i="7"/>
  <c r="AC63" i="19"/>
  <c r="AC61" i="19" s="1"/>
  <c r="AC60" i="19" s="1"/>
  <c r="V40" i="19"/>
  <c r="AQ63" i="19"/>
  <c r="AQ61" i="19" s="1"/>
  <c r="AQ60" i="19" s="1"/>
  <c r="AF40" i="19"/>
  <c r="S40" i="19"/>
  <c r="AI63" i="19"/>
  <c r="AI61" i="19" s="1"/>
  <c r="AI60" i="19" s="1"/>
  <c r="AA63" i="19"/>
  <c r="AA61" i="19" s="1"/>
  <c r="AA60" i="19" s="1"/>
  <c r="AD63" i="19"/>
  <c r="AD61" i="19" s="1"/>
  <c r="AD60" i="19" s="1"/>
  <c r="BN33" i="50"/>
  <c r="B33" i="50" s="1"/>
  <c r="BN11" i="50"/>
  <c r="BN12" i="50"/>
  <c r="B12" i="50" s="1"/>
  <c r="BN21" i="50"/>
  <c r="B21" i="50" s="1"/>
  <c r="BN59" i="48"/>
  <c r="B59" i="48" s="1"/>
  <c r="BN158" i="50"/>
  <c r="B158" i="50" s="1"/>
  <c r="BN15" i="50"/>
  <c r="B15" i="50" s="1"/>
  <c r="BN45" i="50"/>
  <c r="B45" i="50" s="1"/>
  <c r="BN24" i="50"/>
  <c r="B24" i="50" s="1"/>
  <c r="BN26" i="50"/>
  <c r="B26" i="50" s="1"/>
  <c r="BN32" i="50"/>
  <c r="B32" i="50" s="1"/>
  <c r="BN18" i="50"/>
  <c r="B18" i="50" s="1"/>
  <c r="BN131" i="50"/>
  <c r="B131" i="50" s="1"/>
  <c r="BN48" i="50"/>
  <c r="B48" i="50" s="1"/>
  <c r="BN38" i="50"/>
  <c r="B38" i="50" s="1"/>
  <c r="BN42" i="50"/>
  <c r="B42" i="50" s="1"/>
  <c r="BN20" i="50"/>
  <c r="B20" i="50" s="1"/>
  <c r="BN35" i="50"/>
  <c r="B35" i="50" s="1"/>
  <c r="BN14" i="50"/>
  <c r="B14" i="50" s="1"/>
  <c r="BN116" i="50"/>
  <c r="B116" i="50" s="1"/>
  <c r="BN159" i="50"/>
  <c r="B159" i="50" s="1"/>
  <c r="BN107" i="50"/>
  <c r="B107" i="50" s="1"/>
  <c r="BN109" i="50"/>
  <c r="B109" i="50" s="1"/>
  <c r="BN110" i="50"/>
  <c r="B110" i="50" s="1"/>
  <c r="BN161" i="50"/>
  <c r="B161" i="50" s="1"/>
  <c r="BN106" i="50"/>
  <c r="B106" i="50" s="1"/>
  <c r="BN83" i="50"/>
  <c r="B83" i="50" s="1"/>
  <c r="BN101" i="50"/>
  <c r="B101" i="50" s="1"/>
  <c r="BN128" i="50"/>
  <c r="B128" i="50" s="1"/>
  <c r="BN72" i="50"/>
  <c r="B72" i="50" s="1"/>
  <c r="BN115" i="50"/>
  <c r="B115" i="50" s="1"/>
  <c r="BN127" i="50"/>
  <c r="B127" i="50" s="1"/>
  <c r="BN80" i="50"/>
  <c r="B80" i="50" s="1"/>
  <c r="BN113" i="50"/>
  <c r="B113" i="50" s="1"/>
  <c r="BN100" i="50"/>
  <c r="B100" i="50" s="1"/>
  <c r="BN125" i="50"/>
  <c r="B125" i="50" s="1"/>
  <c r="BN104" i="50"/>
  <c r="B104" i="50" s="1"/>
  <c r="BN81" i="50"/>
  <c r="B81" i="50" s="1"/>
  <c r="BN91" i="50"/>
  <c r="B91" i="50" s="1"/>
  <c r="BN92" i="50"/>
  <c r="B92" i="50" s="1"/>
  <c r="BN103" i="50"/>
  <c r="B103" i="50" s="1"/>
  <c r="BN77" i="50"/>
  <c r="B77" i="50" s="1"/>
  <c r="BN78" i="50"/>
  <c r="B78" i="50" s="1"/>
  <c r="BN112" i="50"/>
  <c r="B112" i="50" s="1"/>
  <c r="BN157" i="50"/>
  <c r="B157" i="50" s="1"/>
  <c r="BN118" i="50"/>
  <c r="B118" i="50" s="1"/>
  <c r="BN130" i="50"/>
  <c r="B130" i="50" s="1"/>
  <c r="BN95" i="50"/>
  <c r="B95" i="50" s="1"/>
  <c r="BN97" i="50"/>
  <c r="B97" i="50" s="1"/>
  <c r="BN98" i="50"/>
  <c r="B98" i="50" s="1"/>
  <c r="BN124" i="50"/>
  <c r="B124" i="50" s="1"/>
  <c r="BN21" i="49"/>
  <c r="B21" i="49" s="1"/>
  <c r="BN67" i="50"/>
  <c r="B67" i="50" s="1"/>
  <c r="BN99" i="48"/>
  <c r="B99" i="48" s="1"/>
  <c r="BN93" i="48"/>
  <c r="B93" i="48" s="1"/>
  <c r="BN16" i="48"/>
  <c r="B16" i="48" s="1"/>
  <c r="BN30" i="48"/>
  <c r="B30" i="48" s="1"/>
  <c r="BN10" i="48"/>
  <c r="B10" i="48" s="1"/>
  <c r="BN18" i="49"/>
  <c r="B18" i="49" s="1"/>
  <c r="BN27" i="50"/>
  <c r="B27" i="50" s="1"/>
  <c r="BN17" i="48"/>
  <c r="B17" i="48" s="1"/>
  <c r="BN28" i="48"/>
  <c r="B28" i="48" s="1"/>
  <c r="BN24" i="48"/>
  <c r="B24" i="48" s="1"/>
  <c r="BN38" i="49"/>
  <c r="B38" i="49" s="1"/>
  <c r="BN33" i="48"/>
  <c r="B33" i="48" s="1"/>
  <c r="BN28" i="49"/>
  <c r="B28" i="49" s="1"/>
  <c r="BN40" i="49"/>
  <c r="B40" i="49" s="1"/>
  <c r="BN41" i="49"/>
  <c r="B41" i="49" s="1"/>
  <c r="BN39" i="49"/>
  <c r="B39" i="49" s="1"/>
  <c r="BN32" i="49"/>
  <c r="B32" i="49" s="1"/>
  <c r="BN19" i="49"/>
  <c r="B19" i="49" s="1"/>
  <c r="BN43" i="49"/>
  <c r="B43" i="49" s="1"/>
  <c r="I281" i="7"/>
  <c r="I304" i="7" s="1"/>
  <c r="I298" i="7"/>
  <c r="J281" i="7"/>
  <c r="J304" i="7" s="1"/>
  <c r="J298" i="7"/>
  <c r="K281" i="7"/>
  <c r="K304" i="7" s="1"/>
  <c r="K298" i="7"/>
  <c r="L281" i="7"/>
  <c r="L304" i="7" s="1"/>
  <c r="L298" i="7"/>
  <c r="M281" i="7"/>
  <c r="M304" i="7" s="1"/>
  <c r="M298" i="7"/>
  <c r="P281" i="7"/>
  <c r="P304" i="7" s="1"/>
  <c r="P298" i="7"/>
  <c r="N281" i="7"/>
  <c r="N304" i="7" s="1"/>
  <c r="N298" i="7"/>
  <c r="O281" i="7"/>
  <c r="O304" i="7" s="1"/>
  <c r="O298" i="7"/>
  <c r="BN57" i="48"/>
  <c r="B57" i="48" s="1"/>
  <c r="BN41" i="48"/>
  <c r="B41" i="48" s="1"/>
  <c r="BN38" i="48"/>
  <c r="B38" i="48" s="1"/>
  <c r="BN44" i="48"/>
  <c r="B44" i="48" s="1"/>
  <c r="BN46" i="48"/>
  <c r="B46" i="48" s="1"/>
  <c r="BN42" i="48"/>
  <c r="B42" i="48" s="1"/>
  <c r="BN43" i="48"/>
  <c r="B43" i="48" s="1"/>
  <c r="BN55" i="48"/>
  <c r="B55" i="48" s="1"/>
  <c r="BN50" i="48"/>
  <c r="B50" i="48" s="1"/>
  <c r="BN51" i="48"/>
  <c r="B51" i="48" s="1"/>
  <c r="BN52" i="48"/>
  <c r="B52" i="48" s="1"/>
  <c r="BN45" i="48"/>
  <c r="B45" i="48" s="1"/>
  <c r="BN58" i="48"/>
  <c r="B58" i="48" s="1"/>
  <c r="BN39" i="48"/>
  <c r="B39" i="48" s="1"/>
  <c r="BN61" i="48"/>
  <c r="B61" i="48" s="1"/>
  <c r="BN54" i="48"/>
  <c r="B54" i="48" s="1"/>
  <c r="BN48" i="48"/>
  <c r="B48" i="48" s="1"/>
  <c r="BN56" i="48"/>
  <c r="B56" i="48" s="1"/>
  <c r="BN13" i="49"/>
  <c r="B13" i="49" s="1"/>
  <c r="BN14" i="49"/>
  <c r="B14" i="49" s="1"/>
  <c r="BN139" i="50"/>
  <c r="B139" i="50" s="1"/>
  <c r="BN72" i="52"/>
  <c r="B72" i="52" s="1"/>
  <c r="BN138" i="50"/>
  <c r="B138" i="50" s="1"/>
  <c r="BN52" i="52"/>
  <c r="B52" i="52" s="1"/>
  <c r="BN62" i="52"/>
  <c r="B62" i="52" s="1"/>
  <c r="BN136" i="50"/>
  <c r="B136" i="50" s="1"/>
  <c r="BN56" i="52"/>
  <c r="B56" i="52" s="1"/>
  <c r="BN64" i="52"/>
  <c r="B64" i="52" s="1"/>
  <c r="BN27" i="49"/>
  <c r="B27" i="49" s="1"/>
  <c r="BN50" i="52"/>
  <c r="B50" i="52" s="1"/>
  <c r="BN137" i="50"/>
  <c r="B137" i="50" s="1"/>
  <c r="BN141" i="50"/>
  <c r="B141" i="50" s="1"/>
  <c r="BN26" i="49"/>
  <c r="B26" i="49" s="1"/>
  <c r="BN29" i="49"/>
  <c r="B29" i="49" s="1"/>
  <c r="BN55" i="50"/>
  <c r="B55" i="50" s="1"/>
  <c r="BN152" i="50"/>
  <c r="B152" i="50" s="1"/>
  <c r="BN55" i="52"/>
  <c r="B55" i="52" s="1"/>
  <c r="B40" i="52"/>
  <c r="BN150" i="50"/>
  <c r="B150" i="50" s="1"/>
  <c r="BN58" i="52"/>
  <c r="B58" i="52" s="1"/>
  <c r="BN146" i="50"/>
  <c r="B146" i="50" s="1"/>
  <c r="BN51" i="52"/>
  <c r="B51" i="52" s="1"/>
  <c r="BN149" i="50"/>
  <c r="B149" i="50" s="1"/>
  <c r="BN57" i="52"/>
  <c r="B57" i="52" s="1"/>
  <c r="B10" i="49"/>
  <c r="BN56" i="50"/>
  <c r="B56" i="50" s="1"/>
  <c r="BN147" i="50"/>
  <c r="B147" i="50" s="1"/>
  <c r="B11" i="50"/>
  <c r="BN57" i="50"/>
  <c r="B57" i="50" s="1"/>
  <c r="BN54" i="52"/>
  <c r="B54" i="52" s="1"/>
  <c r="BN49" i="52"/>
  <c r="B49" i="52" s="1"/>
  <c r="BN73" i="52"/>
  <c r="B73" i="52" s="1"/>
  <c r="BN58" i="50"/>
  <c r="B58" i="50" s="1"/>
  <c r="BN59" i="50"/>
  <c r="B59" i="50" s="1"/>
  <c r="AB63" i="19"/>
  <c r="AB61" i="19" s="1"/>
  <c r="AB60" i="19" s="1"/>
  <c r="V61" i="19"/>
  <c r="V60" i="19" s="1"/>
  <c r="L10" i="3"/>
  <c r="K678" i="7"/>
  <c r="K713" i="7"/>
  <c r="AN62" i="19"/>
  <c r="AH62" i="19"/>
  <c r="AM62" i="19"/>
  <c r="S61" i="19"/>
  <c r="S60" i="19" s="1"/>
  <c r="AE62" i="19"/>
  <c r="X62" i="19"/>
  <c r="AG62" i="19"/>
  <c r="AH63" i="19"/>
  <c r="AH40" i="19"/>
  <c r="AO62" i="19"/>
  <c r="AF61" i="19"/>
  <c r="AF60" i="19" s="1"/>
  <c r="AP62" i="19"/>
  <c r="T61" i="19"/>
  <c r="T60" i="19" s="1"/>
  <c r="F474" i="7"/>
  <c r="L45" i="47" s="1"/>
  <c r="F279" i="7"/>
  <c r="AL40" i="19" l="1"/>
  <c r="AR40" i="19"/>
  <c r="R63" i="19"/>
  <c r="R61" i="19" s="1"/>
  <c r="R60" i="19" s="1"/>
  <c r="W40" i="19"/>
  <c r="AK40" i="19"/>
  <c r="X773" i="7"/>
  <c r="X40" i="19" s="1"/>
  <c r="AG773" i="7"/>
  <c r="AG63" i="19" s="1"/>
  <c r="AG61" i="19" s="1"/>
  <c r="AG60" i="19" s="1"/>
  <c r="Z40" i="19"/>
  <c r="AP773" i="7"/>
  <c r="AP63" i="19" s="1"/>
  <c r="AP61" i="19" s="1"/>
  <c r="AP60" i="19" s="1"/>
  <c r="Q773" i="7"/>
  <c r="Q63" i="19" s="1"/>
  <c r="Q61" i="19" s="1"/>
  <c r="Q60" i="19" s="1"/>
  <c r="AM63" i="19"/>
  <c r="AM61" i="19" s="1"/>
  <c r="AM60" i="19" s="1"/>
  <c r="AO40" i="19"/>
  <c r="AN40" i="19"/>
  <c r="AE63" i="19"/>
  <c r="AE61" i="19" s="1"/>
  <c r="AE60" i="19" s="1"/>
  <c r="Y40" i="19"/>
  <c r="F298" i="7"/>
  <c r="A4" i="48"/>
  <c r="A4" i="49"/>
  <c r="A4" i="50"/>
  <c r="A4" i="52"/>
  <c r="AO61" i="19"/>
  <c r="AO60" i="19" s="1"/>
  <c r="AN61" i="19"/>
  <c r="AN60" i="19" s="1"/>
  <c r="M10" i="3"/>
  <c r="L713" i="7"/>
  <c r="L678" i="7"/>
  <c r="AH61" i="19"/>
  <c r="AH60" i="19" s="1"/>
  <c r="F281" i="7"/>
  <c r="J360" i="7"/>
  <c r="J364" i="7" s="1"/>
  <c r="J351" i="7"/>
  <c r="J355" i="7" s="1"/>
  <c r="I351" i="7"/>
  <c r="I355" i="7" s="1"/>
  <c r="J342" i="7"/>
  <c r="J346" i="7" s="1"/>
  <c r="I342" i="7"/>
  <c r="I346" i="7" s="1"/>
  <c r="O333" i="7"/>
  <c r="O337" i="7" s="1"/>
  <c r="M333" i="7"/>
  <c r="M337" i="7" s="1"/>
  <c r="K333" i="7"/>
  <c r="K337" i="7" s="1"/>
  <c r="J333" i="7"/>
  <c r="J337" i="7" s="1"/>
  <c r="L324" i="7"/>
  <c r="L328" i="7" s="1"/>
  <c r="J324" i="7"/>
  <c r="J328" i="7" s="1"/>
  <c r="P315" i="7"/>
  <c r="P319" i="7" s="1"/>
  <c r="O315" i="7"/>
  <c r="O319" i="7" s="1"/>
  <c r="M315" i="7"/>
  <c r="M319" i="7" s="1"/>
  <c r="L315" i="7"/>
  <c r="L319" i="7" s="1"/>
  <c r="K315" i="7"/>
  <c r="K319" i="7" s="1"/>
  <c r="O255" i="7"/>
  <c r="O259" i="7" s="1"/>
  <c r="M246" i="7"/>
  <c r="M250" i="7" s="1"/>
  <c r="L246" i="7"/>
  <c r="L250" i="7" s="1"/>
  <c r="K246" i="7"/>
  <c r="K250" i="7" s="1"/>
  <c r="J246" i="7"/>
  <c r="J250" i="7" s="1"/>
  <c r="M228" i="7"/>
  <c r="M232" i="7" s="1"/>
  <c r="I228" i="7"/>
  <c r="I232" i="7" s="1"/>
  <c r="L219" i="7"/>
  <c r="L223" i="7" s="1"/>
  <c r="K219" i="7"/>
  <c r="K223" i="7" s="1"/>
  <c r="J219" i="7"/>
  <c r="J223" i="7" s="1"/>
  <c r="I219" i="7"/>
  <c r="I223" i="7" s="1"/>
  <c r="O210" i="7"/>
  <c r="O214" i="7" s="1"/>
  <c r="N210" i="7"/>
  <c r="N214" i="7" s="1"/>
  <c r="L210" i="7"/>
  <c r="L214" i="7" s="1"/>
  <c r="K210" i="7"/>
  <c r="K214" i="7" s="1"/>
  <c r="J210" i="7"/>
  <c r="J214" i="7" s="1"/>
  <c r="O201" i="7"/>
  <c r="O205" i="7" s="1"/>
  <c r="N201" i="7"/>
  <c r="N205" i="7" s="1"/>
  <c r="L201" i="7"/>
  <c r="L205" i="7" s="1"/>
  <c r="J201" i="7"/>
  <c r="J205" i="7" s="1"/>
  <c r="O152" i="7"/>
  <c r="O156" i="7" s="1"/>
  <c r="O189" i="7" s="1"/>
  <c r="K152" i="7"/>
  <c r="K156" i="7" s="1"/>
  <c r="K189" i="7" s="1"/>
  <c r="J152" i="7"/>
  <c r="J156" i="7" s="1"/>
  <c r="J189" i="7" s="1"/>
  <c r="P372" i="7"/>
  <c r="O372" i="7"/>
  <c r="N372" i="7"/>
  <c r="M372" i="7"/>
  <c r="L372" i="7"/>
  <c r="K372" i="7"/>
  <c r="J372" i="7"/>
  <c r="I372" i="7"/>
  <c r="F367" i="7"/>
  <c r="P363" i="7"/>
  <c r="O363" i="7"/>
  <c r="N363" i="7"/>
  <c r="M363" i="7"/>
  <c r="L363" i="7"/>
  <c r="K363" i="7"/>
  <c r="J363" i="7"/>
  <c r="I363" i="7"/>
  <c r="F358" i="7"/>
  <c r="P354" i="7"/>
  <c r="O354" i="7"/>
  <c r="N354" i="7"/>
  <c r="M354" i="7"/>
  <c r="L354" i="7"/>
  <c r="K354" i="7"/>
  <c r="J354" i="7"/>
  <c r="I354" i="7"/>
  <c r="F349" i="7"/>
  <c r="P345" i="7"/>
  <c r="O345" i="7"/>
  <c r="N345" i="7"/>
  <c r="M345" i="7"/>
  <c r="L345" i="7"/>
  <c r="K345" i="7"/>
  <c r="J345" i="7"/>
  <c r="I345" i="7"/>
  <c r="P336" i="7"/>
  <c r="O336" i="7"/>
  <c r="N336" i="7"/>
  <c r="M336" i="7"/>
  <c r="L336" i="7"/>
  <c r="K336" i="7"/>
  <c r="J336" i="7"/>
  <c r="I336" i="7"/>
  <c r="F331" i="7"/>
  <c r="P327" i="7"/>
  <c r="O327" i="7"/>
  <c r="N327" i="7"/>
  <c r="M327" i="7"/>
  <c r="L327" i="7"/>
  <c r="K327" i="7"/>
  <c r="J327" i="7"/>
  <c r="I327" i="7"/>
  <c r="F322" i="7"/>
  <c r="P318" i="7"/>
  <c r="O318" i="7"/>
  <c r="N318" i="7"/>
  <c r="M318" i="7"/>
  <c r="L318" i="7"/>
  <c r="K318" i="7"/>
  <c r="J318" i="7"/>
  <c r="I318" i="7"/>
  <c r="F313" i="7"/>
  <c r="P258" i="7"/>
  <c r="O258" i="7"/>
  <c r="N258" i="7"/>
  <c r="M258" i="7"/>
  <c r="L258" i="7"/>
  <c r="K258" i="7"/>
  <c r="J258" i="7"/>
  <c r="I258" i="7"/>
  <c r="F253" i="7"/>
  <c r="P249" i="7"/>
  <c r="O249" i="7"/>
  <c r="N249" i="7"/>
  <c r="M249" i="7"/>
  <c r="L249" i="7"/>
  <c r="K249" i="7"/>
  <c r="J249" i="7"/>
  <c r="I249" i="7"/>
  <c r="F244" i="7"/>
  <c r="P240" i="7"/>
  <c r="O240" i="7"/>
  <c r="N240" i="7"/>
  <c r="M240" i="7"/>
  <c r="L240" i="7"/>
  <c r="K240" i="7"/>
  <c r="J240" i="7"/>
  <c r="I240" i="7"/>
  <c r="F235" i="7"/>
  <c r="P231" i="7"/>
  <c r="O231" i="7"/>
  <c r="N231" i="7"/>
  <c r="M231" i="7"/>
  <c r="L231" i="7"/>
  <c r="K231" i="7"/>
  <c r="J231" i="7"/>
  <c r="I231" i="7"/>
  <c r="F226" i="7"/>
  <c r="P222" i="7"/>
  <c r="O222" i="7"/>
  <c r="N222" i="7"/>
  <c r="M222" i="7"/>
  <c r="L222" i="7"/>
  <c r="K222" i="7"/>
  <c r="J222" i="7"/>
  <c r="I222" i="7"/>
  <c r="F217" i="7"/>
  <c r="P213" i="7"/>
  <c r="O213" i="7"/>
  <c r="N213" i="7"/>
  <c r="M213" i="7"/>
  <c r="L213" i="7"/>
  <c r="K213" i="7"/>
  <c r="J213" i="7"/>
  <c r="I213" i="7"/>
  <c r="F208" i="7"/>
  <c r="P204" i="7"/>
  <c r="O204" i="7"/>
  <c r="N204" i="7"/>
  <c r="M204" i="7"/>
  <c r="L204" i="7"/>
  <c r="K204" i="7"/>
  <c r="J204" i="7"/>
  <c r="I204" i="7"/>
  <c r="F199" i="7"/>
  <c r="P155" i="7"/>
  <c r="P183" i="7" s="1"/>
  <c r="O155" i="7"/>
  <c r="O183" i="7" s="1"/>
  <c r="N155" i="7"/>
  <c r="N183" i="7" s="1"/>
  <c r="M155" i="7"/>
  <c r="M183" i="7" s="1"/>
  <c r="L155" i="7"/>
  <c r="L183" i="7" s="1"/>
  <c r="K155" i="7"/>
  <c r="K183" i="7" s="1"/>
  <c r="J155" i="7"/>
  <c r="J183" i="7" s="1"/>
  <c r="I155" i="7"/>
  <c r="I183" i="7" s="1"/>
  <c r="F150" i="7"/>
  <c r="P145" i="7"/>
  <c r="P182" i="7" s="1"/>
  <c r="O145" i="7"/>
  <c r="O182" i="7" s="1"/>
  <c r="N145" i="7"/>
  <c r="N182" i="7" s="1"/>
  <c r="M145" i="7"/>
  <c r="M182" i="7" s="1"/>
  <c r="L145" i="7"/>
  <c r="L182" i="7" s="1"/>
  <c r="K145" i="7"/>
  <c r="K182" i="7" s="1"/>
  <c r="J145" i="7"/>
  <c r="J182" i="7" s="1"/>
  <c r="I145" i="7"/>
  <c r="I182" i="7" s="1"/>
  <c r="P404" i="7"/>
  <c r="P413" i="7" s="1"/>
  <c r="O404" i="7"/>
  <c r="O413" i="7" s="1"/>
  <c r="N404" i="7"/>
  <c r="N413" i="7" s="1"/>
  <c r="M404" i="7"/>
  <c r="M413" i="7" s="1"/>
  <c r="L404" i="7"/>
  <c r="L413" i="7" s="1"/>
  <c r="K404" i="7"/>
  <c r="K413" i="7" s="1"/>
  <c r="J404" i="7"/>
  <c r="J413" i="7" s="1"/>
  <c r="I404" i="7"/>
  <c r="F403" i="7"/>
  <c r="F402" i="7"/>
  <c r="F401" i="7"/>
  <c r="F400" i="7"/>
  <c r="F399" i="7"/>
  <c r="P393" i="7"/>
  <c r="P412" i="7" s="1"/>
  <c r="O393" i="7"/>
  <c r="O412" i="7" s="1"/>
  <c r="N393" i="7"/>
  <c r="N412" i="7" s="1"/>
  <c r="M393" i="7"/>
  <c r="M412" i="7" s="1"/>
  <c r="L393" i="7"/>
  <c r="L412" i="7" s="1"/>
  <c r="K393" i="7"/>
  <c r="K412" i="7" s="1"/>
  <c r="J393" i="7"/>
  <c r="J412" i="7" s="1"/>
  <c r="I393" i="7"/>
  <c r="F392" i="7"/>
  <c r="F391" i="7"/>
  <c r="F390" i="7"/>
  <c r="F389" i="7"/>
  <c r="F388" i="7"/>
  <c r="P382" i="7"/>
  <c r="P411" i="7" s="1"/>
  <c r="O382" i="7"/>
  <c r="O411" i="7" s="1"/>
  <c r="N382" i="7"/>
  <c r="N411" i="7" s="1"/>
  <c r="M382" i="7"/>
  <c r="M411" i="7" s="1"/>
  <c r="L382" i="7"/>
  <c r="L411" i="7" s="1"/>
  <c r="K382" i="7"/>
  <c r="K411" i="7" s="1"/>
  <c r="J382" i="7"/>
  <c r="J411" i="7" s="1"/>
  <c r="I382" i="7"/>
  <c r="F381" i="7"/>
  <c r="F380" i="7"/>
  <c r="F379" i="7"/>
  <c r="F378" i="7"/>
  <c r="F377" i="7"/>
  <c r="P290" i="7"/>
  <c r="O290" i="7"/>
  <c r="N290" i="7"/>
  <c r="M290" i="7"/>
  <c r="L290" i="7"/>
  <c r="K290" i="7"/>
  <c r="J290" i="7"/>
  <c r="I290" i="7"/>
  <c r="F289" i="7"/>
  <c r="F288" i="7"/>
  <c r="F287" i="7"/>
  <c r="F286" i="7"/>
  <c r="F285" i="7"/>
  <c r="F278" i="7"/>
  <c r="F277" i="7"/>
  <c r="F276" i="7"/>
  <c r="F275" i="7"/>
  <c r="F274" i="7"/>
  <c r="P130" i="7"/>
  <c r="O130" i="7"/>
  <c r="N130" i="7"/>
  <c r="M130" i="7"/>
  <c r="L130" i="7"/>
  <c r="K130" i="7"/>
  <c r="J130" i="7"/>
  <c r="I130" i="7"/>
  <c r="F129" i="7"/>
  <c r="F128" i="7"/>
  <c r="F127" i="7"/>
  <c r="F126" i="7"/>
  <c r="F125" i="7"/>
  <c r="P165" i="7"/>
  <c r="O165" i="7"/>
  <c r="N165" i="7"/>
  <c r="M165" i="7"/>
  <c r="L165" i="7"/>
  <c r="K165" i="7"/>
  <c r="J165" i="7"/>
  <c r="I165" i="7"/>
  <c r="F164" i="7"/>
  <c r="F163" i="7"/>
  <c r="F162" i="7"/>
  <c r="F161" i="7"/>
  <c r="F160" i="7"/>
  <c r="P268" i="7"/>
  <c r="O268" i="7"/>
  <c r="N268" i="7"/>
  <c r="M268" i="7"/>
  <c r="L268" i="7"/>
  <c r="K268" i="7"/>
  <c r="J268" i="7"/>
  <c r="I268" i="7"/>
  <c r="F267" i="7"/>
  <c r="F266" i="7"/>
  <c r="F265" i="7"/>
  <c r="F264" i="7"/>
  <c r="F263" i="7"/>
  <c r="F140" i="7"/>
  <c r="F34" i="7"/>
  <c r="F33" i="7"/>
  <c r="F32" i="7"/>
  <c r="F31" i="7"/>
  <c r="F30" i="7"/>
  <c r="F29" i="7"/>
  <c r="F28" i="7"/>
  <c r="F27" i="7"/>
  <c r="F26" i="7"/>
  <c r="F25" i="7"/>
  <c r="F24" i="7"/>
  <c r="F23" i="7"/>
  <c r="F21" i="7"/>
  <c r="F20" i="7"/>
  <c r="F19" i="7"/>
  <c r="F18" i="7"/>
  <c r="F17" i="7"/>
  <c r="F16" i="7"/>
  <c r="F14" i="7"/>
  <c r="F13" i="7"/>
  <c r="F61" i="7"/>
  <c r="F60" i="7"/>
  <c r="F59" i="7"/>
  <c r="F58" i="7"/>
  <c r="F57" i="7"/>
  <c r="F56" i="7"/>
  <c r="F55" i="7"/>
  <c r="F54" i="7"/>
  <c r="F53" i="7"/>
  <c r="F52" i="7"/>
  <c r="F51" i="7"/>
  <c r="F50" i="7"/>
  <c r="F48" i="7"/>
  <c r="F47" i="7"/>
  <c r="F46" i="7"/>
  <c r="F45" i="7"/>
  <c r="F44" i="7"/>
  <c r="F43" i="7"/>
  <c r="F41" i="7"/>
  <c r="F40" i="7"/>
  <c r="F175" i="7"/>
  <c r="F174" i="7"/>
  <c r="F173" i="7"/>
  <c r="F172" i="7"/>
  <c r="F171" i="7"/>
  <c r="P88" i="7"/>
  <c r="O88" i="7"/>
  <c r="N88" i="7"/>
  <c r="M88" i="7"/>
  <c r="L88" i="7"/>
  <c r="K88" i="7"/>
  <c r="J88" i="7"/>
  <c r="I88" i="7"/>
  <c r="P87" i="7"/>
  <c r="O87" i="7"/>
  <c r="N87" i="7"/>
  <c r="M87" i="7"/>
  <c r="L87" i="7"/>
  <c r="K87" i="7"/>
  <c r="J87" i="7"/>
  <c r="I87" i="7"/>
  <c r="P86" i="7"/>
  <c r="O86" i="7"/>
  <c r="N86" i="7"/>
  <c r="M86" i="7"/>
  <c r="L86" i="7"/>
  <c r="K86" i="7"/>
  <c r="J86" i="7"/>
  <c r="I86" i="7"/>
  <c r="P85" i="7"/>
  <c r="O85" i="7"/>
  <c r="N85" i="7"/>
  <c r="M85" i="7"/>
  <c r="L85" i="7"/>
  <c r="K85" i="7"/>
  <c r="J85" i="7"/>
  <c r="I85" i="7"/>
  <c r="P84" i="7"/>
  <c r="O84" i="7"/>
  <c r="N84" i="7"/>
  <c r="M84" i="7"/>
  <c r="L84" i="7"/>
  <c r="K84" i="7"/>
  <c r="J84" i="7"/>
  <c r="I84" i="7"/>
  <c r="P83" i="7"/>
  <c r="O83" i="7"/>
  <c r="N83" i="7"/>
  <c r="M83" i="7"/>
  <c r="L83" i="7"/>
  <c r="K83" i="7"/>
  <c r="J83" i="7"/>
  <c r="I83" i="7"/>
  <c r="P82" i="7"/>
  <c r="O82" i="7"/>
  <c r="N82" i="7"/>
  <c r="M82" i="7"/>
  <c r="L82" i="7"/>
  <c r="K82" i="7"/>
  <c r="J82" i="7"/>
  <c r="I82" i="7"/>
  <c r="P81" i="7"/>
  <c r="O81" i="7"/>
  <c r="N81" i="7"/>
  <c r="M81" i="7"/>
  <c r="L81" i="7"/>
  <c r="K81" i="7"/>
  <c r="J81" i="7"/>
  <c r="I81" i="7"/>
  <c r="P80" i="7"/>
  <c r="O80" i="7"/>
  <c r="N80" i="7"/>
  <c r="M80" i="7"/>
  <c r="L80" i="7"/>
  <c r="K80" i="7"/>
  <c r="J80" i="7"/>
  <c r="I80" i="7"/>
  <c r="P79" i="7"/>
  <c r="O79" i="7"/>
  <c r="N79" i="7"/>
  <c r="M79" i="7"/>
  <c r="L79" i="7"/>
  <c r="K79" i="7"/>
  <c r="J79" i="7"/>
  <c r="I79" i="7"/>
  <c r="P78" i="7"/>
  <c r="O78" i="7"/>
  <c r="N78" i="7"/>
  <c r="M78" i="7"/>
  <c r="L78" i="7"/>
  <c r="K78" i="7"/>
  <c r="J78" i="7"/>
  <c r="I78" i="7"/>
  <c r="P77" i="7"/>
  <c r="O77" i="7"/>
  <c r="N77" i="7"/>
  <c r="M77" i="7"/>
  <c r="L77" i="7"/>
  <c r="K77" i="7"/>
  <c r="J77" i="7"/>
  <c r="I77" i="7"/>
  <c r="P75" i="7"/>
  <c r="O75" i="7"/>
  <c r="N75" i="7"/>
  <c r="M75" i="7"/>
  <c r="L75" i="7"/>
  <c r="K75" i="7"/>
  <c r="J75" i="7"/>
  <c r="I75" i="7"/>
  <c r="P74" i="7"/>
  <c r="O74" i="7"/>
  <c r="N74" i="7"/>
  <c r="M74" i="7"/>
  <c r="L74" i="7"/>
  <c r="K74" i="7"/>
  <c r="J74" i="7"/>
  <c r="I74" i="7"/>
  <c r="P73" i="7"/>
  <c r="O73" i="7"/>
  <c r="N73" i="7"/>
  <c r="M73" i="7"/>
  <c r="L73" i="7"/>
  <c r="K73" i="7"/>
  <c r="J73" i="7"/>
  <c r="I73" i="7"/>
  <c r="P72" i="7"/>
  <c r="O72" i="7"/>
  <c r="N72" i="7"/>
  <c r="M72" i="7"/>
  <c r="L72" i="7"/>
  <c r="K72" i="7"/>
  <c r="J72" i="7"/>
  <c r="I72" i="7"/>
  <c r="P71" i="7"/>
  <c r="O71" i="7"/>
  <c r="N71" i="7"/>
  <c r="M71" i="7"/>
  <c r="L71" i="7"/>
  <c r="K71" i="7"/>
  <c r="J71" i="7"/>
  <c r="I71" i="7"/>
  <c r="P70" i="7"/>
  <c r="O70" i="7"/>
  <c r="N70" i="7"/>
  <c r="M70" i="7"/>
  <c r="L70" i="7"/>
  <c r="K70" i="7"/>
  <c r="J70" i="7"/>
  <c r="I70" i="7"/>
  <c r="P68" i="7"/>
  <c r="O68" i="7"/>
  <c r="N68" i="7"/>
  <c r="M68" i="7"/>
  <c r="L68" i="7"/>
  <c r="K68" i="7"/>
  <c r="J68" i="7"/>
  <c r="I68" i="7"/>
  <c r="P67" i="7"/>
  <c r="O67" i="7"/>
  <c r="N67" i="7"/>
  <c r="M67" i="7"/>
  <c r="L67" i="7"/>
  <c r="K67" i="7"/>
  <c r="J67" i="7"/>
  <c r="I67" i="7"/>
  <c r="P49" i="7"/>
  <c r="O49" i="7"/>
  <c r="N49" i="7"/>
  <c r="M49" i="7"/>
  <c r="L49" i="7"/>
  <c r="K49" i="7"/>
  <c r="J49" i="7"/>
  <c r="I49" i="7"/>
  <c r="P42" i="7"/>
  <c r="O42" i="7"/>
  <c r="N42" i="7"/>
  <c r="M42" i="7"/>
  <c r="L42" i="7"/>
  <c r="K42" i="7"/>
  <c r="J42" i="7"/>
  <c r="I42" i="7"/>
  <c r="P22" i="7"/>
  <c r="P76" i="7" s="1"/>
  <c r="O22" i="7"/>
  <c r="N22" i="7"/>
  <c r="M22" i="7"/>
  <c r="L22" i="7"/>
  <c r="K22" i="7"/>
  <c r="J22" i="7"/>
  <c r="I22" i="7"/>
  <c r="P15" i="7"/>
  <c r="O15" i="7"/>
  <c r="N15" i="7"/>
  <c r="M15" i="7"/>
  <c r="L15" i="7"/>
  <c r="K15" i="7"/>
  <c r="J15" i="7"/>
  <c r="I15" i="7"/>
  <c r="P176" i="7"/>
  <c r="O176" i="7"/>
  <c r="N176" i="7"/>
  <c r="M176" i="7"/>
  <c r="L176" i="7"/>
  <c r="K176" i="7"/>
  <c r="J176" i="7"/>
  <c r="I176" i="7"/>
  <c r="I76" i="7" l="1"/>
  <c r="I35" i="7"/>
  <c r="I37" i="7" s="1"/>
  <c r="N76" i="7"/>
  <c r="X63" i="19"/>
  <c r="X61" i="19" s="1"/>
  <c r="X60" i="19" s="1"/>
  <c r="O35" i="7"/>
  <c r="O37" i="7" s="1"/>
  <c r="I741" i="7"/>
  <c r="I494" i="7"/>
  <c r="I627" i="7"/>
  <c r="Q40" i="19"/>
  <c r="AP40" i="19"/>
  <c r="AG40" i="19"/>
  <c r="M35" i="7"/>
  <c r="P410" i="7"/>
  <c r="P414" i="7" s="1"/>
  <c r="M296" i="7"/>
  <c r="N410" i="7"/>
  <c r="N414" i="7" s="1"/>
  <c r="K270" i="7"/>
  <c r="K303" i="7" s="1"/>
  <c r="K297" i="7"/>
  <c r="O292" i="7"/>
  <c r="O305" i="7" s="1"/>
  <c r="O299" i="7"/>
  <c r="N296" i="7"/>
  <c r="O410" i="7"/>
  <c r="O414" i="7" s="1"/>
  <c r="L270" i="7"/>
  <c r="L303" i="7" s="1"/>
  <c r="L297" i="7"/>
  <c r="P292" i="7"/>
  <c r="P305" i="7" s="1"/>
  <c r="P299" i="7"/>
  <c r="O296" i="7"/>
  <c r="M270" i="7"/>
  <c r="M303" i="7" s="1"/>
  <c r="M297" i="7"/>
  <c r="I292" i="7"/>
  <c r="I305" i="7" s="1"/>
  <c r="I299" i="7"/>
  <c r="P296" i="7"/>
  <c r="N270" i="7"/>
  <c r="N303" i="7" s="1"/>
  <c r="N297" i="7"/>
  <c r="J292" i="7"/>
  <c r="J305" i="7" s="1"/>
  <c r="J299" i="7"/>
  <c r="I296" i="7"/>
  <c r="J410" i="7"/>
  <c r="J414" i="7" s="1"/>
  <c r="O270" i="7"/>
  <c r="O303" i="7" s="1"/>
  <c r="O297" i="7"/>
  <c r="K292" i="7"/>
  <c r="K305" i="7" s="1"/>
  <c r="K299" i="7"/>
  <c r="J296" i="7"/>
  <c r="K410" i="7"/>
  <c r="K414" i="7" s="1"/>
  <c r="N292" i="7"/>
  <c r="N305" i="7" s="1"/>
  <c r="N299" i="7"/>
  <c r="P270" i="7"/>
  <c r="P303" i="7" s="1"/>
  <c r="P297" i="7"/>
  <c r="L292" i="7"/>
  <c r="L305" i="7" s="1"/>
  <c r="L299" i="7"/>
  <c r="K296" i="7"/>
  <c r="L410" i="7"/>
  <c r="L414" i="7" s="1"/>
  <c r="J270" i="7"/>
  <c r="J303" i="7" s="1"/>
  <c r="J297" i="7"/>
  <c r="I270" i="7"/>
  <c r="I303" i="7" s="1"/>
  <c r="I297" i="7"/>
  <c r="M292" i="7"/>
  <c r="M299" i="7"/>
  <c r="L296" i="7"/>
  <c r="M410" i="7"/>
  <c r="M414" i="7" s="1"/>
  <c r="P132" i="7"/>
  <c r="P68" i="19" s="1"/>
  <c r="P16" i="45"/>
  <c r="I132" i="7"/>
  <c r="I44" i="19" s="1"/>
  <c r="I16" i="45"/>
  <c r="K132" i="7"/>
  <c r="K44" i="19" s="1"/>
  <c r="K16" i="45"/>
  <c r="L132" i="7"/>
  <c r="L68" i="19" s="1"/>
  <c r="L16" i="45"/>
  <c r="M132" i="7"/>
  <c r="M44" i="19" s="1"/>
  <c r="M16" i="45"/>
  <c r="N132" i="7"/>
  <c r="N44" i="19" s="1"/>
  <c r="N16" i="45"/>
  <c r="J132" i="7"/>
  <c r="J18" i="19" s="1"/>
  <c r="J16" i="45"/>
  <c r="O132" i="7"/>
  <c r="O18" i="19" s="1"/>
  <c r="O16" i="45"/>
  <c r="O384" i="7"/>
  <c r="O417" i="7" s="1"/>
  <c r="J395" i="7"/>
  <c r="J418" i="7" s="1"/>
  <c r="M406" i="7"/>
  <c r="M419" i="7" s="1"/>
  <c r="P384" i="7"/>
  <c r="P417" i="7" s="1"/>
  <c r="K395" i="7"/>
  <c r="K418" i="7" s="1"/>
  <c r="N406" i="7"/>
  <c r="N419" i="7" s="1"/>
  <c r="L395" i="7"/>
  <c r="L418" i="7" s="1"/>
  <c r="J384" i="7"/>
  <c r="J417" i="7" s="1"/>
  <c r="M395" i="7"/>
  <c r="M418" i="7" s="1"/>
  <c r="P406" i="7"/>
  <c r="P419" i="7" s="1"/>
  <c r="I384" i="7"/>
  <c r="I411" i="7"/>
  <c r="K384" i="7"/>
  <c r="K417" i="7" s="1"/>
  <c r="N395" i="7"/>
  <c r="N418" i="7" s="1"/>
  <c r="I406" i="7"/>
  <c r="I419" i="7" s="1"/>
  <c r="I413" i="7"/>
  <c r="F413" i="7" s="1"/>
  <c r="L384" i="7"/>
  <c r="L417" i="7" s="1"/>
  <c r="O395" i="7"/>
  <c r="O418" i="7" s="1"/>
  <c r="J406" i="7"/>
  <c r="J419" i="7" s="1"/>
  <c r="I410" i="7"/>
  <c r="O406" i="7"/>
  <c r="O419" i="7" s="1"/>
  <c r="M384" i="7"/>
  <c r="M417" i="7" s="1"/>
  <c r="P395" i="7"/>
  <c r="P418" i="7" s="1"/>
  <c r="K406" i="7"/>
  <c r="K419" i="7" s="1"/>
  <c r="N384" i="7"/>
  <c r="N417" i="7" s="1"/>
  <c r="I395" i="7"/>
  <c r="I418" i="7" s="1"/>
  <c r="I412" i="7"/>
  <c r="L406" i="7"/>
  <c r="L419" i="7" s="1"/>
  <c r="J167" i="7"/>
  <c r="J190" i="7" s="1"/>
  <c r="J184" i="7"/>
  <c r="K167" i="7"/>
  <c r="K190" i="7" s="1"/>
  <c r="K184" i="7"/>
  <c r="F182" i="7"/>
  <c r="L167" i="7"/>
  <c r="L190" i="7" s="1"/>
  <c r="L184" i="7"/>
  <c r="L178" i="7"/>
  <c r="L191" i="7" s="1"/>
  <c r="L185" i="7"/>
  <c r="M178" i="7"/>
  <c r="M191" i="7" s="1"/>
  <c r="M185" i="7"/>
  <c r="M167" i="7"/>
  <c r="M190" i="7" s="1"/>
  <c r="M184" i="7"/>
  <c r="J178" i="7"/>
  <c r="J191" i="7" s="1"/>
  <c r="J185" i="7"/>
  <c r="N178" i="7"/>
  <c r="N191" i="7" s="1"/>
  <c r="N185" i="7"/>
  <c r="N167" i="7"/>
  <c r="N190" i="7" s="1"/>
  <c r="N184" i="7"/>
  <c r="I178" i="7"/>
  <c r="I191" i="7" s="1"/>
  <c r="I185" i="7"/>
  <c r="I167" i="7"/>
  <c r="I190" i="7" s="1"/>
  <c r="I184" i="7"/>
  <c r="K178" i="7"/>
  <c r="K191" i="7" s="1"/>
  <c r="K185" i="7"/>
  <c r="O178" i="7"/>
  <c r="O191" i="7" s="1"/>
  <c r="O185" i="7"/>
  <c r="O167" i="7"/>
  <c r="O190" i="7" s="1"/>
  <c r="O184" i="7"/>
  <c r="P178" i="7"/>
  <c r="P191" i="7" s="1"/>
  <c r="P185" i="7"/>
  <c r="P167" i="7"/>
  <c r="P190" i="7" s="1"/>
  <c r="P184" i="7"/>
  <c r="F183" i="7"/>
  <c r="P351" i="7"/>
  <c r="P355" i="7" s="1"/>
  <c r="N219" i="7"/>
  <c r="N223" i="7" s="1"/>
  <c r="J237" i="7"/>
  <c r="J241" i="7" s="1"/>
  <c r="O324" i="7"/>
  <c r="O328" i="7" s="1"/>
  <c r="P237" i="7"/>
  <c r="P241" i="7" s="1"/>
  <c r="O351" i="7"/>
  <c r="O355" i="7" s="1"/>
  <c r="P369" i="7"/>
  <c r="P373" i="7" s="1"/>
  <c r="K237" i="7"/>
  <c r="K241" i="7" s="1"/>
  <c r="M255" i="7"/>
  <c r="M259" i="7" s="1"/>
  <c r="M237" i="7"/>
  <c r="M241" i="7" s="1"/>
  <c r="O237" i="7"/>
  <c r="O241" i="7" s="1"/>
  <c r="P219" i="7"/>
  <c r="P223" i="7" s="1"/>
  <c r="P324" i="7"/>
  <c r="P328" i="7" s="1"/>
  <c r="N10" i="3"/>
  <c r="M713" i="7"/>
  <c r="M678" i="7"/>
  <c r="O342" i="7"/>
  <c r="O346" i="7" s="1"/>
  <c r="P333" i="7"/>
  <c r="P337" i="7" s="1"/>
  <c r="M324" i="7"/>
  <c r="M328" i="7" s="1"/>
  <c r="L228" i="7"/>
  <c r="L232" i="7" s="1"/>
  <c r="M342" i="7"/>
  <c r="M346" i="7" s="1"/>
  <c r="K324" i="7"/>
  <c r="K328" i="7" s="1"/>
  <c r="N152" i="7"/>
  <c r="N156" i="7" s="1"/>
  <c r="N189" i="7" s="1"/>
  <c r="M369" i="7"/>
  <c r="M373" i="7" s="1"/>
  <c r="M351" i="7"/>
  <c r="M355" i="7" s="1"/>
  <c r="L76" i="7"/>
  <c r="L351" i="7"/>
  <c r="L355" i="7" s="1"/>
  <c r="N35" i="7"/>
  <c r="N315" i="7"/>
  <c r="N319" i="7" s="1"/>
  <c r="L333" i="7"/>
  <c r="L337" i="7" s="1"/>
  <c r="L342" i="7"/>
  <c r="L346" i="7" s="1"/>
  <c r="N246" i="7"/>
  <c r="N250" i="7" s="1"/>
  <c r="P201" i="7"/>
  <c r="P205" i="7" s="1"/>
  <c r="O246" i="7"/>
  <c r="O250" i="7" s="1"/>
  <c r="K360" i="7"/>
  <c r="K364" i="7" s="1"/>
  <c r="N351" i="7"/>
  <c r="N355" i="7" s="1"/>
  <c r="K255" i="7"/>
  <c r="K259" i="7" s="1"/>
  <c r="K342" i="7"/>
  <c r="K346" i="7" s="1"/>
  <c r="I324" i="7"/>
  <c r="I328" i="7" s="1"/>
  <c r="K76" i="7"/>
  <c r="I315" i="7"/>
  <c r="I319" i="7" s="1"/>
  <c r="K201" i="7"/>
  <c r="K205" i="7" s="1"/>
  <c r="L35" i="7"/>
  <c r="I333" i="7"/>
  <c r="I337" i="7" s="1"/>
  <c r="I255" i="7"/>
  <c r="I259" i="7" s="1"/>
  <c r="I237" i="7"/>
  <c r="I241" i="7" s="1"/>
  <c r="N324" i="7"/>
  <c r="N328" i="7" s="1"/>
  <c r="I246" i="7"/>
  <c r="I250" i="7" s="1"/>
  <c r="N342" i="7"/>
  <c r="N346" i="7" s="1"/>
  <c r="I360" i="7"/>
  <c r="I364" i="7" s="1"/>
  <c r="O369" i="7"/>
  <c r="O373" i="7" s="1"/>
  <c r="N369" i="7"/>
  <c r="N373" i="7" s="1"/>
  <c r="P152" i="7"/>
  <c r="P156" i="7" s="1"/>
  <c r="P189" i="7" s="1"/>
  <c r="J315" i="7"/>
  <c r="J319" i="7" s="1"/>
  <c r="J76" i="7"/>
  <c r="M76" i="7"/>
  <c r="K351" i="7"/>
  <c r="K355" i="7" s="1"/>
  <c r="L369" i="7"/>
  <c r="L373" i="7" s="1"/>
  <c r="J228" i="7"/>
  <c r="J232" i="7" s="1"/>
  <c r="L237" i="7"/>
  <c r="L241" i="7" s="1"/>
  <c r="L360" i="7"/>
  <c r="L364" i="7" s="1"/>
  <c r="O219" i="7"/>
  <c r="O223" i="7" s="1"/>
  <c r="N228" i="7"/>
  <c r="N232" i="7" s="1"/>
  <c r="N237" i="7"/>
  <c r="N241" i="7" s="1"/>
  <c r="N333" i="7"/>
  <c r="N337" i="7" s="1"/>
  <c r="N255" i="7"/>
  <c r="N259" i="7" s="1"/>
  <c r="P342" i="7"/>
  <c r="P346" i="7" s="1"/>
  <c r="M219" i="7"/>
  <c r="M223" i="7" s="1"/>
  <c r="I201" i="7"/>
  <c r="I205" i="7" s="1"/>
  <c r="I210" i="7"/>
  <c r="I214" i="7" s="1"/>
  <c r="P360" i="7"/>
  <c r="P364" i="7" s="1"/>
  <c r="O228" i="7"/>
  <c r="O232" i="7" s="1"/>
  <c r="M201" i="7"/>
  <c r="M205" i="7" s="1"/>
  <c r="N360" i="7"/>
  <c r="N364" i="7" s="1"/>
  <c r="O360" i="7"/>
  <c r="O364" i="7" s="1"/>
  <c r="K228" i="7"/>
  <c r="K232" i="7" s="1"/>
  <c r="I369" i="7"/>
  <c r="I373" i="7" s="1"/>
  <c r="P246" i="7"/>
  <c r="P250" i="7" s="1"/>
  <c r="M360" i="7"/>
  <c r="M364" i="7" s="1"/>
  <c r="K35" i="7"/>
  <c r="P255" i="7"/>
  <c r="P259" i="7" s="1"/>
  <c r="L152" i="7"/>
  <c r="L156" i="7" s="1"/>
  <c r="L189" i="7" s="1"/>
  <c r="M152" i="7"/>
  <c r="M156" i="7" s="1"/>
  <c r="M189" i="7" s="1"/>
  <c r="P142" i="7"/>
  <c r="P146" i="7" s="1"/>
  <c r="P188" i="7" s="1"/>
  <c r="J369" i="7"/>
  <c r="J373" i="7" s="1"/>
  <c r="K369" i="7"/>
  <c r="K373" i="7" s="1"/>
  <c r="J35" i="7"/>
  <c r="J62" i="7"/>
  <c r="J64" i="7" s="1"/>
  <c r="K62" i="7"/>
  <c r="K64" i="7" s="1"/>
  <c r="L62" i="7"/>
  <c r="L64" i="7" s="1"/>
  <c r="M62" i="7"/>
  <c r="M64" i="7" s="1"/>
  <c r="N62" i="7"/>
  <c r="N64" i="7" s="1"/>
  <c r="P62" i="7"/>
  <c r="P64" i="7" s="1"/>
  <c r="I62" i="7"/>
  <c r="I64" i="7" s="1"/>
  <c r="P228" i="7"/>
  <c r="P232" i="7" s="1"/>
  <c r="L142" i="7"/>
  <c r="L146" i="7" s="1"/>
  <c r="L188" i="7" s="1"/>
  <c r="L255" i="7"/>
  <c r="L259" i="7" s="1"/>
  <c r="N142" i="7"/>
  <c r="N146" i="7" s="1"/>
  <c r="N188" i="7" s="1"/>
  <c r="O142" i="7"/>
  <c r="O146" i="7" s="1"/>
  <c r="O188" i="7" s="1"/>
  <c r="I142" i="7"/>
  <c r="I146" i="7" s="1"/>
  <c r="I188" i="7" s="1"/>
  <c r="F345" i="7"/>
  <c r="F327" i="7"/>
  <c r="F336" i="7"/>
  <c r="F363" i="7"/>
  <c r="J255" i="7"/>
  <c r="J259" i="7" s="1"/>
  <c r="M210" i="7"/>
  <c r="M214" i="7" s="1"/>
  <c r="F372" i="7"/>
  <c r="I152" i="7"/>
  <c r="I156" i="7" s="1"/>
  <c r="I189" i="7" s="1"/>
  <c r="F354" i="7"/>
  <c r="P210" i="7"/>
  <c r="P214" i="7" s="1"/>
  <c r="P35" i="7"/>
  <c r="F318" i="7"/>
  <c r="K142" i="7"/>
  <c r="K146" i="7" s="1"/>
  <c r="K188" i="7" s="1"/>
  <c r="M142" i="7"/>
  <c r="M146" i="7" s="1"/>
  <c r="M188" i="7" s="1"/>
  <c r="J142" i="7"/>
  <c r="J146" i="7" s="1"/>
  <c r="J188" i="7" s="1"/>
  <c r="F222" i="7"/>
  <c r="F204" i="7"/>
  <c r="F213" i="7"/>
  <c r="F240" i="7"/>
  <c r="F231" i="7"/>
  <c r="F258" i="7"/>
  <c r="F249" i="7"/>
  <c r="F155" i="7"/>
  <c r="F304" i="7"/>
  <c r="F382" i="7"/>
  <c r="F290" i="7"/>
  <c r="F393" i="7"/>
  <c r="F404" i="7"/>
  <c r="F130" i="7"/>
  <c r="F165" i="7"/>
  <c r="F268" i="7"/>
  <c r="F80" i="7"/>
  <c r="F812" i="7" s="1"/>
  <c r="F83" i="7"/>
  <c r="F88" i="7"/>
  <c r="F71" i="7"/>
  <c r="F803" i="7" s="1"/>
  <c r="F72" i="7"/>
  <c r="F804" i="7" s="1"/>
  <c r="F74" i="7"/>
  <c r="F806" i="7" s="1"/>
  <c r="F75" i="7"/>
  <c r="F807" i="7" s="1"/>
  <c r="F77" i="7"/>
  <c r="F79" i="7"/>
  <c r="F81" i="7"/>
  <c r="F82" i="7"/>
  <c r="F84" i="7"/>
  <c r="F85" i="7"/>
  <c r="F87" i="7"/>
  <c r="F49" i="7"/>
  <c r="F68" i="7"/>
  <c r="F73" i="7"/>
  <c r="F805" i="7" s="1"/>
  <c r="F67" i="7"/>
  <c r="F70" i="7"/>
  <c r="F802" i="7" s="1"/>
  <c r="F78" i="7"/>
  <c r="F810" i="7" s="1"/>
  <c r="F86" i="7"/>
  <c r="F176" i="7"/>
  <c r="F42" i="7"/>
  <c r="F22" i="7"/>
  <c r="F145" i="7"/>
  <c r="F15" i="7"/>
  <c r="I69" i="7"/>
  <c r="I89" i="7" s="1"/>
  <c r="I94" i="7" s="1"/>
  <c r="P69" i="7"/>
  <c r="P89" i="7" s="1"/>
  <c r="P94" i="7" s="1"/>
  <c r="O76" i="7"/>
  <c r="J69" i="7"/>
  <c r="K69" i="7"/>
  <c r="L69" i="7"/>
  <c r="M69" i="7"/>
  <c r="N69" i="7"/>
  <c r="N89" i="7" s="1"/>
  <c r="N94" i="7" s="1"/>
  <c r="O69" i="7"/>
  <c r="O62" i="7"/>
  <c r="O64" i="7" s="1"/>
  <c r="I560" i="7" l="1"/>
  <c r="O560" i="7"/>
  <c r="O627" i="7"/>
  <c r="O494" i="7"/>
  <c r="O741" i="7"/>
  <c r="L37" i="7"/>
  <c r="L741" i="7"/>
  <c r="L494" i="7"/>
  <c r="L627" i="7"/>
  <c r="L560" i="7"/>
  <c r="M37" i="7"/>
  <c r="M741" i="7"/>
  <c r="M494" i="7"/>
  <c r="M627" i="7"/>
  <c r="M560" i="7"/>
  <c r="N37" i="7"/>
  <c r="N741" i="7"/>
  <c r="N494" i="7"/>
  <c r="N627" i="7"/>
  <c r="N560" i="7"/>
  <c r="P37" i="7"/>
  <c r="P741" i="7"/>
  <c r="P494" i="7"/>
  <c r="P627" i="7"/>
  <c r="P560" i="7"/>
  <c r="K37" i="7"/>
  <c r="K741" i="7"/>
  <c r="K494" i="7"/>
  <c r="K627" i="7"/>
  <c r="K560" i="7"/>
  <c r="J37" i="7"/>
  <c r="J741" i="7"/>
  <c r="J494" i="7"/>
  <c r="J627" i="7"/>
  <c r="J560" i="7"/>
  <c r="I18" i="19"/>
  <c r="I68" i="19"/>
  <c r="L44" i="19"/>
  <c r="N18" i="19"/>
  <c r="L18" i="19"/>
  <c r="K68" i="19"/>
  <c r="M68" i="19"/>
  <c r="M18" i="19"/>
  <c r="K18" i="19"/>
  <c r="J44" i="19"/>
  <c r="J68" i="19"/>
  <c r="O44" i="19"/>
  <c r="O68" i="19"/>
  <c r="N68" i="19"/>
  <c r="P18" i="19"/>
  <c r="P44" i="19"/>
  <c r="L300" i="7"/>
  <c r="L433" i="7" s="1"/>
  <c r="L434" i="7" s="1"/>
  <c r="M300" i="7"/>
  <c r="M433" i="7" s="1"/>
  <c r="M434" i="7" s="1"/>
  <c r="M416" i="7"/>
  <c r="M420" i="7" s="1"/>
  <c r="O192" i="7"/>
  <c r="K186" i="7"/>
  <c r="K11" i="45" s="1"/>
  <c r="F299" i="7"/>
  <c r="L416" i="7"/>
  <c r="L420" i="7" s="1"/>
  <c r="K416" i="7"/>
  <c r="K420" i="7" s="1"/>
  <c r="F297" i="7"/>
  <c r="P416" i="7"/>
  <c r="P420" i="7" s="1"/>
  <c r="O416" i="7"/>
  <c r="O420" i="7" s="1"/>
  <c r="J300" i="7"/>
  <c r="J433" i="7" s="1"/>
  <c r="J434" i="7" s="1"/>
  <c r="O300" i="7"/>
  <c r="O433" i="7" s="1"/>
  <c r="N300" i="7"/>
  <c r="N433" i="7" s="1"/>
  <c r="N434" i="7" s="1"/>
  <c r="P300" i="7"/>
  <c r="P433" i="7" s="1"/>
  <c r="J416" i="7"/>
  <c r="J420" i="7" s="1"/>
  <c r="I300" i="7"/>
  <c r="F296" i="7"/>
  <c r="K300" i="7"/>
  <c r="K433" i="7" s="1"/>
  <c r="K434" i="7" s="1"/>
  <c r="N416" i="7"/>
  <c r="N420" i="7" s="1"/>
  <c r="O186" i="7"/>
  <c r="N15" i="45"/>
  <c r="I15" i="45"/>
  <c r="P15" i="45"/>
  <c r="F412" i="7"/>
  <c r="F410" i="7"/>
  <c r="I414" i="7"/>
  <c r="F411" i="7"/>
  <c r="J186" i="7"/>
  <c r="M186" i="7"/>
  <c r="N186" i="7"/>
  <c r="F191" i="7"/>
  <c r="J31" i="47" s="1"/>
  <c r="J192" i="7"/>
  <c r="F190" i="7"/>
  <c r="J30" i="47" s="1"/>
  <c r="K192" i="7"/>
  <c r="K11" i="19" s="1"/>
  <c r="P186" i="7"/>
  <c r="L192" i="7"/>
  <c r="F178" i="7"/>
  <c r="F184" i="7"/>
  <c r="F185" i="7"/>
  <c r="I186" i="7"/>
  <c r="L186" i="7"/>
  <c r="P192" i="7"/>
  <c r="N192" i="7"/>
  <c r="M192" i="7"/>
  <c r="F167" i="7"/>
  <c r="J302" i="7"/>
  <c r="J306" i="7" s="1"/>
  <c r="N302" i="7"/>
  <c r="N306" i="7" s="1"/>
  <c r="O302" i="7"/>
  <c r="O306" i="7" s="1"/>
  <c r="L302" i="7"/>
  <c r="L306" i="7" s="1"/>
  <c r="O10" i="3"/>
  <c r="N678" i="7"/>
  <c r="N713" i="7"/>
  <c r="M302" i="7"/>
  <c r="I416" i="7"/>
  <c r="P302" i="7"/>
  <c r="P306" i="7" s="1"/>
  <c r="K302" i="7"/>
  <c r="K306" i="7" s="1"/>
  <c r="J17" i="47"/>
  <c r="J14" i="47"/>
  <c r="F328" i="7"/>
  <c r="F72" i="19"/>
  <c r="L89" i="7"/>
  <c r="L94" i="7" s="1"/>
  <c r="F801" i="7"/>
  <c r="F808" i="7"/>
  <c r="K89" i="7"/>
  <c r="K94" i="7" s="1"/>
  <c r="F319" i="7"/>
  <c r="F250" i="7"/>
  <c r="M89" i="7"/>
  <c r="M94" i="7" s="1"/>
  <c r="J89" i="7"/>
  <c r="J94" i="7" s="1"/>
  <c r="F241" i="7"/>
  <c r="I302" i="7"/>
  <c r="I306" i="7" s="1"/>
  <c r="F337" i="7"/>
  <c r="F419" i="7"/>
  <c r="F418" i="7"/>
  <c r="J24" i="47" s="1"/>
  <c r="F132" i="7"/>
  <c r="F395" i="7"/>
  <c r="F406" i="7"/>
  <c r="F232" i="7"/>
  <c r="F346" i="7"/>
  <c r="F223" i="7"/>
  <c r="F270" i="7"/>
  <c r="F205" i="7"/>
  <c r="F303" i="7"/>
  <c r="F364" i="7"/>
  <c r="F156" i="7"/>
  <c r="F355" i="7"/>
  <c r="F373" i="7"/>
  <c r="F259" i="7"/>
  <c r="F214" i="7"/>
  <c r="I192" i="7"/>
  <c r="F146" i="7"/>
  <c r="F76" i="7"/>
  <c r="J16" i="47" s="1"/>
  <c r="F189" i="7"/>
  <c r="F35" i="7"/>
  <c r="F62" i="7"/>
  <c r="F69" i="7"/>
  <c r="J15" i="47" s="1"/>
  <c r="F188" i="7"/>
  <c r="O89" i="7"/>
  <c r="O94" i="7" s="1"/>
  <c r="F741" i="7" l="1"/>
  <c r="N43" i="19"/>
  <c r="N14" i="45"/>
  <c r="N16" i="19"/>
  <c r="J14" i="45"/>
  <c r="J16" i="19"/>
  <c r="J43" i="19"/>
  <c r="K14" i="45"/>
  <c r="K16" i="19"/>
  <c r="K43" i="19"/>
  <c r="M43" i="19"/>
  <c r="M14" i="45"/>
  <c r="M16" i="19"/>
  <c r="L16" i="19"/>
  <c r="L43" i="19"/>
  <c r="L14" i="45"/>
  <c r="N436" i="7"/>
  <c r="N437" i="7" s="1"/>
  <c r="N71" i="19" s="1"/>
  <c r="O766" i="7"/>
  <c r="O765" i="7" s="1"/>
  <c r="O39" i="19" s="1"/>
  <c r="L436" i="7"/>
  <c r="L437" i="7" s="1"/>
  <c r="K436" i="7"/>
  <c r="K437" i="7" s="1"/>
  <c r="K71" i="19" s="1"/>
  <c r="O436" i="7"/>
  <c r="O437" i="7" s="1"/>
  <c r="I433" i="7"/>
  <c r="I434" i="7" s="1"/>
  <c r="J436" i="7"/>
  <c r="J437" i="7" s="1"/>
  <c r="J71" i="19" s="1"/>
  <c r="P436" i="7"/>
  <c r="O434" i="7"/>
  <c r="K13" i="45"/>
  <c r="M13" i="45"/>
  <c r="L13" i="45"/>
  <c r="J15" i="19"/>
  <c r="K64" i="19"/>
  <c r="K35" i="19"/>
  <c r="K196" i="46" s="1"/>
  <c r="L42" i="19"/>
  <c r="L70" i="19"/>
  <c r="N42" i="19"/>
  <c r="L15" i="19"/>
  <c r="J42" i="19"/>
  <c r="O42" i="19"/>
  <c r="P42" i="19"/>
  <c r="P13" i="45"/>
  <c r="P15" i="19"/>
  <c r="P70" i="19"/>
  <c r="J70" i="19"/>
  <c r="F300" i="7"/>
  <c r="N13" i="45"/>
  <c r="K42" i="19"/>
  <c r="N15" i="19"/>
  <c r="N70" i="19"/>
  <c r="J13" i="45"/>
  <c r="O13" i="45"/>
  <c r="O15" i="19"/>
  <c r="K15" i="19"/>
  <c r="K70" i="19"/>
  <c r="I13" i="45"/>
  <c r="O70" i="19"/>
  <c r="O64" i="19"/>
  <c r="O35" i="19"/>
  <c r="O196" i="46" s="1"/>
  <c r="O11" i="19"/>
  <c r="O103" i="46" s="1"/>
  <c r="O11" i="45"/>
  <c r="N64" i="19"/>
  <c r="N35" i="19"/>
  <c r="N11" i="19"/>
  <c r="N11" i="45"/>
  <c r="J11" i="19"/>
  <c r="J86" i="46" s="1"/>
  <c r="J64" i="19"/>
  <c r="J35" i="19"/>
  <c r="J196" i="46" s="1"/>
  <c r="J11" i="45"/>
  <c r="P64" i="19"/>
  <c r="P35" i="19"/>
  <c r="P11" i="19"/>
  <c r="P11" i="45"/>
  <c r="I35" i="19"/>
  <c r="I11" i="19"/>
  <c r="I64" i="19"/>
  <c r="I11" i="45"/>
  <c r="M11" i="19"/>
  <c r="M64" i="19"/>
  <c r="M35" i="19"/>
  <c r="M11" i="45"/>
  <c r="L11" i="19"/>
  <c r="L64" i="19"/>
  <c r="L35" i="19"/>
  <c r="L11" i="45"/>
  <c r="O15" i="45"/>
  <c r="L15" i="45"/>
  <c r="K15" i="45"/>
  <c r="M15" i="45"/>
  <c r="J15" i="45"/>
  <c r="F414" i="7"/>
  <c r="F186" i="7"/>
  <c r="J29" i="47"/>
  <c r="P10" i="3"/>
  <c r="O678" i="7"/>
  <c r="O713" i="7"/>
  <c r="F292" i="7"/>
  <c r="M305" i="7"/>
  <c r="F305" i="7" s="1"/>
  <c r="J25" i="47" s="1"/>
  <c r="F384" i="7"/>
  <c r="I417" i="7"/>
  <c r="K103" i="46"/>
  <c r="K86" i="46"/>
  <c r="F68" i="19"/>
  <c r="M95" i="7"/>
  <c r="M96" i="7" s="1"/>
  <c r="M67" i="19" s="1"/>
  <c r="F16" i="45"/>
  <c r="P91" i="7"/>
  <c r="P95" i="7"/>
  <c r="P96" i="7" s="1"/>
  <c r="N91" i="7"/>
  <c r="N95" i="7"/>
  <c r="N96" i="7" s="1"/>
  <c r="F94" i="7"/>
  <c r="L95" i="7"/>
  <c r="L96" i="7" s="1"/>
  <c r="L67" i="19" s="1"/>
  <c r="O95" i="7"/>
  <c r="O96" i="7" s="1"/>
  <c r="O17" i="19" s="1"/>
  <c r="F18" i="19"/>
  <c r="F44" i="19"/>
  <c r="L91" i="7"/>
  <c r="F821" i="7"/>
  <c r="M91" i="7"/>
  <c r="O91" i="7"/>
  <c r="F416" i="7"/>
  <c r="F302" i="7"/>
  <c r="F192" i="7"/>
  <c r="J32" i="47" s="1"/>
  <c r="F89" i="7"/>
  <c r="AR25" i="45" l="1"/>
  <c r="R25" i="45"/>
  <c r="AL25" i="45"/>
  <c r="AO25" i="45"/>
  <c r="N25" i="45"/>
  <c r="L25" i="45"/>
  <c r="AQ25" i="45"/>
  <c r="AF25" i="45"/>
  <c r="P25" i="45"/>
  <c r="AJ25" i="45"/>
  <c r="J25" i="45"/>
  <c r="AD25" i="45"/>
  <c r="T25" i="45"/>
  <c r="AK25" i="45"/>
  <c r="AC25" i="45"/>
  <c r="AP25" i="45"/>
  <c r="AM25" i="45"/>
  <c r="AB25" i="45"/>
  <c r="W25" i="45"/>
  <c r="V25" i="45"/>
  <c r="AG25" i="45"/>
  <c r="Y25" i="45"/>
  <c r="O25" i="45"/>
  <c r="X25" i="45"/>
  <c r="AH25" i="45"/>
  <c r="AI25" i="45"/>
  <c r="Q25" i="45"/>
  <c r="U25" i="45"/>
  <c r="AA25" i="45"/>
  <c r="I25" i="45"/>
  <c r="M25" i="45"/>
  <c r="S25" i="45"/>
  <c r="AE25" i="45"/>
  <c r="K25" i="45"/>
  <c r="AN25" i="45"/>
  <c r="Z25" i="45"/>
  <c r="O43" i="19"/>
  <c r="O14" i="45"/>
  <c r="O16" i="19"/>
  <c r="O14" i="19" s="1"/>
  <c r="I14" i="45"/>
  <c r="I16" i="19"/>
  <c r="I43" i="19"/>
  <c r="K30" i="45"/>
  <c r="M30" i="45"/>
  <c r="M766" i="7"/>
  <c r="M765" i="7" s="1"/>
  <c r="M39" i="19" s="1"/>
  <c r="I766" i="7"/>
  <c r="N766" i="7"/>
  <c r="N765" i="7" s="1"/>
  <c r="N39" i="19" s="1"/>
  <c r="L766" i="7"/>
  <c r="L765" i="7" s="1"/>
  <c r="L39" i="19" s="1"/>
  <c r="L71" i="19"/>
  <c r="M742" i="7"/>
  <c r="M697" i="7"/>
  <c r="M700" i="7" s="1"/>
  <c r="M662" i="7"/>
  <c r="M665" i="7" s="1"/>
  <c r="M593" i="7"/>
  <c r="M558" i="7"/>
  <c r="M562" i="7" s="1"/>
  <c r="M521" i="7"/>
  <c r="M524" i="7" s="1"/>
  <c r="M464" i="7"/>
  <c r="M467" i="7" s="1"/>
  <c r="M743" i="7"/>
  <c r="M698" i="7"/>
  <c r="M663" i="7"/>
  <c r="M625" i="7"/>
  <c r="M592" i="7"/>
  <c r="M595" i="7" s="1"/>
  <c r="M522" i="7"/>
  <c r="M492" i="7"/>
  <c r="M496" i="7" s="1"/>
  <c r="M465" i="7"/>
  <c r="M471" i="7" s="1"/>
  <c r="M470" i="7" s="1"/>
  <c r="M739" i="7"/>
  <c r="N739" i="7"/>
  <c r="N697" i="7"/>
  <c r="N700" i="7" s="1"/>
  <c r="N662" i="7"/>
  <c r="N665" i="7" s="1"/>
  <c r="N593" i="7"/>
  <c r="N558" i="7"/>
  <c r="N562" i="7" s="1"/>
  <c r="N521" i="7"/>
  <c r="N524" i="7" s="1"/>
  <c r="N464" i="7"/>
  <c r="N467" i="7" s="1"/>
  <c r="N743" i="7"/>
  <c r="N698" i="7"/>
  <c r="N663" i="7"/>
  <c r="N625" i="7"/>
  <c r="N742" i="7"/>
  <c r="N522" i="7"/>
  <c r="N492" i="7"/>
  <c r="N592" i="7"/>
  <c r="N595" i="7" s="1"/>
  <c r="N465" i="7"/>
  <c r="N471" i="7" s="1"/>
  <c r="N470" i="7" s="1"/>
  <c r="L743" i="7"/>
  <c r="L698" i="7"/>
  <c r="L663" i="7"/>
  <c r="L625" i="7"/>
  <c r="L592" i="7"/>
  <c r="L595" i="7" s="1"/>
  <c r="L522" i="7"/>
  <c r="L492" i="7"/>
  <c r="L496" i="7" s="1"/>
  <c r="L739" i="7"/>
  <c r="L742" i="7"/>
  <c r="L465" i="7"/>
  <c r="L471" i="7" s="1"/>
  <c r="L470" i="7" s="1"/>
  <c r="L464" i="7"/>
  <c r="L467" i="7" s="1"/>
  <c r="L593" i="7"/>
  <c r="L558" i="7"/>
  <c r="L562" i="7" s="1"/>
  <c r="L697" i="7"/>
  <c r="L700" i="7" s="1"/>
  <c r="L662" i="7"/>
  <c r="L665" i="7" s="1"/>
  <c r="L521" i="7"/>
  <c r="L524" i="7" s="1"/>
  <c r="O742" i="7"/>
  <c r="O743" i="7"/>
  <c r="O698" i="7"/>
  <c r="O663" i="7"/>
  <c r="O625" i="7"/>
  <c r="O592" i="7"/>
  <c r="O595" i="7" s="1"/>
  <c r="O522" i="7"/>
  <c r="O492" i="7"/>
  <c r="O493" i="7" s="1"/>
  <c r="O465" i="7"/>
  <c r="O739" i="7"/>
  <c r="O464" i="7"/>
  <c r="O467" i="7" s="1"/>
  <c r="O593" i="7"/>
  <c r="O558" i="7"/>
  <c r="O697" i="7"/>
  <c r="O700" i="7" s="1"/>
  <c r="O662" i="7"/>
  <c r="O665" i="7" s="1"/>
  <c r="O521" i="7"/>
  <c r="O524" i="7" s="1"/>
  <c r="P697" i="7"/>
  <c r="P700" i="7" s="1"/>
  <c r="P662" i="7"/>
  <c r="P665" i="7" s="1"/>
  <c r="P593" i="7"/>
  <c r="P558" i="7"/>
  <c r="P562" i="7" s="1"/>
  <c r="P521" i="7"/>
  <c r="P524" i="7" s="1"/>
  <c r="P464" i="7"/>
  <c r="P467" i="7" s="1"/>
  <c r="P743" i="7"/>
  <c r="P739" i="7"/>
  <c r="P742" i="7"/>
  <c r="P625" i="7"/>
  <c r="P522" i="7"/>
  <c r="P698" i="7"/>
  <c r="P492" i="7"/>
  <c r="P496" i="7" s="1"/>
  <c r="P663" i="7"/>
  <c r="P592" i="7"/>
  <c r="P595" i="7" s="1"/>
  <c r="P465" i="7"/>
  <c r="P437" i="7"/>
  <c r="P434" i="7"/>
  <c r="O71" i="19"/>
  <c r="L30" i="45"/>
  <c r="K213" i="46"/>
  <c r="O213" i="46"/>
  <c r="L17" i="19"/>
  <c r="L14" i="19" s="1"/>
  <c r="M17" i="19"/>
  <c r="O67" i="19"/>
  <c r="N17" i="19"/>
  <c r="N14" i="19" s="1"/>
  <c r="N67" i="19"/>
  <c r="P17" i="19"/>
  <c r="P67" i="19"/>
  <c r="O30" i="45"/>
  <c r="J30" i="45"/>
  <c r="P30" i="45"/>
  <c r="I30" i="45"/>
  <c r="N30" i="45"/>
  <c r="J103" i="46"/>
  <c r="O86" i="46"/>
  <c r="J213" i="46"/>
  <c r="AM12" i="45"/>
  <c r="AL12" i="45"/>
  <c r="AK12" i="45"/>
  <c r="R12" i="45"/>
  <c r="AG12" i="45"/>
  <c r="AF12" i="45"/>
  <c r="AE12" i="45"/>
  <c r="AD12" i="45"/>
  <c r="AC12" i="45"/>
  <c r="AR12" i="45"/>
  <c r="J12" i="45"/>
  <c r="J10" i="45" s="1"/>
  <c r="Y12" i="45"/>
  <c r="X12" i="45"/>
  <c r="W12" i="45"/>
  <c r="V12" i="45"/>
  <c r="U12" i="45"/>
  <c r="AJ12" i="45"/>
  <c r="Q12" i="45"/>
  <c r="P12" i="45"/>
  <c r="O12" i="45"/>
  <c r="O10" i="45" s="1"/>
  <c r="N12" i="45"/>
  <c r="N10" i="45" s="1"/>
  <c r="M12" i="45"/>
  <c r="M10" i="45" s="1"/>
  <c r="AB12" i="45"/>
  <c r="AQ12" i="45"/>
  <c r="T12" i="45"/>
  <c r="AI12" i="45"/>
  <c r="L12" i="45"/>
  <c r="L10" i="45" s="1"/>
  <c r="AA12" i="45"/>
  <c r="AP12" i="45"/>
  <c r="S12" i="45"/>
  <c r="AH12" i="45"/>
  <c r="K12" i="45"/>
  <c r="Z12" i="45"/>
  <c r="AO12" i="45"/>
  <c r="AN12" i="45"/>
  <c r="F14" i="52"/>
  <c r="Q10" i="3"/>
  <c r="P713" i="7"/>
  <c r="P678" i="7"/>
  <c r="M306" i="7"/>
  <c r="M436" i="7" s="1"/>
  <c r="M437" i="7" s="1"/>
  <c r="M251" i="46"/>
  <c r="F417" i="7"/>
  <c r="J23" i="47" s="1"/>
  <c r="I420" i="7"/>
  <c r="I436" i="7" s="1"/>
  <c r="L251" i="46"/>
  <c r="I12" i="45"/>
  <c r="O251" i="46"/>
  <c r="J22" i="47"/>
  <c r="J50" i="46"/>
  <c r="J67" i="46"/>
  <c r="K50" i="46"/>
  <c r="K67" i="46"/>
  <c r="O270" i="46"/>
  <c r="O287" i="46"/>
  <c r="O50" i="46"/>
  <c r="O67" i="46"/>
  <c r="L103" i="46"/>
  <c r="L86" i="46"/>
  <c r="K177" i="46"/>
  <c r="K160" i="46"/>
  <c r="N196" i="46"/>
  <c r="N213" i="46"/>
  <c r="L287" i="46"/>
  <c r="L270" i="46"/>
  <c r="K287" i="46"/>
  <c r="K270" i="46"/>
  <c r="O177" i="46"/>
  <c r="O160" i="46"/>
  <c r="N287" i="46"/>
  <c r="N270" i="46"/>
  <c r="M86" i="46"/>
  <c r="M103" i="46"/>
  <c r="P103" i="46"/>
  <c r="P86" i="46"/>
  <c r="L177" i="46"/>
  <c r="L160" i="46"/>
  <c r="N234" i="46"/>
  <c r="N86" i="46"/>
  <c r="N103" i="46"/>
  <c r="J177" i="46"/>
  <c r="J160" i="46"/>
  <c r="P67" i="46"/>
  <c r="P50" i="46"/>
  <c r="L67" i="46"/>
  <c r="L50" i="46"/>
  <c r="M213" i="46"/>
  <c r="M196" i="46"/>
  <c r="P213" i="46"/>
  <c r="P196" i="46"/>
  <c r="P177" i="46"/>
  <c r="P160" i="46"/>
  <c r="N67" i="46"/>
  <c r="N50" i="46"/>
  <c r="I103" i="46"/>
  <c r="I86" i="46"/>
  <c r="P287" i="46"/>
  <c r="P270" i="46"/>
  <c r="J270" i="46"/>
  <c r="J287" i="46"/>
  <c r="L196" i="46"/>
  <c r="L213" i="46"/>
  <c r="N160" i="46"/>
  <c r="N177" i="46"/>
  <c r="I213" i="46"/>
  <c r="I196" i="46"/>
  <c r="F11" i="45"/>
  <c r="F20" i="45"/>
  <c r="J94" i="47" s="1"/>
  <c r="F19" i="45"/>
  <c r="J93" i="47" s="1"/>
  <c r="F64" i="19"/>
  <c r="F11" i="19"/>
  <c r="K91" i="7"/>
  <c r="K95" i="7"/>
  <c r="K96" i="7" s="1"/>
  <c r="I91" i="7"/>
  <c r="I95" i="7"/>
  <c r="J91" i="7"/>
  <c r="J95" i="7"/>
  <c r="J96" i="7" s="1"/>
  <c r="F35" i="19"/>
  <c r="F64" i="7"/>
  <c r="F90" i="7"/>
  <c r="F37" i="7"/>
  <c r="L748" i="7" l="1"/>
  <c r="N525" i="7"/>
  <c r="P748" i="7"/>
  <c r="P629" i="7"/>
  <c r="P626" i="7"/>
  <c r="P630" i="7" s="1"/>
  <c r="N629" i="7"/>
  <c r="N626" i="7"/>
  <c r="N630" i="7" s="1"/>
  <c r="M525" i="7"/>
  <c r="O629" i="7"/>
  <c r="O626" i="7"/>
  <c r="O630" i="7" s="1"/>
  <c r="M629" i="7"/>
  <c r="M626" i="7"/>
  <c r="O666" i="7"/>
  <c r="N749" i="7"/>
  <c r="P564" i="7"/>
  <c r="O701" i="7"/>
  <c r="L629" i="7"/>
  <c r="L626" i="7"/>
  <c r="P14" i="45"/>
  <c r="P16" i="19"/>
  <c r="P43" i="19"/>
  <c r="N701" i="7"/>
  <c r="N745" i="7"/>
  <c r="N747" i="7"/>
  <c r="O745" i="7"/>
  <c r="O747" i="7"/>
  <c r="O749" i="7"/>
  <c r="M745" i="7"/>
  <c r="M747" i="7"/>
  <c r="P745" i="7"/>
  <c r="P747" i="7"/>
  <c r="M749" i="7"/>
  <c r="M748" i="7"/>
  <c r="L596" i="7"/>
  <c r="P749" i="7"/>
  <c r="O748" i="7"/>
  <c r="N748" i="7"/>
  <c r="P701" i="7"/>
  <c r="L745" i="7"/>
  <c r="L747" i="7"/>
  <c r="L749" i="7"/>
  <c r="M701" i="7"/>
  <c r="L701" i="7"/>
  <c r="N596" i="7"/>
  <c r="O631" i="7"/>
  <c r="N666" i="7"/>
  <c r="P631" i="7"/>
  <c r="M666" i="7"/>
  <c r="P666" i="7"/>
  <c r="L666" i="7"/>
  <c r="L630" i="7"/>
  <c r="N631" i="7"/>
  <c r="P596" i="7"/>
  <c r="M631" i="7"/>
  <c r="M630" i="7"/>
  <c r="L631" i="7"/>
  <c r="O596" i="7"/>
  <c r="M596" i="7"/>
  <c r="L525" i="7"/>
  <c r="M564" i="7"/>
  <c r="L564" i="7"/>
  <c r="O562" i="7"/>
  <c r="O564" i="7"/>
  <c r="N564" i="7"/>
  <c r="L559" i="7"/>
  <c r="O525" i="7"/>
  <c r="N559" i="7"/>
  <c r="O559" i="7"/>
  <c r="M559" i="7"/>
  <c r="P10" i="45"/>
  <c r="P525" i="7"/>
  <c r="M740" i="7"/>
  <c r="M746" i="7" s="1"/>
  <c r="M493" i="7"/>
  <c r="M497" i="7" s="1"/>
  <c r="N493" i="7"/>
  <c r="N496" i="7"/>
  <c r="N498" i="7"/>
  <c r="L498" i="7"/>
  <c r="J766" i="7"/>
  <c r="J765" i="7" s="1"/>
  <c r="J39" i="19" s="1"/>
  <c r="O496" i="7"/>
  <c r="O498" i="7"/>
  <c r="O774" i="7"/>
  <c r="O497" i="7"/>
  <c r="L493" i="7"/>
  <c r="L497" i="7" s="1"/>
  <c r="K766" i="7"/>
  <c r="K765" i="7" s="1"/>
  <c r="K39" i="19" s="1"/>
  <c r="M498" i="7"/>
  <c r="P766" i="7"/>
  <c r="P765" i="7" s="1"/>
  <c r="P39" i="19" s="1"/>
  <c r="P498" i="7"/>
  <c r="N468" i="7"/>
  <c r="P471" i="7"/>
  <c r="P470" i="7" s="1"/>
  <c r="P468" i="7"/>
  <c r="O471" i="7"/>
  <c r="O470" i="7" s="1"/>
  <c r="O468" i="7"/>
  <c r="L468" i="7"/>
  <c r="M468" i="7"/>
  <c r="J743" i="7"/>
  <c r="J698" i="7"/>
  <c r="J663" i="7"/>
  <c r="J625" i="7"/>
  <c r="J592" i="7"/>
  <c r="J595" i="7" s="1"/>
  <c r="J522" i="7"/>
  <c r="J492" i="7"/>
  <c r="J742" i="7"/>
  <c r="J697" i="7"/>
  <c r="J700" i="7" s="1"/>
  <c r="J662" i="7"/>
  <c r="J665" i="7" s="1"/>
  <c r="J593" i="7"/>
  <c r="J465" i="7"/>
  <c r="J471" i="7" s="1"/>
  <c r="J739" i="7"/>
  <c r="J464" i="7"/>
  <c r="J467" i="7" s="1"/>
  <c r="J558" i="7"/>
  <c r="J562" i="7" s="1"/>
  <c r="J521" i="7"/>
  <c r="J524" i="7" s="1"/>
  <c r="P740" i="7"/>
  <c r="P746" i="7" s="1"/>
  <c r="M774" i="7"/>
  <c r="I698" i="7"/>
  <c r="I705" i="7" s="1"/>
  <c r="J704" i="7" s="1"/>
  <c r="I663" i="7"/>
  <c r="I625" i="7"/>
  <c r="I592" i="7"/>
  <c r="I595" i="7" s="1"/>
  <c r="I522" i="7"/>
  <c r="I492" i="7"/>
  <c r="I743" i="7"/>
  <c r="I742" i="7"/>
  <c r="I739" i="7"/>
  <c r="I697" i="7"/>
  <c r="I700" i="7" s="1"/>
  <c r="I662" i="7"/>
  <c r="I665" i="7" s="1"/>
  <c r="I593" i="7"/>
  <c r="I558" i="7"/>
  <c r="I559" i="7" s="1"/>
  <c r="I563" i="7" s="1"/>
  <c r="I521" i="7"/>
  <c r="I524" i="7" s="1"/>
  <c r="I464" i="7"/>
  <c r="I467" i="7" s="1"/>
  <c r="I465" i="7"/>
  <c r="K739" i="7"/>
  <c r="K742" i="7"/>
  <c r="K697" i="7"/>
  <c r="K700" i="7" s="1"/>
  <c r="K662" i="7"/>
  <c r="K665" i="7" s="1"/>
  <c r="K593" i="7"/>
  <c r="K558" i="7"/>
  <c r="K562" i="7" s="1"/>
  <c r="K521" i="7"/>
  <c r="K524" i="7" s="1"/>
  <c r="K464" i="7"/>
  <c r="K467" i="7" s="1"/>
  <c r="K465" i="7"/>
  <c r="K625" i="7"/>
  <c r="K631" i="7" s="1"/>
  <c r="K522" i="7"/>
  <c r="K698" i="7"/>
  <c r="K743" i="7"/>
  <c r="K492" i="7"/>
  <c r="K663" i="7"/>
  <c r="K592" i="7"/>
  <c r="K595" i="7" s="1"/>
  <c r="L740" i="7"/>
  <c r="L746" i="7" s="1"/>
  <c r="L774" i="7"/>
  <c r="N740" i="7"/>
  <c r="N746" i="7" s="1"/>
  <c r="O740" i="7"/>
  <c r="O746" i="7" s="1"/>
  <c r="M71" i="19"/>
  <c r="F436" i="7"/>
  <c r="I437" i="7"/>
  <c r="Q437" i="7"/>
  <c r="Q434" i="7"/>
  <c r="P14" i="19"/>
  <c r="P71" i="19"/>
  <c r="F433" i="7"/>
  <c r="I778" i="7"/>
  <c r="K67" i="19"/>
  <c r="K17" i="19"/>
  <c r="K14" i="19" s="1"/>
  <c r="K10" i="45"/>
  <c r="I70" i="19"/>
  <c r="I15" i="19"/>
  <c r="I42" i="19"/>
  <c r="M70" i="19"/>
  <c r="M15" i="19"/>
  <c r="M42" i="19"/>
  <c r="J17" i="19"/>
  <c r="J14" i="19" s="1"/>
  <c r="J67" i="19"/>
  <c r="F25" i="45"/>
  <c r="J99" i="47" s="1"/>
  <c r="N251" i="46"/>
  <c r="L234" i="46"/>
  <c r="M234" i="46"/>
  <c r="P251" i="46"/>
  <c r="P234" i="46"/>
  <c r="R10" i="3"/>
  <c r="Q713" i="7"/>
  <c r="Q678" i="7"/>
  <c r="O234" i="46"/>
  <c r="F420" i="7"/>
  <c r="F306" i="7"/>
  <c r="P559" i="7"/>
  <c r="F822" i="7"/>
  <c r="F823" i="7" s="1"/>
  <c r="J18" i="47"/>
  <c r="O501" i="7"/>
  <c r="O500" i="7" s="1"/>
  <c r="M14" i="46"/>
  <c r="M31" i="46"/>
  <c r="F103" i="46"/>
  <c r="L31" i="46"/>
  <c r="L14" i="46"/>
  <c r="P31" i="46"/>
  <c r="P14" i="46"/>
  <c r="F196" i="46"/>
  <c r="O14" i="46"/>
  <c r="O31" i="46"/>
  <c r="N14" i="46"/>
  <c r="N31" i="46"/>
  <c r="F213" i="46"/>
  <c r="F86" i="46"/>
  <c r="F91" i="7"/>
  <c r="J19" i="47" s="1"/>
  <c r="F95" i="7"/>
  <c r="I96" i="7"/>
  <c r="F494" i="7"/>
  <c r="F560" i="7"/>
  <c r="P493" i="7"/>
  <c r="K559" i="7" l="1"/>
  <c r="K563" i="7" s="1"/>
  <c r="I468" i="7"/>
  <c r="I749" i="7"/>
  <c r="I748" i="7"/>
  <c r="I629" i="7"/>
  <c r="I626" i="7"/>
  <c r="K748" i="7"/>
  <c r="K629" i="7"/>
  <c r="K626" i="7"/>
  <c r="K630" i="7" s="1"/>
  <c r="K701" i="7"/>
  <c r="J629" i="7"/>
  <c r="J626" i="7"/>
  <c r="J630" i="7" s="1"/>
  <c r="N563" i="7"/>
  <c r="N776" i="7"/>
  <c r="O563" i="7"/>
  <c r="O776" i="7"/>
  <c r="O773" i="7" s="1"/>
  <c r="O40" i="19" s="1"/>
  <c r="P563" i="7"/>
  <c r="P776" i="7"/>
  <c r="L563" i="7"/>
  <c r="L776" i="7"/>
  <c r="L773" i="7" s="1"/>
  <c r="L63" i="19" s="1"/>
  <c r="M563" i="7"/>
  <c r="M776" i="7"/>
  <c r="M773" i="7" s="1"/>
  <c r="M40" i="19" s="1"/>
  <c r="I776" i="7"/>
  <c r="Q14" i="45"/>
  <c r="Q10" i="45" s="1"/>
  <c r="Q16" i="19"/>
  <c r="Q43" i="19"/>
  <c r="K745" i="7"/>
  <c r="K747" i="7"/>
  <c r="I747" i="7"/>
  <c r="I745" i="7"/>
  <c r="K749" i="7"/>
  <c r="I701" i="7"/>
  <c r="J745" i="7"/>
  <c r="J747" i="7"/>
  <c r="J666" i="7"/>
  <c r="J748" i="7"/>
  <c r="J749" i="7"/>
  <c r="J701" i="7"/>
  <c r="I630" i="7"/>
  <c r="K666" i="7"/>
  <c r="I666" i="7"/>
  <c r="I631" i="7"/>
  <c r="J631" i="7"/>
  <c r="I596" i="7"/>
  <c r="J596" i="7"/>
  <c r="K596" i="7"/>
  <c r="I562" i="7"/>
  <c r="I564" i="7"/>
  <c r="M501" i="7"/>
  <c r="M500" i="7" s="1"/>
  <c r="J525" i="7"/>
  <c r="J564" i="7"/>
  <c r="K564" i="7"/>
  <c r="J559" i="7"/>
  <c r="K525" i="7"/>
  <c r="I471" i="7"/>
  <c r="I470" i="7" s="1"/>
  <c r="I525" i="7"/>
  <c r="K468" i="7"/>
  <c r="J740" i="7"/>
  <c r="J746" i="7" s="1"/>
  <c r="I493" i="7"/>
  <c r="I497" i="7" s="1"/>
  <c r="I496" i="7"/>
  <c r="I498" i="7"/>
  <c r="N774" i="7"/>
  <c r="N497" i="7"/>
  <c r="N501" i="7"/>
  <c r="N500" i="7" s="1"/>
  <c r="J493" i="7"/>
  <c r="J501" i="7" s="1"/>
  <c r="J500" i="7" s="1"/>
  <c r="J496" i="7"/>
  <c r="K493" i="7"/>
  <c r="K497" i="7" s="1"/>
  <c r="K496" i="7"/>
  <c r="K498" i="7"/>
  <c r="J498" i="7"/>
  <c r="P774" i="7"/>
  <c r="P497" i="7"/>
  <c r="L501" i="7"/>
  <c r="L500" i="7" s="1"/>
  <c r="K471" i="7"/>
  <c r="K470" i="7" s="1"/>
  <c r="K774" i="7"/>
  <c r="J468" i="7"/>
  <c r="K740" i="7"/>
  <c r="K746" i="7" s="1"/>
  <c r="I71" i="19"/>
  <c r="M14" i="19"/>
  <c r="R434" i="7"/>
  <c r="R437" i="7"/>
  <c r="Q71" i="19"/>
  <c r="Q14" i="19"/>
  <c r="F778" i="7"/>
  <c r="L757" i="7"/>
  <c r="P757" i="7"/>
  <c r="O757" i="7"/>
  <c r="N757" i="7"/>
  <c r="M757" i="7"/>
  <c r="F743" i="7"/>
  <c r="I740" i="7"/>
  <c r="I746" i="7" s="1"/>
  <c r="F742" i="7"/>
  <c r="F739" i="7"/>
  <c r="I67" i="19"/>
  <c r="I17" i="19"/>
  <c r="F824" i="7"/>
  <c r="F15" i="52"/>
  <c r="K234" i="46"/>
  <c r="F592" i="7"/>
  <c r="F595" i="7" s="1"/>
  <c r="J251" i="46"/>
  <c r="J234" i="46"/>
  <c r="K251" i="46"/>
  <c r="F70" i="19"/>
  <c r="S10" i="3"/>
  <c r="R678" i="7"/>
  <c r="R713" i="7"/>
  <c r="M62" i="19"/>
  <c r="L62" i="19"/>
  <c r="M67" i="46"/>
  <c r="M50" i="46"/>
  <c r="O62" i="19"/>
  <c r="M177" i="46"/>
  <c r="M160" i="46"/>
  <c r="F897" i="7"/>
  <c r="F898" i="7" s="1"/>
  <c r="I270" i="46"/>
  <c r="I287" i="46"/>
  <c r="F13" i="45"/>
  <c r="I160" i="46"/>
  <c r="I177" i="46"/>
  <c r="F42" i="19"/>
  <c r="P62" i="19"/>
  <c r="I67" i="46"/>
  <c r="F15" i="19"/>
  <c r="I50" i="46"/>
  <c r="N62" i="19"/>
  <c r="M270" i="46"/>
  <c r="M287" i="46"/>
  <c r="J26" i="47"/>
  <c r="P501" i="7"/>
  <c r="P500" i="7" s="1"/>
  <c r="I765" i="7"/>
  <c r="I39" i="19" s="1"/>
  <c r="J14" i="46"/>
  <c r="J31" i="46"/>
  <c r="K14" i="46"/>
  <c r="K31" i="46"/>
  <c r="F522" i="7"/>
  <c r="F662" i="7"/>
  <c r="F665" i="7" s="1"/>
  <c r="F464" i="7"/>
  <c r="F467" i="7" s="1"/>
  <c r="F697" i="7"/>
  <c r="F700" i="7" s="1"/>
  <c r="F21" i="45"/>
  <c r="J95" i="47" s="1"/>
  <c r="F12" i="45"/>
  <c r="F521" i="7"/>
  <c r="F524" i="7" s="1"/>
  <c r="F663" i="7"/>
  <c r="F698" i="7"/>
  <c r="F766" i="7"/>
  <c r="F465" i="7"/>
  <c r="F593" i="7"/>
  <c r="F558" i="7"/>
  <c r="F562" i="7" s="1"/>
  <c r="F96" i="7"/>
  <c r="F625" i="7"/>
  <c r="F629" i="7" s="1"/>
  <c r="F767" i="7"/>
  <c r="F627" i="7"/>
  <c r="F492" i="7"/>
  <c r="F496" i="7" s="1"/>
  <c r="I706" i="7"/>
  <c r="I711" i="7" s="1"/>
  <c r="I708" i="7" s="1"/>
  <c r="J470" i="7"/>
  <c r="K776" i="7" l="1"/>
  <c r="K773" i="7" s="1"/>
  <c r="K40" i="19" s="1"/>
  <c r="F626" i="7"/>
  <c r="F623" i="7" s="1"/>
  <c r="I634" i="7" s="1"/>
  <c r="I640" i="7" s="1"/>
  <c r="F468" i="7"/>
  <c r="P773" i="7"/>
  <c r="J563" i="7"/>
  <c r="J776" i="7"/>
  <c r="N773" i="7"/>
  <c r="N40" i="19" s="1"/>
  <c r="K501" i="7"/>
  <c r="K500" i="7" s="1"/>
  <c r="R14" i="45"/>
  <c r="R10" i="45" s="1"/>
  <c r="R16" i="19"/>
  <c r="R14" i="19" s="1"/>
  <c r="R43" i="19"/>
  <c r="F749" i="7"/>
  <c r="F745" i="7"/>
  <c r="F747" i="7"/>
  <c r="F735" i="7"/>
  <c r="I752" i="7" s="1"/>
  <c r="I758" i="7" s="1"/>
  <c r="F748" i="7"/>
  <c r="F701" i="7"/>
  <c r="F559" i="7"/>
  <c r="F563" i="7" s="1"/>
  <c r="F631" i="7"/>
  <c r="F666" i="7"/>
  <c r="F590" i="7"/>
  <c r="I599" i="7" s="1"/>
  <c r="I605" i="7" s="1"/>
  <c r="F596" i="7"/>
  <c r="F564" i="7"/>
  <c r="I501" i="7"/>
  <c r="F519" i="7"/>
  <c r="I528" i="7" s="1"/>
  <c r="I534" i="7" s="1"/>
  <c r="F525" i="7"/>
  <c r="F498" i="7"/>
  <c r="J774" i="7"/>
  <c r="J497" i="7"/>
  <c r="F493" i="7"/>
  <c r="F497" i="7" s="1"/>
  <c r="F471" i="7"/>
  <c r="J45" i="47" s="1"/>
  <c r="N45" i="47" s="1"/>
  <c r="F470" i="7"/>
  <c r="R71" i="19"/>
  <c r="S437" i="7"/>
  <c r="S434" i="7"/>
  <c r="J757" i="7"/>
  <c r="I757" i="7"/>
  <c r="I774" i="7"/>
  <c r="I773" i="7" s="1"/>
  <c r="I40" i="19" s="1"/>
  <c r="K757" i="7"/>
  <c r="F740" i="7"/>
  <c r="F746" i="7" s="1"/>
  <c r="O63" i="19"/>
  <c r="O61" i="19" s="1"/>
  <c r="O60" i="19" s="1"/>
  <c r="M63" i="19"/>
  <c r="M61" i="19" s="1"/>
  <c r="M60" i="19" s="1"/>
  <c r="L40" i="19"/>
  <c r="F16" i="52"/>
  <c r="L36" i="19"/>
  <c r="L34" i="19" s="1"/>
  <c r="AM36" i="19"/>
  <c r="AM34" i="19" s="1"/>
  <c r="AF36" i="19"/>
  <c r="AF34" i="19" s="1"/>
  <c r="Q36" i="19"/>
  <c r="Q34" i="19" s="1"/>
  <c r="W12" i="19"/>
  <c r="W10" i="19" s="1"/>
  <c r="Y12" i="19"/>
  <c r="Y10" i="19" s="1"/>
  <c r="L12" i="19"/>
  <c r="L10" i="19" s="1"/>
  <c r="L20" i="19" s="1"/>
  <c r="L23" i="19" s="1"/>
  <c r="AL12" i="19"/>
  <c r="AL10" i="19" s="1"/>
  <c r="V12" i="19"/>
  <c r="V10" i="19" s="1"/>
  <c r="AE12" i="19"/>
  <c r="AE10" i="19" s="1"/>
  <c r="AA36" i="19"/>
  <c r="AA34" i="19" s="1"/>
  <c r="AL36" i="19"/>
  <c r="AL34" i="19" s="1"/>
  <c r="AE36" i="19"/>
  <c r="AE34" i="19" s="1"/>
  <c r="X36" i="19"/>
  <c r="X34" i="19" s="1"/>
  <c r="I36" i="19"/>
  <c r="I34" i="19" s="1"/>
  <c r="N12" i="19"/>
  <c r="N10" i="19" s="1"/>
  <c r="N20" i="19" s="1"/>
  <c r="N23" i="19" s="1"/>
  <c r="X12" i="19"/>
  <c r="X10" i="19" s="1"/>
  <c r="K12" i="19"/>
  <c r="K10" i="19" s="1"/>
  <c r="K20" i="19" s="1"/>
  <c r="K23" i="19" s="1"/>
  <c r="AH12" i="19"/>
  <c r="AH10" i="19" s="1"/>
  <c r="T12" i="19"/>
  <c r="T10" i="19" s="1"/>
  <c r="AP36" i="19"/>
  <c r="AP34" i="19" s="1"/>
  <c r="S36" i="19"/>
  <c r="S34" i="19" s="1"/>
  <c r="AK36" i="19"/>
  <c r="AK34" i="19" s="1"/>
  <c r="AD36" i="19"/>
  <c r="AD34" i="19" s="1"/>
  <c r="W36" i="19"/>
  <c r="W34" i="19" s="1"/>
  <c r="P36" i="19"/>
  <c r="P34" i="19" s="1"/>
  <c r="AI12" i="19"/>
  <c r="AI10" i="19" s="1"/>
  <c r="AC12" i="19"/>
  <c r="AC10" i="19" s="1"/>
  <c r="I12" i="19"/>
  <c r="I10" i="19" s="1"/>
  <c r="AJ12" i="19"/>
  <c r="AJ10" i="19" s="1"/>
  <c r="AN12" i="19"/>
  <c r="AN10" i="19" s="1"/>
  <c r="AH36" i="19"/>
  <c r="AH34" i="19" s="1"/>
  <c r="K36" i="19"/>
  <c r="K34" i="19" s="1"/>
  <c r="AR36" i="19"/>
  <c r="AR34" i="19" s="1"/>
  <c r="AC36" i="19"/>
  <c r="AC34" i="19" s="1"/>
  <c r="V36" i="19"/>
  <c r="V34" i="19" s="1"/>
  <c r="O36" i="19"/>
  <c r="O34" i="19" s="1"/>
  <c r="AG12" i="19"/>
  <c r="AG10" i="19" s="1"/>
  <c r="AR12" i="19"/>
  <c r="AR10" i="19" s="1"/>
  <c r="M12" i="19"/>
  <c r="M10" i="19" s="1"/>
  <c r="M20" i="19" s="1"/>
  <c r="M23" i="19" s="1"/>
  <c r="AM12" i="19"/>
  <c r="AM10" i="19" s="1"/>
  <c r="Y36" i="19"/>
  <c r="Y34" i="19" s="1"/>
  <c r="AB12" i="19"/>
  <c r="AB10" i="19" s="1"/>
  <c r="Z36" i="19"/>
  <c r="Z34" i="19" s="1"/>
  <c r="AJ36" i="19"/>
  <c r="AJ34" i="19" s="1"/>
  <c r="U36" i="19"/>
  <c r="U34" i="19" s="1"/>
  <c r="N36" i="19"/>
  <c r="N34" i="19" s="1"/>
  <c r="AF12" i="19"/>
  <c r="AF10" i="19" s="1"/>
  <c r="S12" i="19"/>
  <c r="S10" i="19" s="1"/>
  <c r="R12" i="19"/>
  <c r="R10" i="19" s="1"/>
  <c r="AD12" i="19"/>
  <c r="AD10" i="19" s="1"/>
  <c r="AN36" i="19"/>
  <c r="AN34" i="19" s="1"/>
  <c r="AO36" i="19"/>
  <c r="AO34" i="19" s="1"/>
  <c r="R36" i="19"/>
  <c r="R34" i="19" s="1"/>
  <c r="AB36" i="19"/>
  <c r="AB34" i="19" s="1"/>
  <c r="M36" i="19"/>
  <c r="M34" i="19" s="1"/>
  <c r="AQ12" i="19"/>
  <c r="AQ10" i="19" s="1"/>
  <c r="O12" i="19"/>
  <c r="O10" i="19" s="1"/>
  <c r="O20" i="19" s="1"/>
  <c r="O23" i="19" s="1"/>
  <c r="Q12" i="19"/>
  <c r="Q10" i="19" s="1"/>
  <c r="Q20" i="19" s="1"/>
  <c r="Q23" i="19" s="1"/>
  <c r="AP12" i="19"/>
  <c r="AP10" i="19" s="1"/>
  <c r="Z12" i="19"/>
  <c r="Z10" i="19" s="1"/>
  <c r="AI36" i="19"/>
  <c r="AI34" i="19" s="1"/>
  <c r="AG36" i="19"/>
  <c r="AG34" i="19" s="1"/>
  <c r="J36" i="19"/>
  <c r="J34" i="19" s="1"/>
  <c r="AQ36" i="19"/>
  <c r="AQ34" i="19" s="1"/>
  <c r="T36" i="19"/>
  <c r="T34" i="19" s="1"/>
  <c r="AO12" i="19"/>
  <c r="AO10" i="19" s="1"/>
  <c r="AK12" i="19"/>
  <c r="AK10" i="19" s="1"/>
  <c r="P12" i="19"/>
  <c r="P10" i="19" s="1"/>
  <c r="P20" i="19" s="1"/>
  <c r="P23" i="19" s="1"/>
  <c r="U12" i="19"/>
  <c r="U10" i="19" s="1"/>
  <c r="J12" i="19"/>
  <c r="J10" i="19" s="1"/>
  <c r="J20" i="19" s="1"/>
  <c r="J23" i="19" s="1"/>
  <c r="AA12" i="19"/>
  <c r="AA10" i="19" s="1"/>
  <c r="F177" i="46"/>
  <c r="F50" i="46"/>
  <c r="F67" i="46"/>
  <c r="T10" i="3"/>
  <c r="S713" i="7"/>
  <c r="S678" i="7"/>
  <c r="P63" i="19"/>
  <c r="P61" i="19" s="1"/>
  <c r="P60" i="19" s="1"/>
  <c r="P40" i="19"/>
  <c r="F160" i="46"/>
  <c r="F287" i="46"/>
  <c r="J62" i="19"/>
  <c r="F270" i="46"/>
  <c r="K62" i="19"/>
  <c r="AF27" i="45"/>
  <c r="AF18" i="45" s="1"/>
  <c r="AF29" i="45" s="1"/>
  <c r="X27" i="45"/>
  <c r="X18" i="45" s="1"/>
  <c r="X29" i="45" s="1"/>
  <c r="AC27" i="45"/>
  <c r="AC18" i="45" s="1"/>
  <c r="AC29" i="45" s="1"/>
  <c r="AR27" i="45"/>
  <c r="AR18" i="45" s="1"/>
  <c r="AR29" i="45" s="1"/>
  <c r="S27" i="45"/>
  <c r="S18" i="45" s="1"/>
  <c r="S29" i="45" s="1"/>
  <c r="AO27" i="45"/>
  <c r="AO18" i="45" s="1"/>
  <c r="AO29" i="45" s="1"/>
  <c r="P27" i="45"/>
  <c r="P18" i="45" s="1"/>
  <c r="P29" i="45" s="1"/>
  <c r="AL27" i="45"/>
  <c r="AL18" i="45" s="1"/>
  <c r="AL29" i="45" s="1"/>
  <c r="AJ27" i="45"/>
  <c r="AJ18" i="45" s="1"/>
  <c r="AJ29" i="45" s="1"/>
  <c r="K27" i="45"/>
  <c r="K18" i="45" s="1"/>
  <c r="K29" i="45" s="1"/>
  <c r="Q27" i="45"/>
  <c r="Q18" i="45" s="1"/>
  <c r="Q29" i="45" s="1"/>
  <c r="W27" i="45"/>
  <c r="W18" i="45" s="1"/>
  <c r="W29" i="45" s="1"/>
  <c r="AK27" i="45"/>
  <c r="AK18" i="45" s="1"/>
  <c r="AK29" i="45" s="1"/>
  <c r="U27" i="45"/>
  <c r="U18" i="45" s="1"/>
  <c r="U29" i="45" s="1"/>
  <c r="AD27" i="45"/>
  <c r="AD18" i="45" s="1"/>
  <c r="AD29" i="45" s="1"/>
  <c r="AB27" i="45"/>
  <c r="AB18" i="45" s="1"/>
  <c r="AB29" i="45" s="1"/>
  <c r="I27" i="45"/>
  <c r="AG27" i="45"/>
  <c r="AG18" i="45" s="1"/>
  <c r="AG29" i="45" s="1"/>
  <c r="V27" i="45"/>
  <c r="V18" i="45" s="1"/>
  <c r="V29" i="45" s="1"/>
  <c r="T27" i="45"/>
  <c r="T18" i="45" s="1"/>
  <c r="T29" i="45" s="1"/>
  <c r="AP27" i="45"/>
  <c r="AP18" i="45" s="1"/>
  <c r="AP29" i="45" s="1"/>
  <c r="Y27" i="45"/>
  <c r="Y18" i="45" s="1"/>
  <c r="Y29" i="45" s="1"/>
  <c r="AA27" i="45"/>
  <c r="AA18" i="45" s="1"/>
  <c r="AA29" i="45" s="1"/>
  <c r="AM27" i="45"/>
  <c r="AM18" i="45" s="1"/>
  <c r="AM29" i="45" s="1"/>
  <c r="N27" i="45"/>
  <c r="N18" i="45" s="1"/>
  <c r="N29" i="45" s="1"/>
  <c r="L27" i="45"/>
  <c r="L18" i="45" s="1"/>
  <c r="L29" i="45" s="1"/>
  <c r="AH27" i="45"/>
  <c r="AH18" i="45" s="1"/>
  <c r="AH29" i="45" s="1"/>
  <c r="AE27" i="45"/>
  <c r="AE18" i="45" s="1"/>
  <c r="AE29" i="45" s="1"/>
  <c r="M27" i="45"/>
  <c r="M18" i="45" s="1"/>
  <c r="M29" i="45" s="1"/>
  <c r="AQ27" i="45"/>
  <c r="AQ18" i="45" s="1"/>
  <c r="AQ29" i="45" s="1"/>
  <c r="Z27" i="45"/>
  <c r="Z18" i="45" s="1"/>
  <c r="Z29" i="45" s="1"/>
  <c r="AN27" i="45"/>
  <c r="AN18" i="45" s="1"/>
  <c r="AN29" i="45" s="1"/>
  <c r="AI27" i="45"/>
  <c r="AI18" i="45" s="1"/>
  <c r="AI29" i="45" s="1"/>
  <c r="R27" i="45"/>
  <c r="R18" i="45" s="1"/>
  <c r="R29" i="45" s="1"/>
  <c r="O27" i="45"/>
  <c r="O18" i="45" s="1"/>
  <c r="O29" i="45" s="1"/>
  <c r="J27" i="45"/>
  <c r="J18" i="45" s="1"/>
  <c r="J29" i="45" s="1"/>
  <c r="L61" i="19"/>
  <c r="L60" i="19" s="1"/>
  <c r="I62" i="19"/>
  <c r="F30" i="45"/>
  <c r="I251" i="46"/>
  <c r="F251" i="46" s="1"/>
  <c r="I234" i="46"/>
  <c r="F234" i="46" s="1"/>
  <c r="I14" i="46"/>
  <c r="F14" i="46" s="1"/>
  <c r="I31" i="46"/>
  <c r="F15" i="45"/>
  <c r="I10" i="45"/>
  <c r="F765" i="7"/>
  <c r="F17" i="19"/>
  <c r="I14" i="19"/>
  <c r="F67" i="19"/>
  <c r="J710" i="7"/>
  <c r="J705" i="7"/>
  <c r="K704" i="7" s="1"/>
  <c r="I675" i="7"/>
  <c r="I670" i="7"/>
  <c r="J669" i="7" s="1"/>
  <c r="F501" i="7" l="1"/>
  <c r="J46" i="47" s="1"/>
  <c r="N46" i="47" s="1"/>
  <c r="F776" i="7"/>
  <c r="F630" i="7"/>
  <c r="J773" i="7"/>
  <c r="J63" i="19" s="1"/>
  <c r="I529" i="7"/>
  <c r="J528" i="7" s="1"/>
  <c r="J534" i="7" s="1"/>
  <c r="P48" i="47"/>
  <c r="N63" i="19"/>
  <c r="N61" i="19" s="1"/>
  <c r="N60" i="19" s="1"/>
  <c r="I635" i="7"/>
  <c r="J634" i="7" s="1"/>
  <c r="S14" i="45"/>
  <c r="S10" i="45" s="1"/>
  <c r="S16" i="19"/>
  <c r="S14" i="19" s="1"/>
  <c r="S20" i="19" s="1"/>
  <c r="S43" i="19"/>
  <c r="I600" i="7"/>
  <c r="I601" i="7" s="1"/>
  <c r="I606" i="7" s="1"/>
  <c r="I603" i="7" s="1"/>
  <c r="F552" i="7"/>
  <c r="I567" i="7" s="1"/>
  <c r="I573" i="7" s="1"/>
  <c r="I781" i="7" s="1"/>
  <c r="P53" i="47"/>
  <c r="I500" i="7"/>
  <c r="F500" i="7" s="1"/>
  <c r="P46" i="47"/>
  <c r="I63" i="19"/>
  <c r="I61" i="19" s="1"/>
  <c r="I60" i="19" s="1"/>
  <c r="R20" i="19"/>
  <c r="R23" i="19" s="1"/>
  <c r="S71" i="19"/>
  <c r="T437" i="7"/>
  <c r="T434" i="7"/>
  <c r="F757" i="7"/>
  <c r="O49" i="46"/>
  <c r="O51" i="46" s="1"/>
  <c r="O54" i="46" s="1"/>
  <c r="F774" i="7"/>
  <c r="Q85" i="46"/>
  <c r="Q87" i="46" s="1"/>
  <c r="Q90" i="46" s="1"/>
  <c r="O102" i="46"/>
  <c r="O104" i="46" s="1"/>
  <c r="O107" i="46" s="1"/>
  <c r="K63" i="19"/>
  <c r="O13" i="46"/>
  <c r="O15" i="46" s="1"/>
  <c r="O18" i="46" s="1"/>
  <c r="Q30" i="46"/>
  <c r="Q32" i="46" s="1"/>
  <c r="Q35" i="46" s="1"/>
  <c r="Q49" i="46"/>
  <c r="Q51" i="46" s="1"/>
  <c r="Q54" i="46" s="1"/>
  <c r="F773" i="7"/>
  <c r="I753" i="7"/>
  <c r="N30" i="46"/>
  <c r="N32" i="46" s="1"/>
  <c r="N35" i="46" s="1"/>
  <c r="N102" i="46"/>
  <c r="N104" i="46" s="1"/>
  <c r="N107" i="46" s="1"/>
  <c r="N49" i="46"/>
  <c r="N51" i="46" s="1"/>
  <c r="N54" i="46" s="1"/>
  <c r="Q13" i="46"/>
  <c r="Q15" i="46" s="1"/>
  <c r="Q18" i="46" s="1"/>
  <c r="Q102" i="46"/>
  <c r="Q104" i="46" s="1"/>
  <c r="Q107" i="46" s="1"/>
  <c r="Q66" i="46"/>
  <c r="Q68" i="46" s="1"/>
  <c r="Q71" i="46" s="1"/>
  <c r="Q128" i="47"/>
  <c r="O66" i="46"/>
  <c r="O68" i="46" s="1"/>
  <c r="O71" i="46" s="1"/>
  <c r="O30" i="46"/>
  <c r="O32" i="46" s="1"/>
  <c r="O35" i="46" s="1"/>
  <c r="O85" i="46"/>
  <c r="O87" i="46" s="1"/>
  <c r="O90" i="46" s="1"/>
  <c r="N128" i="47"/>
  <c r="N66" i="46"/>
  <c r="N68" i="46" s="1"/>
  <c r="N71" i="46" s="1"/>
  <c r="P66" i="46"/>
  <c r="P68" i="46" s="1"/>
  <c r="P71" i="46" s="1"/>
  <c r="N13" i="46"/>
  <c r="N15" i="46" s="1"/>
  <c r="N18" i="46" s="1"/>
  <c r="N85" i="46"/>
  <c r="N87" i="46" s="1"/>
  <c r="N90" i="46" s="1"/>
  <c r="P128" i="47"/>
  <c r="O128" i="47"/>
  <c r="P85" i="46"/>
  <c r="P87" i="46" s="1"/>
  <c r="P90" i="46" s="1"/>
  <c r="P49" i="46"/>
  <c r="P51" i="46" s="1"/>
  <c r="P54" i="46" s="1"/>
  <c r="K128" i="47"/>
  <c r="P102" i="46"/>
  <c r="P104" i="46" s="1"/>
  <c r="P107" i="46" s="1"/>
  <c r="P30" i="46"/>
  <c r="P32" i="46" s="1"/>
  <c r="P35" i="46" s="1"/>
  <c r="P13" i="46"/>
  <c r="P15" i="46" s="1"/>
  <c r="P18" i="46" s="1"/>
  <c r="F12" i="19"/>
  <c r="L85" i="46"/>
  <c r="L87" i="46" s="1"/>
  <c r="L90" i="46" s="1"/>
  <c r="F10" i="19"/>
  <c r="L30" i="46"/>
  <c r="L32" i="46" s="1"/>
  <c r="L35" i="46" s="1"/>
  <c r="L66" i="46"/>
  <c r="L68" i="46" s="1"/>
  <c r="L71" i="46" s="1"/>
  <c r="J128" i="47"/>
  <c r="L13" i="46"/>
  <c r="L15" i="46" s="1"/>
  <c r="L18" i="46" s="1"/>
  <c r="L49" i="46"/>
  <c r="L51" i="46" s="1"/>
  <c r="L54" i="46" s="1"/>
  <c r="L102" i="46"/>
  <c r="L104" i="46" s="1"/>
  <c r="L107" i="46" s="1"/>
  <c r="L128" i="47"/>
  <c r="F34" i="19"/>
  <c r="F36" i="19"/>
  <c r="M66" i="46"/>
  <c r="M68" i="46" s="1"/>
  <c r="M71" i="46" s="1"/>
  <c r="M49" i="46"/>
  <c r="M51" i="46" s="1"/>
  <c r="M54" i="46" s="1"/>
  <c r="M128" i="47"/>
  <c r="M102" i="46"/>
  <c r="M104" i="46" s="1"/>
  <c r="M107" i="46" s="1"/>
  <c r="M85" i="46"/>
  <c r="M87" i="46" s="1"/>
  <c r="M90" i="46" s="1"/>
  <c r="M30" i="46"/>
  <c r="M32" i="46" s="1"/>
  <c r="M35" i="46" s="1"/>
  <c r="M13" i="46"/>
  <c r="M15" i="46" s="1"/>
  <c r="M18" i="46" s="1"/>
  <c r="J61" i="19"/>
  <c r="J60" i="19" s="1"/>
  <c r="U10" i="3"/>
  <c r="T678" i="7"/>
  <c r="T713" i="7"/>
  <c r="M306" i="46"/>
  <c r="M323" i="46"/>
  <c r="M31" i="45"/>
  <c r="AP31" i="45"/>
  <c r="AP306" i="46"/>
  <c r="AP323" i="46"/>
  <c r="AK31" i="45"/>
  <c r="AK306" i="46"/>
  <c r="AK323" i="46"/>
  <c r="S306" i="46"/>
  <c r="S323" i="46"/>
  <c r="S31" i="45"/>
  <c r="J31" i="45"/>
  <c r="J306" i="46"/>
  <c r="J323" i="46"/>
  <c r="AE31" i="45"/>
  <c r="AE306" i="46"/>
  <c r="AE323" i="46"/>
  <c r="T31" i="45"/>
  <c r="T306" i="46"/>
  <c r="T323" i="46"/>
  <c r="W31" i="45"/>
  <c r="W306" i="46"/>
  <c r="W323" i="46"/>
  <c r="AR31" i="45"/>
  <c r="AR306" i="46"/>
  <c r="AR323" i="46"/>
  <c r="O31" i="45"/>
  <c r="O306" i="46"/>
  <c r="O323" i="46"/>
  <c r="AH31" i="45"/>
  <c r="AH306" i="46"/>
  <c r="AH323" i="46"/>
  <c r="V323" i="46"/>
  <c r="V306" i="46"/>
  <c r="V31" i="45"/>
  <c r="Q306" i="46"/>
  <c r="Q323" i="46"/>
  <c r="Q31" i="45"/>
  <c r="AC31" i="45"/>
  <c r="AC306" i="46"/>
  <c r="AC323" i="46"/>
  <c r="R31" i="45"/>
  <c r="R323" i="46"/>
  <c r="R306" i="46"/>
  <c r="L31" i="45"/>
  <c r="L306" i="46"/>
  <c r="L323" i="46"/>
  <c r="AG31" i="45"/>
  <c r="AG306" i="46"/>
  <c r="AG323" i="46"/>
  <c r="K31" i="45"/>
  <c r="K306" i="46"/>
  <c r="K323" i="46"/>
  <c r="X31" i="45"/>
  <c r="X306" i="46"/>
  <c r="X323" i="46"/>
  <c r="AI31" i="45"/>
  <c r="AI306" i="46"/>
  <c r="AI323" i="46"/>
  <c r="N31" i="45"/>
  <c r="N306" i="46"/>
  <c r="N323" i="46"/>
  <c r="I18" i="45"/>
  <c r="I29" i="45" s="1"/>
  <c r="F27" i="45"/>
  <c r="J101" i="47" s="1"/>
  <c r="J102" i="47" s="1"/>
  <c r="AJ31" i="45"/>
  <c r="AJ323" i="46"/>
  <c r="AJ306" i="46"/>
  <c r="AF323" i="46"/>
  <c r="AF306" i="46"/>
  <c r="AF31" i="45"/>
  <c r="AN306" i="46"/>
  <c r="AN31" i="45"/>
  <c r="AN323" i="46"/>
  <c r="AM323" i="46"/>
  <c r="AM306" i="46"/>
  <c r="AM31" i="45"/>
  <c r="AB31" i="45"/>
  <c r="AB323" i="46"/>
  <c r="AB306" i="46"/>
  <c r="AL323" i="46"/>
  <c r="AL306" i="46"/>
  <c r="AL31" i="45"/>
  <c r="Z31" i="45"/>
  <c r="Z323" i="46"/>
  <c r="Z306" i="46"/>
  <c r="AA306" i="46"/>
  <c r="AA31" i="45"/>
  <c r="AA323" i="46"/>
  <c r="AD31" i="45"/>
  <c r="AD306" i="46"/>
  <c r="AD323" i="46"/>
  <c r="P31" i="45"/>
  <c r="P323" i="46"/>
  <c r="P306" i="46"/>
  <c r="AQ31" i="45"/>
  <c r="AQ323" i="46"/>
  <c r="AQ306" i="46"/>
  <c r="Y31" i="45"/>
  <c r="Y306" i="46"/>
  <c r="Y323" i="46"/>
  <c r="U31" i="45"/>
  <c r="U306" i="46"/>
  <c r="U323" i="46"/>
  <c r="AO31" i="45"/>
  <c r="AO306" i="46"/>
  <c r="AO323" i="46"/>
  <c r="K85" i="46"/>
  <c r="K87" i="46" s="1"/>
  <c r="K90" i="46" s="1"/>
  <c r="K66" i="46"/>
  <c r="K68" i="46" s="1"/>
  <c r="K71" i="46" s="1"/>
  <c r="K102" i="46"/>
  <c r="K104" i="46" s="1"/>
  <c r="K107" i="46" s="1"/>
  <c r="K30" i="46"/>
  <c r="K32" i="46" s="1"/>
  <c r="K35" i="46" s="1"/>
  <c r="K13" i="46"/>
  <c r="K15" i="46" s="1"/>
  <c r="K18" i="46" s="1"/>
  <c r="K49" i="46"/>
  <c r="K51" i="46" s="1"/>
  <c r="K54" i="46" s="1"/>
  <c r="J102" i="46"/>
  <c r="J104" i="46" s="1"/>
  <c r="J107" i="46" s="1"/>
  <c r="J13" i="46"/>
  <c r="J15" i="46" s="1"/>
  <c r="J18" i="46" s="1"/>
  <c r="J49" i="46"/>
  <c r="J51" i="46" s="1"/>
  <c r="J54" i="46" s="1"/>
  <c r="J30" i="46"/>
  <c r="J32" i="46" s="1"/>
  <c r="J35" i="46" s="1"/>
  <c r="J66" i="46"/>
  <c r="J68" i="46" s="1"/>
  <c r="J71" i="46" s="1"/>
  <c r="J85" i="46"/>
  <c r="J87" i="46" s="1"/>
  <c r="J90" i="46" s="1"/>
  <c r="F31" i="46"/>
  <c r="F39" i="19"/>
  <c r="F62" i="19"/>
  <c r="I20" i="19"/>
  <c r="I128" i="47" s="1"/>
  <c r="I671" i="7"/>
  <c r="I676" i="7" s="1"/>
  <c r="I673" i="7" s="1"/>
  <c r="J706" i="7"/>
  <c r="J711" i="7" s="1"/>
  <c r="J708" i="7" s="1"/>
  <c r="I530" i="7" l="1"/>
  <c r="I535" i="7" s="1"/>
  <c r="J599" i="7"/>
  <c r="J605" i="7" s="1"/>
  <c r="I636" i="7"/>
  <c r="I641" i="7" s="1"/>
  <c r="I638" i="7" s="1"/>
  <c r="J40" i="19"/>
  <c r="F40" i="19" s="1"/>
  <c r="T43" i="19"/>
  <c r="T14" i="45"/>
  <c r="T10" i="45" s="1"/>
  <c r="T16" i="19"/>
  <c r="T14" i="19" s="1"/>
  <c r="T20" i="19" s="1"/>
  <c r="I568" i="7"/>
  <c r="R102" i="46"/>
  <c r="R104" i="46" s="1"/>
  <c r="R107" i="46" s="1"/>
  <c r="R66" i="46"/>
  <c r="R68" i="46" s="1"/>
  <c r="R71" i="46" s="1"/>
  <c r="R128" i="47"/>
  <c r="R85" i="46"/>
  <c r="R87" i="46" s="1"/>
  <c r="R90" i="46" s="1"/>
  <c r="R13" i="46"/>
  <c r="R15" i="46" s="1"/>
  <c r="R18" i="46" s="1"/>
  <c r="R49" i="46"/>
  <c r="R51" i="46" s="1"/>
  <c r="R54" i="46" s="1"/>
  <c r="R30" i="46"/>
  <c r="R32" i="46" s="1"/>
  <c r="R35" i="46" s="1"/>
  <c r="F63" i="19"/>
  <c r="S23" i="19"/>
  <c r="S30" i="46"/>
  <c r="S32" i="46" s="1"/>
  <c r="S35" i="46" s="1"/>
  <c r="S102" i="46"/>
  <c r="S104" i="46" s="1"/>
  <c r="S107" i="46" s="1"/>
  <c r="S49" i="46"/>
  <c r="S51" i="46" s="1"/>
  <c r="S54" i="46" s="1"/>
  <c r="S85" i="46"/>
  <c r="S87" i="46" s="1"/>
  <c r="S90" i="46" s="1"/>
  <c r="S13" i="46"/>
  <c r="S15" i="46" s="1"/>
  <c r="S18" i="46" s="1"/>
  <c r="S66" i="46"/>
  <c r="S68" i="46" s="1"/>
  <c r="S71" i="46" s="1"/>
  <c r="S128" i="47"/>
  <c r="U437" i="7"/>
  <c r="U434" i="7"/>
  <c r="T71" i="19"/>
  <c r="I532" i="7"/>
  <c r="K61" i="19"/>
  <c r="K60" i="19" s="1"/>
  <c r="F60" i="19" s="1"/>
  <c r="I754" i="7"/>
  <c r="I759" i="7" s="1"/>
  <c r="I756" i="7" s="1"/>
  <c r="J752" i="7"/>
  <c r="J758" i="7" s="1"/>
  <c r="V10" i="3"/>
  <c r="U678" i="7"/>
  <c r="U713" i="7"/>
  <c r="Y149" i="47"/>
  <c r="Y286" i="46"/>
  <c r="Y288" i="46" s="1"/>
  <c r="Y291" i="46" s="1"/>
  <c r="Y34" i="45"/>
  <c r="Y250" i="46"/>
  <c r="Y252" i="46" s="1"/>
  <c r="Y255" i="46" s="1"/>
  <c r="Y233" i="46"/>
  <c r="Y235" i="46" s="1"/>
  <c r="Y238" i="46" s="1"/>
  <c r="Y269" i="46"/>
  <c r="Y271" i="46" s="1"/>
  <c r="Y274" i="46" s="1"/>
  <c r="Y305" i="46"/>
  <c r="Y307" i="46" s="1"/>
  <c r="Y310" i="46" s="1"/>
  <c r="Y322" i="46"/>
  <c r="Y324" i="46" s="1"/>
  <c r="Y327" i="46" s="1"/>
  <c r="K149" i="47"/>
  <c r="K250" i="46"/>
  <c r="K252" i="46" s="1"/>
  <c r="K255" i="46" s="1"/>
  <c r="K305" i="46"/>
  <c r="K307" i="46" s="1"/>
  <c r="K310" i="46" s="1"/>
  <c r="K269" i="46"/>
  <c r="K271" i="46" s="1"/>
  <c r="K274" i="46" s="1"/>
  <c r="K34" i="45"/>
  <c r="K233" i="46"/>
  <c r="K235" i="46" s="1"/>
  <c r="K238" i="46" s="1"/>
  <c r="K322" i="46"/>
  <c r="K324" i="46" s="1"/>
  <c r="K327" i="46" s="1"/>
  <c r="K286" i="46"/>
  <c r="K288" i="46" s="1"/>
  <c r="K291" i="46" s="1"/>
  <c r="R149" i="47"/>
  <c r="R34" i="45"/>
  <c r="R233" i="46"/>
  <c r="R235" i="46" s="1"/>
  <c r="R238" i="46" s="1"/>
  <c r="R250" i="46"/>
  <c r="R252" i="46" s="1"/>
  <c r="R255" i="46" s="1"/>
  <c r="R269" i="46"/>
  <c r="R271" i="46" s="1"/>
  <c r="R274" i="46" s="1"/>
  <c r="R305" i="46"/>
  <c r="R307" i="46" s="1"/>
  <c r="R310" i="46" s="1"/>
  <c r="R286" i="46"/>
  <c r="R288" i="46" s="1"/>
  <c r="R291" i="46" s="1"/>
  <c r="R322" i="46"/>
  <c r="R324" i="46" s="1"/>
  <c r="R327" i="46" s="1"/>
  <c r="AO149" i="47"/>
  <c r="AO250" i="46"/>
  <c r="AO252" i="46" s="1"/>
  <c r="AO255" i="46" s="1"/>
  <c r="AO34" i="45"/>
  <c r="AO269" i="46"/>
  <c r="AO271" i="46" s="1"/>
  <c r="AO274" i="46" s="1"/>
  <c r="AO305" i="46"/>
  <c r="AO307" i="46" s="1"/>
  <c r="AO310" i="46" s="1"/>
  <c r="AO286" i="46"/>
  <c r="AO288" i="46" s="1"/>
  <c r="AO291" i="46" s="1"/>
  <c r="AO322" i="46"/>
  <c r="AO324" i="46" s="1"/>
  <c r="AO327" i="46" s="1"/>
  <c r="AO233" i="46"/>
  <c r="AO235" i="46" s="1"/>
  <c r="AO238" i="46" s="1"/>
  <c r="AD149" i="47"/>
  <c r="AD286" i="46"/>
  <c r="AD288" i="46" s="1"/>
  <c r="AD291" i="46" s="1"/>
  <c r="AD305" i="46"/>
  <c r="AD307" i="46" s="1"/>
  <c r="AD310" i="46" s="1"/>
  <c r="AD322" i="46"/>
  <c r="AD324" i="46" s="1"/>
  <c r="AD327" i="46" s="1"/>
  <c r="AD233" i="46"/>
  <c r="AD235" i="46" s="1"/>
  <c r="AD238" i="46" s="1"/>
  <c r="AD250" i="46"/>
  <c r="AD252" i="46" s="1"/>
  <c r="AD255" i="46" s="1"/>
  <c r="AD34" i="45"/>
  <c r="AD269" i="46"/>
  <c r="AD271" i="46" s="1"/>
  <c r="AD274" i="46" s="1"/>
  <c r="AJ149" i="47"/>
  <c r="AJ250" i="46"/>
  <c r="AJ252" i="46" s="1"/>
  <c r="AJ255" i="46" s="1"/>
  <c r="AJ269" i="46"/>
  <c r="AJ271" i="46" s="1"/>
  <c r="AJ274" i="46" s="1"/>
  <c r="AJ34" i="45"/>
  <c r="AJ233" i="46"/>
  <c r="AJ235" i="46" s="1"/>
  <c r="AJ238" i="46" s="1"/>
  <c r="AJ305" i="46"/>
  <c r="AJ307" i="46" s="1"/>
  <c r="AJ310" i="46" s="1"/>
  <c r="AJ286" i="46"/>
  <c r="AJ288" i="46" s="1"/>
  <c r="AJ291" i="46" s="1"/>
  <c r="AJ322" i="46"/>
  <c r="AJ324" i="46" s="1"/>
  <c r="AJ327" i="46" s="1"/>
  <c r="AI149" i="47"/>
  <c r="AI250" i="46"/>
  <c r="AI252" i="46" s="1"/>
  <c r="AI255" i="46" s="1"/>
  <c r="AI34" i="45"/>
  <c r="AI269" i="46"/>
  <c r="AI271" i="46" s="1"/>
  <c r="AI274" i="46" s="1"/>
  <c r="AI322" i="46"/>
  <c r="AI324" i="46" s="1"/>
  <c r="AI327" i="46" s="1"/>
  <c r="AI305" i="46"/>
  <c r="AI307" i="46" s="1"/>
  <c r="AI310" i="46" s="1"/>
  <c r="AI286" i="46"/>
  <c r="AI288" i="46" s="1"/>
  <c r="AI291" i="46" s="1"/>
  <c r="AI233" i="46"/>
  <c r="AI235" i="46" s="1"/>
  <c r="AI238" i="46" s="1"/>
  <c r="AQ149" i="47"/>
  <c r="AQ286" i="46"/>
  <c r="AQ288" i="46" s="1"/>
  <c r="AQ291" i="46" s="1"/>
  <c r="AQ322" i="46"/>
  <c r="AQ324" i="46" s="1"/>
  <c r="AQ327" i="46" s="1"/>
  <c r="AQ250" i="46"/>
  <c r="AQ252" i="46" s="1"/>
  <c r="AQ255" i="46" s="1"/>
  <c r="AQ269" i="46"/>
  <c r="AQ271" i="46" s="1"/>
  <c r="AQ274" i="46" s="1"/>
  <c r="AQ233" i="46"/>
  <c r="AQ235" i="46" s="1"/>
  <c r="AQ238" i="46" s="1"/>
  <c r="AQ305" i="46"/>
  <c r="AQ307" i="46" s="1"/>
  <c r="AQ310" i="46" s="1"/>
  <c r="AQ34" i="45"/>
  <c r="AN149" i="47"/>
  <c r="AN269" i="46"/>
  <c r="AN271" i="46" s="1"/>
  <c r="AN274" i="46" s="1"/>
  <c r="AN250" i="46"/>
  <c r="AN252" i="46" s="1"/>
  <c r="AN255" i="46" s="1"/>
  <c r="AN233" i="46"/>
  <c r="AN235" i="46" s="1"/>
  <c r="AN238" i="46" s="1"/>
  <c r="AN305" i="46"/>
  <c r="AN307" i="46" s="1"/>
  <c r="AN310" i="46" s="1"/>
  <c r="AN286" i="46"/>
  <c r="AN288" i="46" s="1"/>
  <c r="AN291" i="46" s="1"/>
  <c r="AN322" i="46"/>
  <c r="AN324" i="46" s="1"/>
  <c r="AN327" i="46" s="1"/>
  <c r="AN34" i="45"/>
  <c r="AG149" i="47"/>
  <c r="AG269" i="46"/>
  <c r="AG271" i="46" s="1"/>
  <c r="AG274" i="46" s="1"/>
  <c r="AG250" i="46"/>
  <c r="AG252" i="46" s="1"/>
  <c r="AG255" i="46" s="1"/>
  <c r="AG233" i="46"/>
  <c r="AG235" i="46" s="1"/>
  <c r="AG238" i="46" s="1"/>
  <c r="AG286" i="46"/>
  <c r="AG288" i="46" s="1"/>
  <c r="AG291" i="46" s="1"/>
  <c r="AG305" i="46"/>
  <c r="AG307" i="46" s="1"/>
  <c r="AG310" i="46" s="1"/>
  <c r="AG34" i="45"/>
  <c r="AG322" i="46"/>
  <c r="AG324" i="46" s="1"/>
  <c r="AG327" i="46" s="1"/>
  <c r="T149" i="47"/>
  <c r="T34" i="45"/>
  <c r="T305" i="46"/>
  <c r="T307" i="46" s="1"/>
  <c r="T310" i="46" s="1"/>
  <c r="T233" i="46"/>
  <c r="T235" i="46" s="1"/>
  <c r="T238" i="46" s="1"/>
  <c r="T322" i="46"/>
  <c r="T324" i="46" s="1"/>
  <c r="T327" i="46" s="1"/>
  <c r="T250" i="46"/>
  <c r="T252" i="46" s="1"/>
  <c r="T255" i="46" s="1"/>
  <c r="T286" i="46"/>
  <c r="T288" i="46" s="1"/>
  <c r="T291" i="46" s="1"/>
  <c r="T269" i="46"/>
  <c r="T271" i="46" s="1"/>
  <c r="T274" i="46" s="1"/>
  <c r="Z149" i="47"/>
  <c r="Z286" i="46"/>
  <c r="Z288" i="46" s="1"/>
  <c r="Z291" i="46" s="1"/>
  <c r="Z322" i="46"/>
  <c r="Z324" i="46" s="1"/>
  <c r="Z327" i="46" s="1"/>
  <c r="Z305" i="46"/>
  <c r="Z307" i="46" s="1"/>
  <c r="Z310" i="46" s="1"/>
  <c r="Z233" i="46"/>
  <c r="Z235" i="46" s="1"/>
  <c r="Z238" i="46" s="1"/>
  <c r="Z269" i="46"/>
  <c r="Z271" i="46" s="1"/>
  <c r="Z274" i="46" s="1"/>
  <c r="Z34" i="45"/>
  <c r="Z250" i="46"/>
  <c r="Z252" i="46" s="1"/>
  <c r="Z255" i="46" s="1"/>
  <c r="V149" i="47"/>
  <c r="V269" i="46"/>
  <c r="V271" i="46" s="1"/>
  <c r="V274" i="46" s="1"/>
  <c r="V250" i="46"/>
  <c r="V252" i="46" s="1"/>
  <c r="V255" i="46" s="1"/>
  <c r="V286" i="46"/>
  <c r="V288" i="46" s="1"/>
  <c r="V291" i="46" s="1"/>
  <c r="V322" i="46"/>
  <c r="V324" i="46" s="1"/>
  <c r="V327" i="46" s="1"/>
  <c r="V233" i="46"/>
  <c r="V235" i="46" s="1"/>
  <c r="V238" i="46" s="1"/>
  <c r="V305" i="46"/>
  <c r="V307" i="46" s="1"/>
  <c r="V310" i="46" s="1"/>
  <c r="V34" i="45"/>
  <c r="W149" i="47"/>
  <c r="W322" i="46"/>
  <c r="W324" i="46" s="1"/>
  <c r="W327" i="46" s="1"/>
  <c r="W286" i="46"/>
  <c r="W288" i="46" s="1"/>
  <c r="W291" i="46" s="1"/>
  <c r="W305" i="46"/>
  <c r="W307" i="46" s="1"/>
  <c r="W310" i="46" s="1"/>
  <c r="W250" i="46"/>
  <c r="W252" i="46" s="1"/>
  <c r="W255" i="46" s="1"/>
  <c r="W233" i="46"/>
  <c r="W235" i="46" s="1"/>
  <c r="W238" i="46" s="1"/>
  <c r="W34" i="45"/>
  <c r="W269" i="46"/>
  <c r="W271" i="46" s="1"/>
  <c r="W274" i="46" s="1"/>
  <c r="AL149" i="47"/>
  <c r="AL286" i="46"/>
  <c r="AL288" i="46" s="1"/>
  <c r="AL291" i="46" s="1"/>
  <c r="AL322" i="46"/>
  <c r="AL324" i="46" s="1"/>
  <c r="AL327" i="46" s="1"/>
  <c r="AL233" i="46"/>
  <c r="AL235" i="46" s="1"/>
  <c r="AL238" i="46" s="1"/>
  <c r="AL305" i="46"/>
  <c r="AL307" i="46" s="1"/>
  <c r="AL310" i="46" s="1"/>
  <c r="AL250" i="46"/>
  <c r="AL252" i="46" s="1"/>
  <c r="AL255" i="46" s="1"/>
  <c r="AL269" i="46"/>
  <c r="AL271" i="46" s="1"/>
  <c r="AL274" i="46" s="1"/>
  <c r="AL34" i="45"/>
  <c r="J322" i="46"/>
  <c r="J324" i="46" s="1"/>
  <c r="J327" i="46" s="1"/>
  <c r="J250" i="46"/>
  <c r="J252" i="46" s="1"/>
  <c r="J255" i="46" s="1"/>
  <c r="J286" i="46"/>
  <c r="J288" i="46" s="1"/>
  <c r="J291" i="46" s="1"/>
  <c r="J269" i="46"/>
  <c r="J271" i="46" s="1"/>
  <c r="J274" i="46" s="1"/>
  <c r="J305" i="46"/>
  <c r="J307" i="46" s="1"/>
  <c r="J310" i="46" s="1"/>
  <c r="J233" i="46"/>
  <c r="J235" i="46" s="1"/>
  <c r="J238" i="46" s="1"/>
  <c r="J34" i="45"/>
  <c r="J149" i="47"/>
  <c r="AK149" i="47"/>
  <c r="AK286" i="46"/>
  <c r="AK288" i="46" s="1"/>
  <c r="AK291" i="46" s="1"/>
  <c r="AK269" i="46"/>
  <c r="AK271" i="46" s="1"/>
  <c r="AK274" i="46" s="1"/>
  <c r="AK305" i="46"/>
  <c r="AK307" i="46" s="1"/>
  <c r="AK310" i="46" s="1"/>
  <c r="AK250" i="46"/>
  <c r="AK252" i="46" s="1"/>
  <c r="AK255" i="46" s="1"/>
  <c r="AK233" i="46"/>
  <c r="AK235" i="46" s="1"/>
  <c r="AK238" i="46" s="1"/>
  <c r="AK322" i="46"/>
  <c r="AK324" i="46" s="1"/>
  <c r="AK327" i="46" s="1"/>
  <c r="AK34" i="45"/>
  <c r="AA149" i="47"/>
  <c r="AA305" i="46"/>
  <c r="AA307" i="46" s="1"/>
  <c r="AA310" i="46" s="1"/>
  <c r="AA269" i="46"/>
  <c r="AA271" i="46" s="1"/>
  <c r="AA274" i="46" s="1"/>
  <c r="AA250" i="46"/>
  <c r="AA252" i="46" s="1"/>
  <c r="AA255" i="46" s="1"/>
  <c r="AA286" i="46"/>
  <c r="AA288" i="46" s="1"/>
  <c r="AA291" i="46" s="1"/>
  <c r="AA233" i="46"/>
  <c r="AA235" i="46" s="1"/>
  <c r="AA238" i="46" s="1"/>
  <c r="AA322" i="46"/>
  <c r="AA324" i="46" s="1"/>
  <c r="AA327" i="46" s="1"/>
  <c r="AA34" i="45"/>
  <c r="F18" i="45"/>
  <c r="I323" i="46"/>
  <c r="F323" i="46" s="1"/>
  <c r="I306" i="46"/>
  <c r="F306" i="46" s="1"/>
  <c r="AC149" i="47"/>
  <c r="AC34" i="45"/>
  <c r="AC305" i="46"/>
  <c r="AC307" i="46" s="1"/>
  <c r="AC310" i="46" s="1"/>
  <c r="AC286" i="46"/>
  <c r="AC288" i="46" s="1"/>
  <c r="AC291" i="46" s="1"/>
  <c r="AC322" i="46"/>
  <c r="AC324" i="46" s="1"/>
  <c r="AC327" i="46" s="1"/>
  <c r="AC250" i="46"/>
  <c r="AC252" i="46" s="1"/>
  <c r="AC255" i="46" s="1"/>
  <c r="AC269" i="46"/>
  <c r="AC271" i="46" s="1"/>
  <c r="AC274" i="46" s="1"/>
  <c r="AC233" i="46"/>
  <c r="AC235" i="46" s="1"/>
  <c r="AC238" i="46" s="1"/>
  <c r="S149" i="47"/>
  <c r="S305" i="46"/>
  <c r="S307" i="46" s="1"/>
  <c r="S310" i="46" s="1"/>
  <c r="S34" i="45"/>
  <c r="S250" i="46"/>
  <c r="S252" i="46" s="1"/>
  <c r="S255" i="46" s="1"/>
  <c r="S233" i="46"/>
  <c r="S235" i="46" s="1"/>
  <c r="S238" i="46" s="1"/>
  <c r="S286" i="46"/>
  <c r="S288" i="46" s="1"/>
  <c r="S291" i="46" s="1"/>
  <c r="S269" i="46"/>
  <c r="S271" i="46" s="1"/>
  <c r="S274" i="46" s="1"/>
  <c r="S322" i="46"/>
  <c r="S324" i="46" s="1"/>
  <c r="S327" i="46" s="1"/>
  <c r="AP149" i="47"/>
  <c r="AP233" i="46"/>
  <c r="AP235" i="46" s="1"/>
  <c r="AP238" i="46" s="1"/>
  <c r="AP322" i="46"/>
  <c r="AP324" i="46" s="1"/>
  <c r="AP327" i="46" s="1"/>
  <c r="AP305" i="46"/>
  <c r="AP307" i="46" s="1"/>
  <c r="AP310" i="46" s="1"/>
  <c r="AP34" i="45"/>
  <c r="AP286" i="46"/>
  <c r="AP288" i="46" s="1"/>
  <c r="AP291" i="46" s="1"/>
  <c r="AP269" i="46"/>
  <c r="AP271" i="46" s="1"/>
  <c r="AP274" i="46" s="1"/>
  <c r="AP250" i="46"/>
  <c r="AP252" i="46" s="1"/>
  <c r="AP255" i="46" s="1"/>
  <c r="U149" i="47"/>
  <c r="U286" i="46"/>
  <c r="U288" i="46" s="1"/>
  <c r="U291" i="46" s="1"/>
  <c r="U34" i="45"/>
  <c r="U322" i="46"/>
  <c r="U324" i="46" s="1"/>
  <c r="U327" i="46" s="1"/>
  <c r="U250" i="46"/>
  <c r="U252" i="46" s="1"/>
  <c r="U255" i="46" s="1"/>
  <c r="U269" i="46"/>
  <c r="U271" i="46" s="1"/>
  <c r="U274" i="46" s="1"/>
  <c r="U305" i="46"/>
  <c r="U307" i="46" s="1"/>
  <c r="U310" i="46" s="1"/>
  <c r="U233" i="46"/>
  <c r="U235" i="46" s="1"/>
  <c r="U238" i="46" s="1"/>
  <c r="AF149" i="47"/>
  <c r="AF269" i="46"/>
  <c r="AF271" i="46" s="1"/>
  <c r="AF274" i="46" s="1"/>
  <c r="AF286" i="46"/>
  <c r="AF288" i="46" s="1"/>
  <c r="AF291" i="46" s="1"/>
  <c r="AF34" i="45"/>
  <c r="AF322" i="46"/>
  <c r="AF324" i="46" s="1"/>
  <c r="AF327" i="46" s="1"/>
  <c r="AF233" i="46"/>
  <c r="AF235" i="46" s="1"/>
  <c r="AF238" i="46" s="1"/>
  <c r="AF305" i="46"/>
  <c r="AF307" i="46" s="1"/>
  <c r="AF310" i="46" s="1"/>
  <c r="AF250" i="46"/>
  <c r="AF252" i="46" s="1"/>
  <c r="AF255" i="46" s="1"/>
  <c r="X149" i="47"/>
  <c r="X250" i="46"/>
  <c r="X252" i="46" s="1"/>
  <c r="X255" i="46" s="1"/>
  <c r="X286" i="46"/>
  <c r="X288" i="46" s="1"/>
  <c r="X291" i="46" s="1"/>
  <c r="X34" i="45"/>
  <c r="X233" i="46"/>
  <c r="X235" i="46" s="1"/>
  <c r="X238" i="46" s="1"/>
  <c r="X305" i="46"/>
  <c r="X307" i="46" s="1"/>
  <c r="X310" i="46" s="1"/>
  <c r="X269" i="46"/>
  <c r="X271" i="46" s="1"/>
  <c r="X274" i="46" s="1"/>
  <c r="X322" i="46"/>
  <c r="X324" i="46" s="1"/>
  <c r="X327" i="46" s="1"/>
  <c r="Q149" i="47"/>
  <c r="Q305" i="46"/>
  <c r="Q307" i="46" s="1"/>
  <c r="Q310" i="46" s="1"/>
  <c r="Q286" i="46"/>
  <c r="Q288" i="46" s="1"/>
  <c r="Q291" i="46" s="1"/>
  <c r="Q250" i="46"/>
  <c r="Q252" i="46" s="1"/>
  <c r="Q255" i="46" s="1"/>
  <c r="Q233" i="46"/>
  <c r="Q235" i="46" s="1"/>
  <c r="Q238" i="46" s="1"/>
  <c r="Q34" i="45"/>
  <c r="Q322" i="46"/>
  <c r="Q324" i="46" s="1"/>
  <c r="Q327" i="46" s="1"/>
  <c r="Q269" i="46"/>
  <c r="Q271" i="46" s="1"/>
  <c r="Q274" i="46" s="1"/>
  <c r="AH149" i="47"/>
  <c r="AH233" i="46"/>
  <c r="AH235" i="46" s="1"/>
  <c r="AH238" i="46" s="1"/>
  <c r="AH34" i="45"/>
  <c r="AH305" i="46"/>
  <c r="AH307" i="46" s="1"/>
  <c r="AH310" i="46" s="1"/>
  <c r="AH322" i="46"/>
  <c r="AH324" i="46" s="1"/>
  <c r="AH327" i="46" s="1"/>
  <c r="AH269" i="46"/>
  <c r="AH271" i="46" s="1"/>
  <c r="AH274" i="46" s="1"/>
  <c r="AH250" i="46"/>
  <c r="AH252" i="46" s="1"/>
  <c r="AH255" i="46" s="1"/>
  <c r="AH286" i="46"/>
  <c r="AH288" i="46" s="1"/>
  <c r="AH291" i="46" s="1"/>
  <c r="AR149" i="47"/>
  <c r="AR250" i="46"/>
  <c r="AR252" i="46" s="1"/>
  <c r="AR255" i="46" s="1"/>
  <c r="AR34" i="45"/>
  <c r="AR269" i="46"/>
  <c r="AR271" i="46" s="1"/>
  <c r="AR274" i="46" s="1"/>
  <c r="AR305" i="46"/>
  <c r="AR307" i="46" s="1"/>
  <c r="AR310" i="46" s="1"/>
  <c r="AR322" i="46"/>
  <c r="AR324" i="46" s="1"/>
  <c r="AR327" i="46" s="1"/>
  <c r="AR286" i="46"/>
  <c r="AR288" i="46" s="1"/>
  <c r="AR291" i="46" s="1"/>
  <c r="AR233" i="46"/>
  <c r="AR235" i="46" s="1"/>
  <c r="AR238" i="46" s="1"/>
  <c r="M149" i="47"/>
  <c r="M322" i="46"/>
  <c r="M324" i="46" s="1"/>
  <c r="M327" i="46" s="1"/>
  <c r="M233" i="46"/>
  <c r="M235" i="46" s="1"/>
  <c r="M238" i="46" s="1"/>
  <c r="M286" i="46"/>
  <c r="M288" i="46" s="1"/>
  <c r="M291" i="46" s="1"/>
  <c r="M305" i="46"/>
  <c r="M307" i="46" s="1"/>
  <c r="M310" i="46" s="1"/>
  <c r="M34" i="45"/>
  <c r="M250" i="46"/>
  <c r="M252" i="46" s="1"/>
  <c r="M255" i="46" s="1"/>
  <c r="M269" i="46"/>
  <c r="M271" i="46" s="1"/>
  <c r="M274" i="46" s="1"/>
  <c r="AB149" i="47"/>
  <c r="AB286" i="46"/>
  <c r="AB288" i="46" s="1"/>
  <c r="AB291" i="46" s="1"/>
  <c r="AB233" i="46"/>
  <c r="AB235" i="46" s="1"/>
  <c r="AB238" i="46" s="1"/>
  <c r="AB305" i="46"/>
  <c r="AB307" i="46" s="1"/>
  <c r="AB310" i="46" s="1"/>
  <c r="AB250" i="46"/>
  <c r="AB252" i="46" s="1"/>
  <c r="AB255" i="46" s="1"/>
  <c r="AB34" i="45"/>
  <c r="AB269" i="46"/>
  <c r="AB271" i="46" s="1"/>
  <c r="AB274" i="46" s="1"/>
  <c r="AB322" i="46"/>
  <c r="AB324" i="46" s="1"/>
  <c r="AB327" i="46" s="1"/>
  <c r="AE149" i="47"/>
  <c r="AE269" i="46"/>
  <c r="AE271" i="46" s="1"/>
  <c r="AE274" i="46" s="1"/>
  <c r="AE233" i="46"/>
  <c r="AE235" i="46" s="1"/>
  <c r="AE238" i="46" s="1"/>
  <c r="AE250" i="46"/>
  <c r="AE252" i="46" s="1"/>
  <c r="AE255" i="46" s="1"/>
  <c r="AE34" i="45"/>
  <c r="AE305" i="46"/>
  <c r="AE307" i="46" s="1"/>
  <c r="AE310" i="46" s="1"/>
  <c r="AE322" i="46"/>
  <c r="AE324" i="46" s="1"/>
  <c r="AE327" i="46" s="1"/>
  <c r="AE286" i="46"/>
  <c r="AE288" i="46" s="1"/>
  <c r="AE291" i="46" s="1"/>
  <c r="L149" i="47"/>
  <c r="L233" i="46"/>
  <c r="L235" i="46" s="1"/>
  <c r="L238" i="46" s="1"/>
  <c r="L34" i="45"/>
  <c r="L305" i="46"/>
  <c r="L307" i="46" s="1"/>
  <c r="L310" i="46" s="1"/>
  <c r="L322" i="46"/>
  <c r="L324" i="46" s="1"/>
  <c r="L327" i="46" s="1"/>
  <c r="L286" i="46"/>
  <c r="L288" i="46" s="1"/>
  <c r="L291" i="46" s="1"/>
  <c r="L269" i="46"/>
  <c r="L271" i="46" s="1"/>
  <c r="L274" i="46" s="1"/>
  <c r="L250" i="46"/>
  <c r="L252" i="46" s="1"/>
  <c r="L255" i="46" s="1"/>
  <c r="P149" i="47"/>
  <c r="P286" i="46"/>
  <c r="P288" i="46" s="1"/>
  <c r="P291" i="46" s="1"/>
  <c r="P34" i="45"/>
  <c r="P233" i="46"/>
  <c r="P235" i="46" s="1"/>
  <c r="P238" i="46" s="1"/>
  <c r="P322" i="46"/>
  <c r="P324" i="46" s="1"/>
  <c r="P327" i="46" s="1"/>
  <c r="P305" i="46"/>
  <c r="P307" i="46" s="1"/>
  <c r="P310" i="46" s="1"/>
  <c r="P250" i="46"/>
  <c r="P252" i="46" s="1"/>
  <c r="P255" i="46" s="1"/>
  <c r="P269" i="46"/>
  <c r="P271" i="46" s="1"/>
  <c r="P274" i="46" s="1"/>
  <c r="AM149" i="47"/>
  <c r="AM269" i="46"/>
  <c r="AM271" i="46" s="1"/>
  <c r="AM274" i="46" s="1"/>
  <c r="AM250" i="46"/>
  <c r="AM252" i="46" s="1"/>
  <c r="AM255" i="46" s="1"/>
  <c r="AM286" i="46"/>
  <c r="AM288" i="46" s="1"/>
  <c r="AM291" i="46" s="1"/>
  <c r="AM305" i="46"/>
  <c r="AM307" i="46" s="1"/>
  <c r="AM310" i="46" s="1"/>
  <c r="AM233" i="46"/>
  <c r="AM235" i="46" s="1"/>
  <c r="AM238" i="46" s="1"/>
  <c r="AM34" i="45"/>
  <c r="AM322" i="46"/>
  <c r="AM324" i="46" s="1"/>
  <c r="AM327" i="46" s="1"/>
  <c r="N149" i="47"/>
  <c r="N322" i="46"/>
  <c r="N324" i="46" s="1"/>
  <c r="N327" i="46" s="1"/>
  <c r="N305" i="46"/>
  <c r="N307" i="46" s="1"/>
  <c r="N310" i="46" s="1"/>
  <c r="N250" i="46"/>
  <c r="N252" i="46" s="1"/>
  <c r="N255" i="46" s="1"/>
  <c r="N233" i="46"/>
  <c r="N235" i="46" s="1"/>
  <c r="N238" i="46" s="1"/>
  <c r="N34" i="45"/>
  <c r="N269" i="46"/>
  <c r="N271" i="46" s="1"/>
  <c r="N274" i="46" s="1"/>
  <c r="N286" i="46"/>
  <c r="N288" i="46" s="1"/>
  <c r="N291" i="46" s="1"/>
  <c r="O149" i="47"/>
  <c r="O322" i="46"/>
  <c r="O324" i="46" s="1"/>
  <c r="O327" i="46" s="1"/>
  <c r="O250" i="46"/>
  <c r="O252" i="46" s="1"/>
  <c r="O255" i="46" s="1"/>
  <c r="O286" i="46"/>
  <c r="O288" i="46" s="1"/>
  <c r="O291" i="46" s="1"/>
  <c r="O269" i="46"/>
  <c r="O271" i="46" s="1"/>
  <c r="O274" i="46" s="1"/>
  <c r="O305" i="46"/>
  <c r="O307" i="46" s="1"/>
  <c r="O310" i="46" s="1"/>
  <c r="O34" i="45"/>
  <c r="O233" i="46"/>
  <c r="O235" i="46" s="1"/>
  <c r="O238" i="46" s="1"/>
  <c r="I49" i="46"/>
  <c r="I102" i="46"/>
  <c r="I66" i="46"/>
  <c r="I85" i="46"/>
  <c r="I30" i="46"/>
  <c r="I13" i="46"/>
  <c r="I23" i="19"/>
  <c r="I24" i="19" s="1"/>
  <c r="J24" i="19" s="1"/>
  <c r="K24" i="19" s="1"/>
  <c r="L24" i="19" s="1"/>
  <c r="M24" i="19" s="1"/>
  <c r="N24" i="19" s="1"/>
  <c r="O24" i="19" s="1"/>
  <c r="P24" i="19" s="1"/>
  <c r="Q24" i="19" s="1"/>
  <c r="R24" i="19" s="1"/>
  <c r="I21" i="19"/>
  <c r="J21" i="19" s="1"/>
  <c r="K21" i="19" s="1"/>
  <c r="L21" i="19" s="1"/>
  <c r="M21" i="19" s="1"/>
  <c r="N21" i="19" s="1"/>
  <c r="O21" i="19" s="1"/>
  <c r="P21" i="19" s="1"/>
  <c r="Q21" i="19" s="1"/>
  <c r="R21" i="19" s="1"/>
  <c r="S21" i="19" s="1"/>
  <c r="K710" i="7"/>
  <c r="K705" i="7"/>
  <c r="L704" i="7" s="1"/>
  <c r="J675" i="7"/>
  <c r="J670" i="7"/>
  <c r="K669" i="7" s="1"/>
  <c r="J640" i="7"/>
  <c r="J635" i="7"/>
  <c r="J529" i="7"/>
  <c r="J600" i="7" l="1"/>
  <c r="U43" i="19"/>
  <c r="U14" i="45"/>
  <c r="U16" i="19"/>
  <c r="J567" i="7"/>
  <c r="I569" i="7"/>
  <c r="I574" i="7" s="1"/>
  <c r="I571" i="7" s="1"/>
  <c r="S24" i="19"/>
  <c r="T21" i="19"/>
  <c r="V437" i="7"/>
  <c r="V434" i="7"/>
  <c r="T23" i="19"/>
  <c r="T102" i="46"/>
  <c r="T104" i="46" s="1"/>
  <c r="T107" i="46" s="1"/>
  <c r="T66" i="46"/>
  <c r="T68" i="46" s="1"/>
  <c r="T71" i="46" s="1"/>
  <c r="T13" i="46"/>
  <c r="T15" i="46" s="1"/>
  <c r="T18" i="46" s="1"/>
  <c r="T128" i="47"/>
  <c r="T30" i="46"/>
  <c r="T32" i="46" s="1"/>
  <c r="T35" i="46" s="1"/>
  <c r="T85" i="46"/>
  <c r="T87" i="46" s="1"/>
  <c r="T90" i="46" s="1"/>
  <c r="T49" i="46"/>
  <c r="T51" i="46" s="1"/>
  <c r="T54" i="46" s="1"/>
  <c r="U10" i="45"/>
  <c r="U14" i="19"/>
  <c r="U20" i="19" s="1"/>
  <c r="U71" i="19"/>
  <c r="F61" i="19"/>
  <c r="J753" i="7"/>
  <c r="W10" i="3"/>
  <c r="V713" i="7"/>
  <c r="V678" i="7"/>
  <c r="F40" i="45"/>
  <c r="J120" i="47" s="1"/>
  <c r="I31" i="45"/>
  <c r="F29" i="45"/>
  <c r="I15" i="46"/>
  <c r="I32" i="46"/>
  <c r="I87" i="46"/>
  <c r="I51" i="46"/>
  <c r="I68" i="46"/>
  <c r="I104" i="46"/>
  <c r="J671" i="7"/>
  <c r="J676" i="7" s="1"/>
  <c r="J673" i="7" s="1"/>
  <c r="J601" i="7"/>
  <c r="J606" i="7" s="1"/>
  <c r="J603" i="7" s="1"/>
  <c r="J636" i="7"/>
  <c r="J641" i="7" s="1"/>
  <c r="J638" i="7" s="1"/>
  <c r="J530" i="7"/>
  <c r="J535" i="7" s="1"/>
  <c r="K706" i="7"/>
  <c r="K711" i="7" s="1"/>
  <c r="K708" i="7" s="1"/>
  <c r="K634" i="7"/>
  <c r="K599" i="7"/>
  <c r="K528" i="7"/>
  <c r="K534" i="7" s="1"/>
  <c r="I782" i="7" l="1"/>
  <c r="I780" i="7" s="1"/>
  <c r="I69" i="19" s="1"/>
  <c r="I66" i="19" s="1"/>
  <c r="I74" i="19" s="1"/>
  <c r="V43" i="19"/>
  <c r="V14" i="45"/>
  <c r="V10" i="45" s="1"/>
  <c r="V16" i="19"/>
  <c r="V14" i="19" s="1"/>
  <c r="J573" i="7"/>
  <c r="J781" i="7" s="1"/>
  <c r="J568" i="7"/>
  <c r="T24" i="19"/>
  <c r="W437" i="7"/>
  <c r="W434" i="7"/>
  <c r="U23" i="19"/>
  <c r="U128" i="47"/>
  <c r="U49" i="46"/>
  <c r="U102" i="46"/>
  <c r="U30" i="46"/>
  <c r="U32" i="46" s="1"/>
  <c r="U35" i="46" s="1"/>
  <c r="U85" i="46"/>
  <c r="U13" i="46"/>
  <c r="U66" i="46"/>
  <c r="U21" i="19"/>
  <c r="V71" i="19"/>
  <c r="J532" i="7"/>
  <c r="K752" i="7"/>
  <c r="K758" i="7" s="1"/>
  <c r="J754" i="7"/>
  <c r="J759" i="7" s="1"/>
  <c r="J756" i="7" s="1"/>
  <c r="X10" i="3"/>
  <c r="W713" i="7"/>
  <c r="W678" i="7"/>
  <c r="I149" i="47"/>
  <c r="I153" i="47" s="1" a="1"/>
  <c r="I153" i="47" s="1"/>
  <c r="I233" i="46"/>
  <c r="I322" i="46"/>
  <c r="I286" i="46"/>
  <c r="I250" i="46"/>
  <c r="I32" i="45"/>
  <c r="J32" i="45" s="1"/>
  <c r="K32" i="45" s="1"/>
  <c r="L32" i="45" s="1"/>
  <c r="M32" i="45" s="1"/>
  <c r="N32" i="45" s="1"/>
  <c r="O32" i="45" s="1"/>
  <c r="P32" i="45" s="1"/>
  <c r="Q32" i="45" s="1"/>
  <c r="R32" i="45" s="1"/>
  <c r="S32" i="45" s="1"/>
  <c r="T32" i="45" s="1"/>
  <c r="U32" i="45" s="1"/>
  <c r="V32" i="45" s="1"/>
  <c r="W32" i="45" s="1"/>
  <c r="X32" i="45" s="1"/>
  <c r="Y32" i="45" s="1"/>
  <c r="Z32" i="45" s="1"/>
  <c r="AA32" i="45" s="1"/>
  <c r="AB32" i="45" s="1"/>
  <c r="AC32" i="45" s="1"/>
  <c r="AD32" i="45" s="1"/>
  <c r="AE32" i="45" s="1"/>
  <c r="AF32" i="45" s="1"/>
  <c r="AG32" i="45" s="1"/>
  <c r="AH32" i="45" s="1"/>
  <c r="AI32" i="45" s="1"/>
  <c r="AJ32" i="45" s="1"/>
  <c r="AK32" i="45" s="1"/>
  <c r="AL32" i="45" s="1"/>
  <c r="AM32" i="45" s="1"/>
  <c r="AN32" i="45" s="1"/>
  <c r="AO32" i="45" s="1"/>
  <c r="AP32" i="45" s="1"/>
  <c r="AQ32" i="45" s="1"/>
  <c r="AR32" i="45" s="1"/>
  <c r="I305" i="46"/>
  <c r="I34" i="45"/>
  <c r="F39" i="45"/>
  <c r="J119" i="47" s="1"/>
  <c r="F31" i="45"/>
  <c r="I269" i="46"/>
  <c r="I88" i="46"/>
  <c r="J88" i="46" s="1"/>
  <c r="K88" i="46" s="1"/>
  <c r="L88" i="46" s="1"/>
  <c r="M88" i="46" s="1"/>
  <c r="N88" i="46" s="1"/>
  <c r="O88" i="46" s="1"/>
  <c r="P88" i="46" s="1"/>
  <c r="Q88" i="46" s="1"/>
  <c r="R88" i="46" s="1"/>
  <c r="S88" i="46" s="1"/>
  <c r="T88" i="46" s="1"/>
  <c r="I90" i="46"/>
  <c r="I52" i="46"/>
  <c r="J52" i="46" s="1"/>
  <c r="K52" i="46" s="1"/>
  <c r="L52" i="46" s="1"/>
  <c r="M52" i="46" s="1"/>
  <c r="N52" i="46" s="1"/>
  <c r="O52" i="46" s="1"/>
  <c r="P52" i="46" s="1"/>
  <c r="Q52" i="46" s="1"/>
  <c r="R52" i="46" s="1"/>
  <c r="S52" i="46" s="1"/>
  <c r="T52" i="46" s="1"/>
  <c r="I54" i="46"/>
  <c r="I105" i="46"/>
  <c r="J105" i="46" s="1"/>
  <c r="K105" i="46" s="1"/>
  <c r="L105" i="46" s="1"/>
  <c r="M105" i="46" s="1"/>
  <c r="N105" i="46" s="1"/>
  <c r="O105" i="46" s="1"/>
  <c r="P105" i="46" s="1"/>
  <c r="Q105" i="46" s="1"/>
  <c r="R105" i="46" s="1"/>
  <c r="S105" i="46" s="1"/>
  <c r="T105" i="46" s="1"/>
  <c r="I107" i="46"/>
  <c r="I69" i="46"/>
  <c r="J69" i="46" s="1"/>
  <c r="K69" i="46" s="1"/>
  <c r="L69" i="46" s="1"/>
  <c r="M69" i="46" s="1"/>
  <c r="N69" i="46" s="1"/>
  <c r="O69" i="46" s="1"/>
  <c r="P69" i="46" s="1"/>
  <c r="Q69" i="46" s="1"/>
  <c r="R69" i="46" s="1"/>
  <c r="S69" i="46" s="1"/>
  <c r="T69" i="46" s="1"/>
  <c r="I71" i="46"/>
  <c r="I33" i="46"/>
  <c r="J33" i="46" s="1"/>
  <c r="K33" i="46" s="1"/>
  <c r="L33" i="46" s="1"/>
  <c r="M33" i="46" s="1"/>
  <c r="N33" i="46" s="1"/>
  <c r="O33" i="46" s="1"/>
  <c r="P33" i="46" s="1"/>
  <c r="Q33" i="46" s="1"/>
  <c r="R33" i="46" s="1"/>
  <c r="S33" i="46" s="1"/>
  <c r="T33" i="46" s="1"/>
  <c r="I35" i="46"/>
  <c r="I18" i="46"/>
  <c r="I16" i="46"/>
  <c r="J16" i="46" s="1"/>
  <c r="K16" i="46" s="1"/>
  <c r="L16" i="46" s="1"/>
  <c r="M16" i="46" s="1"/>
  <c r="N16" i="46" s="1"/>
  <c r="O16" i="46" s="1"/>
  <c r="P16" i="46" s="1"/>
  <c r="Q16" i="46" s="1"/>
  <c r="R16" i="46" s="1"/>
  <c r="S16" i="46" s="1"/>
  <c r="T16" i="46" s="1"/>
  <c r="L710" i="7"/>
  <c r="L705" i="7"/>
  <c r="M704" i="7" s="1"/>
  <c r="K675" i="7"/>
  <c r="K670" i="7"/>
  <c r="L669" i="7" s="1"/>
  <c r="K640" i="7"/>
  <c r="K635" i="7"/>
  <c r="K605" i="7"/>
  <c r="K600" i="7"/>
  <c r="K529" i="7"/>
  <c r="I41" i="19" l="1"/>
  <c r="I38" i="19" s="1"/>
  <c r="I46" i="19" s="1"/>
  <c r="W43" i="19"/>
  <c r="W16" i="19"/>
  <c r="W14" i="19" s="1"/>
  <c r="W20" i="19" s="1"/>
  <c r="W14" i="45"/>
  <c r="W10" i="45" s="1"/>
  <c r="K567" i="7"/>
  <c r="J569" i="7"/>
  <c r="J574" i="7" s="1"/>
  <c r="J571" i="7" s="1"/>
  <c r="U24" i="19"/>
  <c r="U33" i="46"/>
  <c r="U51" i="46"/>
  <c r="U52" i="46" s="1"/>
  <c r="X437" i="7"/>
  <c r="X434" i="7"/>
  <c r="U104" i="46"/>
  <c r="U68" i="46"/>
  <c r="U69" i="46" s="1"/>
  <c r="V20" i="19"/>
  <c r="U15" i="46"/>
  <c r="W71" i="19"/>
  <c r="U87" i="46"/>
  <c r="U88" i="46" s="1"/>
  <c r="K753" i="7"/>
  <c r="Y10" i="3"/>
  <c r="X713" i="7"/>
  <c r="X678" i="7"/>
  <c r="F250" i="46"/>
  <c r="I252" i="46"/>
  <c r="F269" i="46"/>
  <c r="I271" i="46"/>
  <c r="F286" i="46"/>
  <c r="I288" i="46"/>
  <c r="I307" i="46"/>
  <c r="F305" i="46"/>
  <c r="F322" i="46"/>
  <c r="I324" i="46"/>
  <c r="F233" i="46"/>
  <c r="I235" i="46"/>
  <c r="F34" i="45"/>
  <c r="F38" i="45" s="1"/>
  <c r="J118" i="47" s="1"/>
  <c r="I35" i="45"/>
  <c r="J35" i="45" s="1"/>
  <c r="K35" i="45" s="1"/>
  <c r="L35" i="45" s="1"/>
  <c r="M35" i="45" s="1"/>
  <c r="N35" i="45" s="1"/>
  <c r="O35" i="45" s="1"/>
  <c r="P35" i="45" s="1"/>
  <c r="Q35" i="45" s="1"/>
  <c r="R35" i="45" s="1"/>
  <c r="S35" i="45" s="1"/>
  <c r="T35" i="45" s="1"/>
  <c r="U35" i="45" s="1"/>
  <c r="V35" i="45" s="1"/>
  <c r="W35" i="45" s="1"/>
  <c r="X35" i="45" s="1"/>
  <c r="Y35" i="45" s="1"/>
  <c r="Z35" i="45" s="1"/>
  <c r="AA35" i="45" s="1"/>
  <c r="AB35" i="45" s="1"/>
  <c r="AC35" i="45" s="1"/>
  <c r="AD35" i="45" s="1"/>
  <c r="AE35" i="45" s="1"/>
  <c r="AF35" i="45" s="1"/>
  <c r="AG35" i="45" s="1"/>
  <c r="AH35" i="45" s="1"/>
  <c r="AI35" i="45" s="1"/>
  <c r="AJ35" i="45" s="1"/>
  <c r="AK35" i="45" s="1"/>
  <c r="AL35" i="45" s="1"/>
  <c r="AM35" i="45" s="1"/>
  <c r="AN35" i="45" s="1"/>
  <c r="AO35" i="45" s="1"/>
  <c r="AP35" i="45" s="1"/>
  <c r="AQ35" i="45" s="1"/>
  <c r="AR35" i="45" s="1"/>
  <c r="I19" i="46"/>
  <c r="J19" i="46" s="1"/>
  <c r="K19" i="46" s="1"/>
  <c r="L19" i="46" s="1"/>
  <c r="M19" i="46" s="1"/>
  <c r="N19" i="46" s="1"/>
  <c r="O19" i="46" s="1"/>
  <c r="P19" i="46" s="1"/>
  <c r="Q19" i="46" s="1"/>
  <c r="R19" i="46" s="1"/>
  <c r="S19" i="46" s="1"/>
  <c r="T19" i="46" s="1"/>
  <c r="I108" i="46"/>
  <c r="J108" i="46" s="1"/>
  <c r="K108" i="46" s="1"/>
  <c r="L108" i="46" s="1"/>
  <c r="M108" i="46" s="1"/>
  <c r="N108" i="46" s="1"/>
  <c r="O108" i="46" s="1"/>
  <c r="P108" i="46" s="1"/>
  <c r="Q108" i="46" s="1"/>
  <c r="R108" i="46" s="1"/>
  <c r="S108" i="46" s="1"/>
  <c r="T108" i="46" s="1"/>
  <c r="I36" i="46"/>
  <c r="J36" i="46" s="1"/>
  <c r="K36" i="46" s="1"/>
  <c r="L36" i="46" s="1"/>
  <c r="M36" i="46" s="1"/>
  <c r="N36" i="46" s="1"/>
  <c r="O36" i="46" s="1"/>
  <c r="P36" i="46" s="1"/>
  <c r="Q36" i="46" s="1"/>
  <c r="R36" i="46" s="1"/>
  <c r="S36" i="46" s="1"/>
  <c r="T36" i="46" s="1"/>
  <c r="U36" i="46" s="1"/>
  <c r="I55" i="46"/>
  <c r="J55" i="46" s="1"/>
  <c r="K55" i="46" s="1"/>
  <c r="L55" i="46" s="1"/>
  <c r="M55" i="46" s="1"/>
  <c r="N55" i="46" s="1"/>
  <c r="O55" i="46" s="1"/>
  <c r="P55" i="46" s="1"/>
  <c r="Q55" i="46" s="1"/>
  <c r="R55" i="46" s="1"/>
  <c r="S55" i="46" s="1"/>
  <c r="T55" i="46" s="1"/>
  <c r="I91" i="46"/>
  <c r="J91" i="46" s="1"/>
  <c r="K91" i="46" s="1"/>
  <c r="L91" i="46" s="1"/>
  <c r="M91" i="46" s="1"/>
  <c r="N91" i="46" s="1"/>
  <c r="O91" i="46" s="1"/>
  <c r="P91" i="46" s="1"/>
  <c r="Q91" i="46" s="1"/>
  <c r="R91" i="46" s="1"/>
  <c r="S91" i="46" s="1"/>
  <c r="T91" i="46" s="1"/>
  <c r="I72" i="46"/>
  <c r="J72" i="46" s="1"/>
  <c r="K72" i="46" s="1"/>
  <c r="L72" i="46" s="1"/>
  <c r="M72" i="46" s="1"/>
  <c r="N72" i="46" s="1"/>
  <c r="O72" i="46" s="1"/>
  <c r="P72" i="46" s="1"/>
  <c r="Q72" i="46" s="1"/>
  <c r="R72" i="46" s="1"/>
  <c r="S72" i="46" s="1"/>
  <c r="T72" i="46" s="1"/>
  <c r="I75" i="19"/>
  <c r="K671" i="7"/>
  <c r="K676" i="7" s="1"/>
  <c r="K673" i="7" s="1"/>
  <c r="L706" i="7"/>
  <c r="L711" i="7" s="1"/>
  <c r="L708" i="7" s="1"/>
  <c r="K601" i="7"/>
  <c r="K606" i="7" s="1"/>
  <c r="K603" i="7" s="1"/>
  <c r="K636" i="7"/>
  <c r="K641" i="7" s="1"/>
  <c r="K638" i="7" s="1"/>
  <c r="K530" i="7"/>
  <c r="K535" i="7" s="1"/>
  <c r="L634" i="7"/>
  <c r="L599" i="7"/>
  <c r="L528" i="7"/>
  <c r="L534" i="7" s="1"/>
  <c r="I141" i="46" l="1"/>
  <c r="I124" i="46"/>
  <c r="J782" i="7"/>
  <c r="J780" i="7" s="1"/>
  <c r="J41" i="19" s="1"/>
  <c r="J38" i="19" s="1"/>
  <c r="X14" i="45"/>
  <c r="X10" i="45" s="1"/>
  <c r="X16" i="19"/>
  <c r="X14" i="19" s="1"/>
  <c r="X20" i="19" s="1"/>
  <c r="X43" i="19"/>
  <c r="K573" i="7"/>
  <c r="K781" i="7" s="1"/>
  <c r="K568" i="7"/>
  <c r="W23" i="19"/>
  <c r="W102" i="46"/>
  <c r="W104" i="46" s="1"/>
  <c r="W107" i="46" s="1"/>
  <c r="W128" i="47"/>
  <c r="W85" i="46"/>
  <c r="W87" i="46" s="1"/>
  <c r="W90" i="46" s="1"/>
  <c r="W13" i="46"/>
  <c r="W15" i="46" s="1"/>
  <c r="W18" i="46" s="1"/>
  <c r="W49" i="46"/>
  <c r="W51" i="46" s="1"/>
  <c r="W54" i="46" s="1"/>
  <c r="W30" i="46"/>
  <c r="W32" i="46" s="1"/>
  <c r="W35" i="46" s="1"/>
  <c r="W66" i="46"/>
  <c r="W68" i="46" s="1"/>
  <c r="W71" i="46" s="1"/>
  <c r="U107" i="46"/>
  <c r="U108" i="46" s="1"/>
  <c r="Y437" i="7"/>
  <c r="Y434" i="7"/>
  <c r="U71" i="46"/>
  <c r="U72" i="46" s="1"/>
  <c r="X71" i="19"/>
  <c r="U18" i="46"/>
  <c r="U19" i="46" s="1"/>
  <c r="U54" i="46"/>
  <c r="U90" i="46"/>
  <c r="U91" i="46" s="1"/>
  <c r="V23" i="19"/>
  <c r="V102" i="46"/>
  <c r="V13" i="46"/>
  <c r="V49" i="46"/>
  <c r="V66" i="46"/>
  <c r="V128" i="47"/>
  <c r="V30" i="46"/>
  <c r="V85" i="46"/>
  <c r="U16" i="46"/>
  <c r="V21" i="19"/>
  <c r="W21" i="19" s="1"/>
  <c r="U105" i="46"/>
  <c r="K532" i="7"/>
  <c r="L752" i="7"/>
  <c r="L758" i="7" s="1"/>
  <c r="K754" i="7"/>
  <c r="K759" i="7" s="1"/>
  <c r="K756" i="7" s="1"/>
  <c r="Z10" i="3"/>
  <c r="Y713" i="7"/>
  <c r="Y678" i="7"/>
  <c r="I238" i="46"/>
  <c r="F243" i="46"/>
  <c r="F245" i="46" s="1"/>
  <c r="F235" i="46"/>
  <c r="I236" i="46"/>
  <c r="J236" i="46" s="1"/>
  <c r="K236" i="46" s="1"/>
  <c r="L236" i="46" s="1"/>
  <c r="M236" i="46" s="1"/>
  <c r="N236" i="46" s="1"/>
  <c r="O236" i="46" s="1"/>
  <c r="P236" i="46" s="1"/>
  <c r="Q236" i="46" s="1"/>
  <c r="R236" i="46" s="1"/>
  <c r="S236" i="46" s="1"/>
  <c r="T236" i="46" s="1"/>
  <c r="U236" i="46" s="1"/>
  <c r="V236" i="46" s="1"/>
  <c r="W236" i="46" s="1"/>
  <c r="X236" i="46" s="1"/>
  <c r="Y236" i="46" s="1"/>
  <c r="Z236" i="46" s="1"/>
  <c r="AA236" i="46" s="1"/>
  <c r="AB236" i="46" s="1"/>
  <c r="AC236" i="46" s="1"/>
  <c r="AD236" i="46" s="1"/>
  <c r="AE236" i="46" s="1"/>
  <c r="AF236" i="46" s="1"/>
  <c r="AG236" i="46" s="1"/>
  <c r="AH236" i="46" s="1"/>
  <c r="AI236" i="46" s="1"/>
  <c r="AJ236" i="46" s="1"/>
  <c r="AK236" i="46" s="1"/>
  <c r="AL236" i="46" s="1"/>
  <c r="AM236" i="46" s="1"/>
  <c r="AN236" i="46" s="1"/>
  <c r="AO236" i="46" s="1"/>
  <c r="AP236" i="46" s="1"/>
  <c r="AQ236" i="46" s="1"/>
  <c r="AR236" i="46" s="1"/>
  <c r="I310" i="46"/>
  <c r="F315" i="46"/>
  <c r="F317" i="46" s="1"/>
  <c r="I308" i="46"/>
  <c r="J308" i="46" s="1"/>
  <c r="K308" i="46" s="1"/>
  <c r="L308" i="46" s="1"/>
  <c r="M308" i="46" s="1"/>
  <c r="N308" i="46" s="1"/>
  <c r="O308" i="46" s="1"/>
  <c r="P308" i="46" s="1"/>
  <c r="Q308" i="46" s="1"/>
  <c r="R308" i="46" s="1"/>
  <c r="S308" i="46" s="1"/>
  <c r="T308" i="46" s="1"/>
  <c r="U308" i="46" s="1"/>
  <c r="V308" i="46" s="1"/>
  <c r="W308" i="46" s="1"/>
  <c r="X308" i="46" s="1"/>
  <c r="Y308" i="46" s="1"/>
  <c r="Z308" i="46" s="1"/>
  <c r="AA308" i="46" s="1"/>
  <c r="AB308" i="46" s="1"/>
  <c r="AC308" i="46" s="1"/>
  <c r="AD308" i="46" s="1"/>
  <c r="AE308" i="46" s="1"/>
  <c r="AF308" i="46" s="1"/>
  <c r="AG308" i="46" s="1"/>
  <c r="AH308" i="46" s="1"/>
  <c r="AI308" i="46" s="1"/>
  <c r="AJ308" i="46" s="1"/>
  <c r="AK308" i="46" s="1"/>
  <c r="AL308" i="46" s="1"/>
  <c r="AM308" i="46" s="1"/>
  <c r="AN308" i="46" s="1"/>
  <c r="AO308" i="46" s="1"/>
  <c r="AP308" i="46" s="1"/>
  <c r="AQ308" i="46" s="1"/>
  <c r="AR308" i="46" s="1"/>
  <c r="F307" i="46"/>
  <c r="I291" i="46"/>
  <c r="I289" i="46"/>
  <c r="J289" i="46" s="1"/>
  <c r="K289" i="46" s="1"/>
  <c r="L289" i="46" s="1"/>
  <c r="M289" i="46" s="1"/>
  <c r="N289" i="46" s="1"/>
  <c r="O289" i="46" s="1"/>
  <c r="P289" i="46" s="1"/>
  <c r="Q289" i="46" s="1"/>
  <c r="R289" i="46" s="1"/>
  <c r="S289" i="46" s="1"/>
  <c r="T289" i="46" s="1"/>
  <c r="U289" i="46" s="1"/>
  <c r="V289" i="46" s="1"/>
  <c r="W289" i="46" s="1"/>
  <c r="X289" i="46" s="1"/>
  <c r="Y289" i="46" s="1"/>
  <c r="Z289" i="46" s="1"/>
  <c r="AA289" i="46" s="1"/>
  <c r="AB289" i="46" s="1"/>
  <c r="AC289" i="46" s="1"/>
  <c r="AD289" i="46" s="1"/>
  <c r="AE289" i="46" s="1"/>
  <c r="AF289" i="46" s="1"/>
  <c r="AG289" i="46" s="1"/>
  <c r="AH289" i="46" s="1"/>
  <c r="AI289" i="46" s="1"/>
  <c r="AJ289" i="46" s="1"/>
  <c r="AK289" i="46" s="1"/>
  <c r="AL289" i="46" s="1"/>
  <c r="AM289" i="46" s="1"/>
  <c r="AN289" i="46" s="1"/>
  <c r="AO289" i="46" s="1"/>
  <c r="AP289" i="46" s="1"/>
  <c r="AQ289" i="46" s="1"/>
  <c r="AR289" i="46" s="1"/>
  <c r="F288" i="46"/>
  <c r="F296" i="46"/>
  <c r="F298" i="46" s="1"/>
  <c r="I274" i="46"/>
  <c r="F271" i="46"/>
  <c r="I272" i="46"/>
  <c r="J272" i="46" s="1"/>
  <c r="K272" i="46" s="1"/>
  <c r="L272" i="46" s="1"/>
  <c r="M272" i="46" s="1"/>
  <c r="N272" i="46" s="1"/>
  <c r="O272" i="46" s="1"/>
  <c r="P272" i="46" s="1"/>
  <c r="Q272" i="46" s="1"/>
  <c r="R272" i="46" s="1"/>
  <c r="S272" i="46" s="1"/>
  <c r="T272" i="46" s="1"/>
  <c r="U272" i="46" s="1"/>
  <c r="V272" i="46" s="1"/>
  <c r="W272" i="46" s="1"/>
  <c r="X272" i="46" s="1"/>
  <c r="Y272" i="46" s="1"/>
  <c r="Z272" i="46" s="1"/>
  <c r="AA272" i="46" s="1"/>
  <c r="AB272" i="46" s="1"/>
  <c r="AC272" i="46" s="1"/>
  <c r="AD272" i="46" s="1"/>
  <c r="AE272" i="46" s="1"/>
  <c r="AF272" i="46" s="1"/>
  <c r="AG272" i="46" s="1"/>
  <c r="AH272" i="46" s="1"/>
  <c r="AI272" i="46" s="1"/>
  <c r="AJ272" i="46" s="1"/>
  <c r="AK272" i="46" s="1"/>
  <c r="AL272" i="46" s="1"/>
  <c r="AM272" i="46" s="1"/>
  <c r="AN272" i="46" s="1"/>
  <c r="AO272" i="46" s="1"/>
  <c r="AP272" i="46" s="1"/>
  <c r="AQ272" i="46" s="1"/>
  <c r="AR272" i="46" s="1"/>
  <c r="F279" i="46"/>
  <c r="F281" i="46" s="1"/>
  <c r="I139" i="47"/>
  <c r="I176" i="46"/>
  <c r="I123" i="46"/>
  <c r="I49" i="19"/>
  <c r="I47" i="19"/>
  <c r="I140" i="46"/>
  <c r="I212" i="46"/>
  <c r="I195" i="46"/>
  <c r="I159" i="46"/>
  <c r="I327" i="46"/>
  <c r="F324" i="46"/>
  <c r="I325" i="46"/>
  <c r="J325" i="46" s="1"/>
  <c r="K325" i="46" s="1"/>
  <c r="L325" i="46" s="1"/>
  <c r="M325" i="46" s="1"/>
  <c r="N325" i="46" s="1"/>
  <c r="O325" i="46" s="1"/>
  <c r="P325" i="46" s="1"/>
  <c r="Q325" i="46" s="1"/>
  <c r="R325" i="46" s="1"/>
  <c r="S325" i="46" s="1"/>
  <c r="T325" i="46" s="1"/>
  <c r="U325" i="46" s="1"/>
  <c r="V325" i="46" s="1"/>
  <c r="W325" i="46" s="1"/>
  <c r="X325" i="46" s="1"/>
  <c r="Y325" i="46" s="1"/>
  <c r="Z325" i="46" s="1"/>
  <c r="AA325" i="46" s="1"/>
  <c r="AB325" i="46" s="1"/>
  <c r="AC325" i="46" s="1"/>
  <c r="AD325" i="46" s="1"/>
  <c r="AE325" i="46" s="1"/>
  <c r="AF325" i="46" s="1"/>
  <c r="AG325" i="46" s="1"/>
  <c r="AH325" i="46" s="1"/>
  <c r="AI325" i="46" s="1"/>
  <c r="AJ325" i="46" s="1"/>
  <c r="AK325" i="46" s="1"/>
  <c r="AL325" i="46" s="1"/>
  <c r="AM325" i="46" s="1"/>
  <c r="AN325" i="46" s="1"/>
  <c r="AO325" i="46" s="1"/>
  <c r="AP325" i="46" s="1"/>
  <c r="AQ325" i="46" s="1"/>
  <c r="AR325" i="46" s="1"/>
  <c r="F332" i="46"/>
  <c r="F334" i="46" s="1"/>
  <c r="I255" i="46"/>
  <c r="I253" i="46"/>
  <c r="J253" i="46" s="1"/>
  <c r="K253" i="46" s="1"/>
  <c r="L253" i="46" s="1"/>
  <c r="M253" i="46" s="1"/>
  <c r="N253" i="46" s="1"/>
  <c r="O253" i="46" s="1"/>
  <c r="P253" i="46" s="1"/>
  <c r="Q253" i="46" s="1"/>
  <c r="R253" i="46" s="1"/>
  <c r="S253" i="46" s="1"/>
  <c r="T253" i="46" s="1"/>
  <c r="U253" i="46" s="1"/>
  <c r="V253" i="46" s="1"/>
  <c r="W253" i="46" s="1"/>
  <c r="X253" i="46" s="1"/>
  <c r="Y253" i="46" s="1"/>
  <c r="Z253" i="46" s="1"/>
  <c r="AA253" i="46" s="1"/>
  <c r="AB253" i="46" s="1"/>
  <c r="AC253" i="46" s="1"/>
  <c r="AD253" i="46" s="1"/>
  <c r="AE253" i="46" s="1"/>
  <c r="AF253" i="46" s="1"/>
  <c r="AG253" i="46" s="1"/>
  <c r="AH253" i="46" s="1"/>
  <c r="AI253" i="46" s="1"/>
  <c r="AJ253" i="46" s="1"/>
  <c r="AK253" i="46" s="1"/>
  <c r="AL253" i="46" s="1"/>
  <c r="AM253" i="46" s="1"/>
  <c r="AN253" i="46" s="1"/>
  <c r="AO253" i="46" s="1"/>
  <c r="AP253" i="46" s="1"/>
  <c r="AQ253" i="46" s="1"/>
  <c r="AR253" i="46" s="1"/>
  <c r="F252" i="46"/>
  <c r="F260" i="46"/>
  <c r="F262" i="46" s="1"/>
  <c r="M710" i="7"/>
  <c r="M705" i="7"/>
  <c r="N704" i="7" s="1"/>
  <c r="L675" i="7"/>
  <c r="L670" i="7"/>
  <c r="M669" i="7" s="1"/>
  <c r="L640" i="7"/>
  <c r="L635" i="7"/>
  <c r="L605" i="7"/>
  <c r="L600" i="7"/>
  <c r="L529" i="7"/>
  <c r="I125" i="46" l="1"/>
  <c r="J69" i="19"/>
  <c r="J66" i="19" s="1"/>
  <c r="J74" i="19" s="1"/>
  <c r="J75" i="19" s="1"/>
  <c r="Y14" i="45"/>
  <c r="Y10" i="45" s="1"/>
  <c r="Y16" i="19"/>
  <c r="Y14" i="19" s="1"/>
  <c r="Y20" i="19" s="1"/>
  <c r="Y43" i="19"/>
  <c r="L567" i="7"/>
  <c r="K569" i="7"/>
  <c r="K574" i="7" s="1"/>
  <c r="K571" i="7" s="1"/>
  <c r="V104" i="46"/>
  <c r="V105" i="46" s="1"/>
  <c r="W105" i="46" s="1"/>
  <c r="V24" i="19"/>
  <c r="W24" i="19" s="1"/>
  <c r="X23" i="19"/>
  <c r="X13" i="46"/>
  <c r="X15" i="46" s="1"/>
  <c r="X18" i="46" s="1"/>
  <c r="X85" i="46"/>
  <c r="X87" i="46" s="1"/>
  <c r="X90" i="46" s="1"/>
  <c r="X30" i="46"/>
  <c r="X32" i="46" s="1"/>
  <c r="X35" i="46" s="1"/>
  <c r="X66" i="46"/>
  <c r="X68" i="46" s="1"/>
  <c r="X71" i="46" s="1"/>
  <c r="X49" i="46"/>
  <c r="X51" i="46" s="1"/>
  <c r="X54" i="46" s="1"/>
  <c r="X128" i="47"/>
  <c r="X102" i="46"/>
  <c r="X104" i="46" s="1"/>
  <c r="X107" i="46" s="1"/>
  <c r="Y71" i="19"/>
  <c r="Z437" i="7"/>
  <c r="Z434" i="7"/>
  <c r="V87" i="46"/>
  <c r="V32" i="46"/>
  <c r="V68" i="46"/>
  <c r="X21" i="19"/>
  <c r="V51" i="46"/>
  <c r="U55" i="46"/>
  <c r="V15" i="46"/>
  <c r="L753" i="7"/>
  <c r="AA10" i="3"/>
  <c r="Z713" i="7"/>
  <c r="Z678" i="7"/>
  <c r="I142" i="46"/>
  <c r="I145" i="46" s="1"/>
  <c r="I275" i="46"/>
  <c r="J275" i="46" s="1"/>
  <c r="K275" i="46" s="1"/>
  <c r="L275" i="46" s="1"/>
  <c r="M275" i="46" s="1"/>
  <c r="N275" i="46" s="1"/>
  <c r="O275" i="46" s="1"/>
  <c r="P275" i="46" s="1"/>
  <c r="Q275" i="46" s="1"/>
  <c r="R275" i="46" s="1"/>
  <c r="S275" i="46" s="1"/>
  <c r="T275" i="46" s="1"/>
  <c r="U275" i="46" s="1"/>
  <c r="V275" i="46" s="1"/>
  <c r="W275" i="46" s="1"/>
  <c r="X275" i="46" s="1"/>
  <c r="Y275" i="46" s="1"/>
  <c r="Z275" i="46" s="1"/>
  <c r="AA275" i="46" s="1"/>
  <c r="AB275" i="46" s="1"/>
  <c r="AC275" i="46" s="1"/>
  <c r="AD275" i="46" s="1"/>
  <c r="AE275" i="46" s="1"/>
  <c r="AF275" i="46" s="1"/>
  <c r="AG275" i="46" s="1"/>
  <c r="AH275" i="46" s="1"/>
  <c r="AI275" i="46" s="1"/>
  <c r="AJ275" i="46" s="1"/>
  <c r="AK275" i="46" s="1"/>
  <c r="AL275" i="46" s="1"/>
  <c r="AM275" i="46" s="1"/>
  <c r="AN275" i="46" s="1"/>
  <c r="AO275" i="46" s="1"/>
  <c r="AP275" i="46" s="1"/>
  <c r="AQ275" i="46" s="1"/>
  <c r="AR275" i="46" s="1"/>
  <c r="F274" i="46"/>
  <c r="F278" i="46" s="1"/>
  <c r="F327" i="46"/>
  <c r="F331" i="46" s="1"/>
  <c r="I328" i="46"/>
  <c r="J328" i="46" s="1"/>
  <c r="K328" i="46" s="1"/>
  <c r="L328" i="46" s="1"/>
  <c r="M328" i="46" s="1"/>
  <c r="N328" i="46" s="1"/>
  <c r="O328" i="46" s="1"/>
  <c r="P328" i="46" s="1"/>
  <c r="Q328" i="46" s="1"/>
  <c r="R328" i="46" s="1"/>
  <c r="S328" i="46" s="1"/>
  <c r="T328" i="46" s="1"/>
  <c r="U328" i="46" s="1"/>
  <c r="V328" i="46" s="1"/>
  <c r="W328" i="46" s="1"/>
  <c r="X328" i="46" s="1"/>
  <c r="Y328" i="46" s="1"/>
  <c r="Z328" i="46" s="1"/>
  <c r="AA328" i="46" s="1"/>
  <c r="AB328" i="46" s="1"/>
  <c r="AC328" i="46" s="1"/>
  <c r="AD328" i="46" s="1"/>
  <c r="AE328" i="46" s="1"/>
  <c r="AF328" i="46" s="1"/>
  <c r="AG328" i="46" s="1"/>
  <c r="AH328" i="46" s="1"/>
  <c r="AI328" i="46" s="1"/>
  <c r="AJ328" i="46" s="1"/>
  <c r="AK328" i="46" s="1"/>
  <c r="AL328" i="46" s="1"/>
  <c r="AM328" i="46" s="1"/>
  <c r="AN328" i="46" s="1"/>
  <c r="AO328" i="46" s="1"/>
  <c r="AP328" i="46" s="1"/>
  <c r="AQ328" i="46" s="1"/>
  <c r="AR328" i="46" s="1"/>
  <c r="I50" i="19"/>
  <c r="I161" i="46"/>
  <c r="I197" i="46"/>
  <c r="I178" i="46"/>
  <c r="I292" i="46"/>
  <c r="J292" i="46" s="1"/>
  <c r="K292" i="46" s="1"/>
  <c r="L292" i="46" s="1"/>
  <c r="M292" i="46" s="1"/>
  <c r="N292" i="46" s="1"/>
  <c r="O292" i="46" s="1"/>
  <c r="P292" i="46" s="1"/>
  <c r="Q292" i="46" s="1"/>
  <c r="R292" i="46" s="1"/>
  <c r="S292" i="46" s="1"/>
  <c r="T292" i="46" s="1"/>
  <c r="U292" i="46" s="1"/>
  <c r="V292" i="46" s="1"/>
  <c r="W292" i="46" s="1"/>
  <c r="X292" i="46" s="1"/>
  <c r="Y292" i="46" s="1"/>
  <c r="Z292" i="46" s="1"/>
  <c r="AA292" i="46" s="1"/>
  <c r="AB292" i="46" s="1"/>
  <c r="AC292" i="46" s="1"/>
  <c r="AD292" i="46" s="1"/>
  <c r="AE292" i="46" s="1"/>
  <c r="AF292" i="46" s="1"/>
  <c r="AG292" i="46" s="1"/>
  <c r="AH292" i="46" s="1"/>
  <c r="AI292" i="46" s="1"/>
  <c r="AJ292" i="46" s="1"/>
  <c r="AK292" i="46" s="1"/>
  <c r="AL292" i="46" s="1"/>
  <c r="AM292" i="46" s="1"/>
  <c r="AN292" i="46" s="1"/>
  <c r="AO292" i="46" s="1"/>
  <c r="AP292" i="46" s="1"/>
  <c r="AQ292" i="46" s="1"/>
  <c r="AR292" i="46" s="1"/>
  <c r="F291" i="46"/>
  <c r="F295" i="46" s="1"/>
  <c r="F310" i="46"/>
  <c r="F314" i="46" s="1"/>
  <c r="I311" i="46"/>
  <c r="J311" i="46" s="1"/>
  <c r="K311" i="46" s="1"/>
  <c r="L311" i="46" s="1"/>
  <c r="M311" i="46" s="1"/>
  <c r="N311" i="46" s="1"/>
  <c r="O311" i="46" s="1"/>
  <c r="P311" i="46" s="1"/>
  <c r="Q311" i="46" s="1"/>
  <c r="R311" i="46" s="1"/>
  <c r="S311" i="46" s="1"/>
  <c r="T311" i="46" s="1"/>
  <c r="U311" i="46" s="1"/>
  <c r="V311" i="46" s="1"/>
  <c r="W311" i="46" s="1"/>
  <c r="X311" i="46" s="1"/>
  <c r="Y311" i="46" s="1"/>
  <c r="Z311" i="46" s="1"/>
  <c r="AA311" i="46" s="1"/>
  <c r="AB311" i="46" s="1"/>
  <c r="AC311" i="46" s="1"/>
  <c r="AD311" i="46" s="1"/>
  <c r="AE311" i="46" s="1"/>
  <c r="AF311" i="46" s="1"/>
  <c r="AG311" i="46" s="1"/>
  <c r="AH311" i="46" s="1"/>
  <c r="AI311" i="46" s="1"/>
  <c r="AJ311" i="46" s="1"/>
  <c r="AK311" i="46" s="1"/>
  <c r="AL311" i="46" s="1"/>
  <c r="AM311" i="46" s="1"/>
  <c r="AN311" i="46" s="1"/>
  <c r="AO311" i="46" s="1"/>
  <c r="AP311" i="46" s="1"/>
  <c r="AQ311" i="46" s="1"/>
  <c r="AR311" i="46" s="1"/>
  <c r="I214" i="46"/>
  <c r="F255" i="46"/>
  <c r="F259" i="46" s="1"/>
  <c r="I256" i="46"/>
  <c r="J256" i="46" s="1"/>
  <c r="K256" i="46" s="1"/>
  <c r="L256" i="46" s="1"/>
  <c r="M256" i="46" s="1"/>
  <c r="N256" i="46" s="1"/>
  <c r="O256" i="46" s="1"/>
  <c r="P256" i="46" s="1"/>
  <c r="Q256" i="46" s="1"/>
  <c r="R256" i="46" s="1"/>
  <c r="S256" i="46" s="1"/>
  <c r="T256" i="46" s="1"/>
  <c r="U256" i="46" s="1"/>
  <c r="V256" i="46" s="1"/>
  <c r="W256" i="46" s="1"/>
  <c r="X256" i="46" s="1"/>
  <c r="Y256" i="46" s="1"/>
  <c r="Z256" i="46" s="1"/>
  <c r="AA256" i="46" s="1"/>
  <c r="AB256" i="46" s="1"/>
  <c r="AC256" i="46" s="1"/>
  <c r="AD256" i="46" s="1"/>
  <c r="AE256" i="46" s="1"/>
  <c r="AF256" i="46" s="1"/>
  <c r="AG256" i="46" s="1"/>
  <c r="AH256" i="46" s="1"/>
  <c r="AI256" i="46" s="1"/>
  <c r="AJ256" i="46" s="1"/>
  <c r="AK256" i="46" s="1"/>
  <c r="AL256" i="46" s="1"/>
  <c r="AM256" i="46" s="1"/>
  <c r="AN256" i="46" s="1"/>
  <c r="AO256" i="46" s="1"/>
  <c r="AP256" i="46" s="1"/>
  <c r="AQ256" i="46" s="1"/>
  <c r="AR256" i="46" s="1"/>
  <c r="J46" i="19"/>
  <c r="F238" i="46"/>
  <c r="F242" i="46" s="1"/>
  <c r="I239" i="46"/>
  <c r="J239" i="46" s="1"/>
  <c r="K239" i="46" s="1"/>
  <c r="L239" i="46" s="1"/>
  <c r="M239" i="46" s="1"/>
  <c r="N239" i="46" s="1"/>
  <c r="O239" i="46" s="1"/>
  <c r="P239" i="46" s="1"/>
  <c r="Q239" i="46" s="1"/>
  <c r="R239" i="46" s="1"/>
  <c r="S239" i="46" s="1"/>
  <c r="T239" i="46" s="1"/>
  <c r="U239" i="46" s="1"/>
  <c r="V239" i="46" s="1"/>
  <c r="W239" i="46" s="1"/>
  <c r="X239" i="46" s="1"/>
  <c r="Y239" i="46" s="1"/>
  <c r="Z239" i="46" s="1"/>
  <c r="AA239" i="46" s="1"/>
  <c r="AB239" i="46" s="1"/>
  <c r="AC239" i="46" s="1"/>
  <c r="AD239" i="46" s="1"/>
  <c r="AE239" i="46" s="1"/>
  <c r="AF239" i="46" s="1"/>
  <c r="AG239" i="46" s="1"/>
  <c r="AH239" i="46" s="1"/>
  <c r="AI239" i="46" s="1"/>
  <c r="AJ239" i="46" s="1"/>
  <c r="AK239" i="46" s="1"/>
  <c r="AL239" i="46" s="1"/>
  <c r="AM239" i="46" s="1"/>
  <c r="AN239" i="46" s="1"/>
  <c r="AO239" i="46" s="1"/>
  <c r="AP239" i="46" s="1"/>
  <c r="AQ239" i="46" s="1"/>
  <c r="AR239" i="46" s="1"/>
  <c r="J124" i="46"/>
  <c r="J141" i="46"/>
  <c r="I128" i="46"/>
  <c r="I126" i="46"/>
  <c r="L636" i="7"/>
  <c r="L641" i="7" s="1"/>
  <c r="L638" i="7" s="1"/>
  <c r="M706" i="7"/>
  <c r="M711" i="7" s="1"/>
  <c r="M708" i="7" s="1"/>
  <c r="L671" i="7"/>
  <c r="L676" i="7" s="1"/>
  <c r="L673" i="7" s="1"/>
  <c r="L601" i="7"/>
  <c r="L606" i="7" s="1"/>
  <c r="L603" i="7" s="1"/>
  <c r="L530" i="7"/>
  <c r="L535" i="7" s="1"/>
  <c r="M634" i="7"/>
  <c r="M599" i="7"/>
  <c r="M528" i="7"/>
  <c r="M534" i="7" s="1"/>
  <c r="K782" i="7" l="1"/>
  <c r="K780" i="7" s="1"/>
  <c r="K41" i="19" s="1"/>
  <c r="K38" i="19" s="1"/>
  <c r="Z14" i="45"/>
  <c r="Z10" i="45" s="1"/>
  <c r="Z16" i="19"/>
  <c r="Z14" i="19" s="1"/>
  <c r="Z20" i="19" s="1"/>
  <c r="Z43" i="19"/>
  <c r="L573" i="7"/>
  <c r="L781" i="7" s="1"/>
  <c r="L568" i="7"/>
  <c r="Y21" i="19"/>
  <c r="X105" i="46"/>
  <c r="V18" i="46"/>
  <c r="V16" i="46"/>
  <c r="W16" i="46" s="1"/>
  <c r="X16" i="46" s="1"/>
  <c r="AA437" i="7"/>
  <c r="AA434" i="7"/>
  <c r="V71" i="46"/>
  <c r="V69" i="46"/>
  <c r="W69" i="46" s="1"/>
  <c r="X69" i="46" s="1"/>
  <c r="V90" i="46"/>
  <c r="V88" i="46"/>
  <c r="W88" i="46" s="1"/>
  <c r="X88" i="46" s="1"/>
  <c r="X24" i="19"/>
  <c r="V54" i="46"/>
  <c r="V55" i="46" s="1"/>
  <c r="W55" i="46" s="1"/>
  <c r="X55" i="46" s="1"/>
  <c r="V52" i="46"/>
  <c r="W52" i="46" s="1"/>
  <c r="X52" i="46" s="1"/>
  <c r="V35" i="46"/>
  <c r="V33" i="46"/>
  <c r="W33" i="46" s="1"/>
  <c r="X33" i="46" s="1"/>
  <c r="Z71" i="19"/>
  <c r="V107" i="46"/>
  <c r="Y23" i="19"/>
  <c r="Y13" i="46"/>
  <c r="Y85" i="46"/>
  <c r="Y128" i="47"/>
  <c r="Y49" i="46"/>
  <c r="Y66" i="46"/>
  <c r="Y102" i="46"/>
  <c r="Y104" i="46" s="1"/>
  <c r="Y107" i="46" s="1"/>
  <c r="Y30" i="46"/>
  <c r="L532" i="7"/>
  <c r="M752" i="7"/>
  <c r="M758" i="7" s="1"/>
  <c r="L754" i="7"/>
  <c r="L759" i="7" s="1"/>
  <c r="L756" i="7" s="1"/>
  <c r="F316" i="46"/>
  <c r="N179" i="47" s="1"/>
  <c r="F333" i="46"/>
  <c r="P179" i="47" s="1"/>
  <c r="F297" i="46"/>
  <c r="P178" i="47" s="1"/>
  <c r="F280" i="46"/>
  <c r="N178" i="47" s="1"/>
  <c r="F244" i="46"/>
  <c r="N177" i="47" s="1"/>
  <c r="F261" i="46"/>
  <c r="P177" i="47" s="1"/>
  <c r="I143" i="46"/>
  <c r="AB10" i="3"/>
  <c r="AA713" i="7"/>
  <c r="AA678" i="7"/>
  <c r="J49" i="19"/>
  <c r="J50" i="19" s="1"/>
  <c r="J139" i="47"/>
  <c r="J176" i="46"/>
  <c r="J123" i="46"/>
  <c r="J125" i="46" s="1"/>
  <c r="J126" i="46" s="1"/>
  <c r="J212" i="46"/>
  <c r="J140" i="46"/>
  <c r="J142" i="46" s="1"/>
  <c r="J195" i="46"/>
  <c r="J159" i="46"/>
  <c r="I200" i="46"/>
  <c r="I198" i="46"/>
  <c r="I164" i="46"/>
  <c r="I162" i="46"/>
  <c r="J47" i="19"/>
  <c r="I215" i="46"/>
  <c r="I217" i="46"/>
  <c r="I179" i="46"/>
  <c r="I181" i="46"/>
  <c r="I146" i="46"/>
  <c r="I129" i="46"/>
  <c r="N710" i="7"/>
  <c r="N705" i="7"/>
  <c r="O704" i="7" s="1"/>
  <c r="M675" i="7"/>
  <c r="M670" i="7"/>
  <c r="N669" i="7" s="1"/>
  <c r="M640" i="7"/>
  <c r="M635" i="7"/>
  <c r="M605" i="7"/>
  <c r="M600" i="7"/>
  <c r="M529" i="7"/>
  <c r="K69" i="19" l="1"/>
  <c r="K66" i="19" s="1"/>
  <c r="K74" i="19" s="1"/>
  <c r="K75" i="19" s="1"/>
  <c r="AA14" i="45"/>
  <c r="AA10" i="45" s="1"/>
  <c r="AA16" i="19"/>
  <c r="AA43" i="19"/>
  <c r="M567" i="7"/>
  <c r="L569" i="7"/>
  <c r="L574" i="7" s="1"/>
  <c r="L571" i="7" s="1"/>
  <c r="Y68" i="46"/>
  <c r="Y69" i="46" s="1"/>
  <c r="V108" i="46"/>
  <c r="W108" i="46" s="1"/>
  <c r="X108" i="46" s="1"/>
  <c r="Y108" i="46" s="1"/>
  <c r="AB437" i="7"/>
  <c r="AB434" i="7"/>
  <c r="Y51" i="46"/>
  <c r="Z23" i="19"/>
  <c r="Z13" i="46"/>
  <c r="Z15" i="46" s="1"/>
  <c r="Z18" i="46" s="1"/>
  <c r="Z85" i="46"/>
  <c r="Z87" i="46" s="1"/>
  <c r="Z90" i="46" s="1"/>
  <c r="Z66" i="46"/>
  <c r="Z68" i="46" s="1"/>
  <c r="Z71" i="46" s="1"/>
  <c r="Z128" i="47"/>
  <c r="Z49" i="46"/>
  <c r="Z51" i="46" s="1"/>
  <c r="Z54" i="46" s="1"/>
  <c r="Z30" i="46"/>
  <c r="Z32" i="46" s="1"/>
  <c r="Z35" i="46" s="1"/>
  <c r="Z102" i="46"/>
  <c r="Z104" i="46" s="1"/>
  <c r="V36" i="46"/>
  <c r="W36" i="46" s="1"/>
  <c r="X36" i="46" s="1"/>
  <c r="AA71" i="19"/>
  <c r="AA14" i="19"/>
  <c r="AA20" i="19" s="1"/>
  <c r="V91" i="46"/>
  <c r="W91" i="46" s="1"/>
  <c r="X91" i="46" s="1"/>
  <c r="Y87" i="46"/>
  <c r="Y88" i="46" s="1"/>
  <c r="Y105" i="46"/>
  <c r="Y15" i="46"/>
  <c r="Z21" i="19"/>
  <c r="Y32" i="46"/>
  <c r="Y24" i="19"/>
  <c r="V72" i="46"/>
  <c r="W72" i="46" s="1"/>
  <c r="X72" i="46" s="1"/>
  <c r="V19" i="46"/>
  <c r="W19" i="46" s="1"/>
  <c r="X19" i="46" s="1"/>
  <c r="M753" i="7"/>
  <c r="J143" i="46"/>
  <c r="AC10" i="3"/>
  <c r="AB713" i="7"/>
  <c r="AB678" i="7"/>
  <c r="J197" i="46"/>
  <c r="J198" i="46" s="1"/>
  <c r="K46" i="19"/>
  <c r="K47" i="19" s="1"/>
  <c r="I218" i="46"/>
  <c r="I201" i="46"/>
  <c r="J214" i="46"/>
  <c r="J215" i="46" s="1"/>
  <c r="I165" i="46"/>
  <c r="I182" i="46"/>
  <c r="J178" i="46"/>
  <c r="J179" i="46" s="1"/>
  <c r="J161" i="46"/>
  <c r="J128" i="46"/>
  <c r="K141" i="46"/>
  <c r="K124" i="46"/>
  <c r="J145" i="46"/>
  <c r="M530" i="7"/>
  <c r="M535" i="7" s="1"/>
  <c r="M601" i="7"/>
  <c r="M606" i="7" s="1"/>
  <c r="M603" i="7" s="1"/>
  <c r="N706" i="7"/>
  <c r="N711" i="7" s="1"/>
  <c r="N708" i="7" s="1"/>
  <c r="M636" i="7"/>
  <c r="M641" i="7" s="1"/>
  <c r="M638" i="7" s="1"/>
  <c r="M671" i="7"/>
  <c r="M676" i="7" s="1"/>
  <c r="M673" i="7" s="1"/>
  <c r="N634" i="7"/>
  <c r="N599" i="7"/>
  <c r="N528" i="7"/>
  <c r="N534" i="7" s="1"/>
  <c r="L782" i="7" l="1"/>
  <c r="L780" i="7" s="1"/>
  <c r="L69" i="19" s="1"/>
  <c r="L66" i="19" s="1"/>
  <c r="L74" i="19" s="1"/>
  <c r="L75" i="19" s="1"/>
  <c r="AB43" i="19"/>
  <c r="AB14" i="45"/>
  <c r="AB10" i="45" s="1"/>
  <c r="AB16" i="19"/>
  <c r="M568" i="7"/>
  <c r="M573" i="7"/>
  <c r="M781" i="7" s="1"/>
  <c r="Z105" i="46"/>
  <c r="Z69" i="46"/>
  <c r="AA21" i="19"/>
  <c r="Z88" i="46"/>
  <c r="Z24" i="19"/>
  <c r="Y35" i="46"/>
  <c r="Y36" i="46" s="1"/>
  <c r="Z36" i="46" s="1"/>
  <c r="AB14" i="19"/>
  <c r="AB20" i="19" s="1"/>
  <c r="AB71" i="19"/>
  <c r="Y18" i="46"/>
  <c r="Y54" i="46"/>
  <c r="AA23" i="19"/>
  <c r="AA128" i="47"/>
  <c r="AA85" i="46"/>
  <c r="AA13" i="46"/>
  <c r="AA15" i="46" s="1"/>
  <c r="AA18" i="46" s="1"/>
  <c r="AA30" i="46"/>
  <c r="AA32" i="46" s="1"/>
  <c r="AA35" i="46" s="1"/>
  <c r="AA49" i="46"/>
  <c r="AA51" i="46" s="1"/>
  <c r="AA54" i="46" s="1"/>
  <c r="AA66" i="46"/>
  <c r="AA102" i="46"/>
  <c r="Y52" i="46"/>
  <c r="Z52" i="46" s="1"/>
  <c r="AC437" i="7"/>
  <c r="AC434" i="7"/>
  <c r="Y90" i="46"/>
  <c r="Y33" i="46"/>
  <c r="Z33" i="46" s="1"/>
  <c r="Y16" i="46"/>
  <c r="Z16" i="46" s="1"/>
  <c r="Z107" i="46"/>
  <c r="Z108" i="46" s="1"/>
  <c r="Y71" i="46"/>
  <c r="M532" i="7"/>
  <c r="N752" i="7"/>
  <c r="N758" i="7" s="1"/>
  <c r="M754" i="7"/>
  <c r="M759" i="7" s="1"/>
  <c r="M756" i="7" s="1"/>
  <c r="AD10" i="3"/>
  <c r="AC678" i="7"/>
  <c r="AC713" i="7"/>
  <c r="J164" i="46"/>
  <c r="J165" i="46" s="1"/>
  <c r="J200" i="46"/>
  <c r="J201" i="46" s="1"/>
  <c r="J181" i="46"/>
  <c r="J182" i="46" s="1"/>
  <c r="J217" i="46"/>
  <c r="J218" i="46" s="1"/>
  <c r="J162" i="46"/>
  <c r="K49" i="19"/>
  <c r="K139" i="47"/>
  <c r="K159" i="46"/>
  <c r="K140" i="46"/>
  <c r="K142" i="46" s="1"/>
  <c r="K123" i="46"/>
  <c r="K212" i="46"/>
  <c r="K176" i="46"/>
  <c r="K195" i="46"/>
  <c r="J146" i="46"/>
  <c r="J129" i="46"/>
  <c r="O710" i="7"/>
  <c r="O705" i="7"/>
  <c r="P704" i="7" s="1"/>
  <c r="N675" i="7"/>
  <c r="N670" i="7"/>
  <c r="O669" i="7" s="1"/>
  <c r="N640" i="7"/>
  <c r="N635" i="7"/>
  <c r="N605" i="7"/>
  <c r="N600" i="7"/>
  <c r="N529" i="7"/>
  <c r="L41" i="19" l="1"/>
  <c r="L38" i="19" s="1"/>
  <c r="AC43" i="19"/>
  <c r="AC14" i="45"/>
  <c r="AC10" i="45" s="1"/>
  <c r="AC16" i="19"/>
  <c r="M569" i="7"/>
  <c r="M574" i="7" s="1"/>
  <c r="M571" i="7" s="1"/>
  <c r="N567" i="7"/>
  <c r="AA16" i="46"/>
  <c r="AA36" i="46"/>
  <c r="AA24" i="19"/>
  <c r="AA33" i="46"/>
  <c r="AB23" i="19"/>
  <c r="AB128" i="47"/>
  <c r="I132" i="47" s="1" a="1"/>
  <c r="I132" i="47" s="1"/>
  <c r="AB13" i="46"/>
  <c r="AB30" i="46"/>
  <c r="AB32" i="46" s="1"/>
  <c r="AB85" i="46"/>
  <c r="AB87" i="46" s="1"/>
  <c r="AB90" i="46" s="1"/>
  <c r="AB102" i="46"/>
  <c r="AB104" i="46" s="1"/>
  <c r="AB107" i="46" s="1"/>
  <c r="AB66" i="46"/>
  <c r="AB68" i="46" s="1"/>
  <c r="AB71" i="46" s="1"/>
  <c r="AB49" i="46"/>
  <c r="AB51" i="46" s="1"/>
  <c r="AB54" i="46" s="1"/>
  <c r="Y72" i="46"/>
  <c r="Z72" i="46" s="1"/>
  <c r="Y55" i="46"/>
  <c r="Z55" i="46" s="1"/>
  <c r="AA55" i="46" s="1"/>
  <c r="AA52" i="46"/>
  <c r="AA87" i="46"/>
  <c r="AD434" i="7"/>
  <c r="AD437" i="7"/>
  <c r="AB21" i="19"/>
  <c r="Y19" i="46"/>
  <c r="Z19" i="46" s="1"/>
  <c r="AA19" i="46" s="1"/>
  <c r="AA104" i="46"/>
  <c r="Y91" i="46"/>
  <c r="Z91" i="46" s="1"/>
  <c r="AC14" i="19"/>
  <c r="AC20" i="19" s="1"/>
  <c r="AC71" i="19"/>
  <c r="AA68" i="46"/>
  <c r="N753" i="7"/>
  <c r="AE10" i="3"/>
  <c r="AD678" i="7"/>
  <c r="AD713" i="7"/>
  <c r="K178" i="46"/>
  <c r="K50" i="19"/>
  <c r="K197" i="46"/>
  <c r="K214" i="46"/>
  <c r="L46" i="19"/>
  <c r="K125" i="46"/>
  <c r="K128" i="46" s="1"/>
  <c r="K129" i="46" s="1"/>
  <c r="K161" i="46"/>
  <c r="K162" i="46" s="1"/>
  <c r="L124" i="46"/>
  <c r="K145" i="46"/>
  <c r="K146" i="46" s="1"/>
  <c r="K143" i="46"/>
  <c r="N530" i="7"/>
  <c r="N535" i="7" s="1"/>
  <c r="N601" i="7"/>
  <c r="N606" i="7" s="1"/>
  <c r="N603" i="7" s="1"/>
  <c r="N636" i="7"/>
  <c r="N641" i="7" s="1"/>
  <c r="N638" i="7" s="1"/>
  <c r="O706" i="7"/>
  <c r="O711" i="7" s="1"/>
  <c r="O708" i="7" s="1"/>
  <c r="N671" i="7"/>
  <c r="N676" i="7" s="1"/>
  <c r="N673" i="7" s="1"/>
  <c r="O634" i="7"/>
  <c r="O599" i="7"/>
  <c r="O528" i="7"/>
  <c r="O534" i="7" s="1"/>
  <c r="I1" i="19"/>
  <c r="L141" i="46" l="1"/>
  <c r="AB55" i="46"/>
  <c r="M782" i="7"/>
  <c r="M780" i="7" s="1"/>
  <c r="AD43" i="19"/>
  <c r="AD16" i="19"/>
  <c r="AD14" i="19" s="1"/>
  <c r="AD20" i="19" s="1"/>
  <c r="AD14" i="45"/>
  <c r="AD10" i="45" s="1"/>
  <c r="N573" i="7"/>
  <c r="N781" i="7" s="1"/>
  <c r="N568" i="7"/>
  <c r="AB52" i="46"/>
  <c r="AB33" i="46"/>
  <c r="AB24" i="19"/>
  <c r="AC23" i="19"/>
  <c r="AC66" i="46"/>
  <c r="AC68" i="46" s="1"/>
  <c r="AC71" i="46" s="1"/>
  <c r="AC128" i="47"/>
  <c r="AC102" i="46"/>
  <c r="AC104" i="46" s="1"/>
  <c r="AC107" i="46" s="1"/>
  <c r="AC49" i="46"/>
  <c r="AC51" i="46" s="1"/>
  <c r="AC85" i="46"/>
  <c r="AC30" i="46"/>
  <c r="AC32" i="46" s="1"/>
  <c r="AC35" i="46" s="1"/>
  <c r="AC13" i="46"/>
  <c r="AC15" i="46" s="1"/>
  <c r="AC18" i="46" s="1"/>
  <c r="AE434" i="7"/>
  <c r="AE437" i="7"/>
  <c r="AA90" i="46"/>
  <c r="AA91" i="46" s="1"/>
  <c r="AB91" i="46" s="1"/>
  <c r="AA88" i="46"/>
  <c r="AB88" i="46" s="1"/>
  <c r="AA107" i="46"/>
  <c r="AA108" i="46" s="1"/>
  <c r="AB108" i="46" s="1"/>
  <c r="AA105" i="46"/>
  <c r="AB105" i="46" s="1"/>
  <c r="AB15" i="46"/>
  <c r="AB35" i="46"/>
  <c r="AA71" i="46"/>
  <c r="AA72" i="46" s="1"/>
  <c r="AB72" i="46" s="1"/>
  <c r="AA69" i="46"/>
  <c r="AB69" i="46" s="1"/>
  <c r="AC21" i="19"/>
  <c r="AD71" i="19"/>
  <c r="N532" i="7"/>
  <c r="O752" i="7"/>
  <c r="O758" i="7" s="1"/>
  <c r="N754" i="7"/>
  <c r="N759" i="7" s="1"/>
  <c r="N756" i="7" s="1"/>
  <c r="AF10" i="3"/>
  <c r="AE713" i="7"/>
  <c r="AE678" i="7"/>
  <c r="L49" i="19"/>
  <c r="L50" i="19" s="1"/>
  <c r="L139" i="47"/>
  <c r="L176" i="46"/>
  <c r="L212" i="46"/>
  <c r="L140" i="46"/>
  <c r="L142" i="46" s="1"/>
  <c r="L143" i="46" s="1"/>
  <c r="L123" i="46"/>
  <c r="L125" i="46" s="1"/>
  <c r="L195" i="46"/>
  <c r="L159" i="46"/>
  <c r="L47" i="19"/>
  <c r="K217" i="46"/>
  <c r="K215" i="46"/>
  <c r="K126" i="46"/>
  <c r="K200" i="46"/>
  <c r="K198" i="46"/>
  <c r="K181" i="46"/>
  <c r="K179" i="46"/>
  <c r="M69" i="19"/>
  <c r="M66" i="19" s="1"/>
  <c r="M74" i="19" s="1"/>
  <c r="M75" i="19" s="1"/>
  <c r="M41" i="19"/>
  <c r="M38" i="19" s="1"/>
  <c r="K164" i="46"/>
  <c r="I127" i="47"/>
  <c r="I148" i="47"/>
  <c r="I138" i="47"/>
  <c r="P710" i="7"/>
  <c r="P705" i="7"/>
  <c r="Q704" i="7" s="1"/>
  <c r="O675" i="7"/>
  <c r="O670" i="7"/>
  <c r="P669" i="7" s="1"/>
  <c r="O640" i="7"/>
  <c r="O635" i="7"/>
  <c r="O605" i="7"/>
  <c r="O600" i="7"/>
  <c r="O529" i="7"/>
  <c r="J1" i="19"/>
  <c r="AE43" i="19" l="1"/>
  <c r="AE16" i="19"/>
  <c r="AE14" i="45"/>
  <c r="AE10" i="45" s="1"/>
  <c r="AC69" i="46"/>
  <c r="AC52" i="46"/>
  <c r="N569" i="7"/>
  <c r="N574" i="7" s="1"/>
  <c r="N571" i="7" s="1"/>
  <c r="O567" i="7"/>
  <c r="AC24" i="19"/>
  <c r="AC72" i="46"/>
  <c r="AC33" i="46"/>
  <c r="AC105" i="46"/>
  <c r="AC87" i="46"/>
  <c r="AC88" i="46" s="1"/>
  <c r="AD23" i="19"/>
  <c r="AD49" i="46"/>
  <c r="AD51" i="46" s="1"/>
  <c r="AD54" i="46" s="1"/>
  <c r="AD66" i="46"/>
  <c r="AD68" i="46" s="1"/>
  <c r="AD30" i="46"/>
  <c r="AD32" i="46" s="1"/>
  <c r="AD35" i="46" s="1"/>
  <c r="AD102" i="46"/>
  <c r="AD104" i="46" s="1"/>
  <c r="AD107" i="46" s="1"/>
  <c r="AD13" i="46"/>
  <c r="AD15" i="46" s="1"/>
  <c r="AD18" i="46" s="1"/>
  <c r="AD128" i="47"/>
  <c r="AD85" i="46"/>
  <c r="AD87" i="46" s="1"/>
  <c r="AD90" i="46" s="1"/>
  <c r="AC54" i="46"/>
  <c r="AC55" i="46" s="1"/>
  <c r="AB18" i="46"/>
  <c r="AB19" i="46" s="1"/>
  <c r="AC19" i="46" s="1"/>
  <c r="AB16" i="46"/>
  <c r="AC16" i="46" s="1"/>
  <c r="AC108" i="46"/>
  <c r="AE14" i="19"/>
  <c r="AE20" i="19" s="1"/>
  <c r="AE71" i="19"/>
  <c r="AF437" i="7"/>
  <c r="AF434" i="7"/>
  <c r="AD21" i="19"/>
  <c r="AB36" i="46"/>
  <c r="AC36" i="46" s="1"/>
  <c r="O753" i="7"/>
  <c r="AG10" i="3"/>
  <c r="AF713" i="7"/>
  <c r="AF678" i="7"/>
  <c r="L161" i="46"/>
  <c r="L197" i="46"/>
  <c r="L198" i="46" s="1"/>
  <c r="K182" i="46"/>
  <c r="K218" i="46"/>
  <c r="L214" i="46"/>
  <c r="L126" i="46"/>
  <c r="K165" i="46"/>
  <c r="L178" i="46"/>
  <c r="M46" i="19"/>
  <c r="K201" i="46"/>
  <c r="J148" i="47"/>
  <c r="J138" i="47"/>
  <c r="J127" i="47"/>
  <c r="M124" i="46"/>
  <c r="M141" i="46"/>
  <c r="L128" i="46"/>
  <c r="L129" i="46" s="1"/>
  <c r="L145" i="46"/>
  <c r="L146" i="46" s="1"/>
  <c r="P706" i="7"/>
  <c r="P711" i="7" s="1"/>
  <c r="P708" i="7" s="1"/>
  <c r="O530" i="7"/>
  <c r="O535" i="7" s="1"/>
  <c r="O601" i="7"/>
  <c r="O606" i="7" s="1"/>
  <c r="O603" i="7" s="1"/>
  <c r="O636" i="7"/>
  <c r="O641" i="7" s="1"/>
  <c r="O638" i="7" s="1"/>
  <c r="O671" i="7"/>
  <c r="O676" i="7" s="1"/>
  <c r="O673" i="7" s="1"/>
  <c r="P634" i="7"/>
  <c r="P599" i="7"/>
  <c r="P528" i="7"/>
  <c r="P534" i="7" s="1"/>
  <c r="N782" i="7" l="1"/>
  <c r="N780" i="7" s="1"/>
  <c r="N69" i="19" s="1"/>
  <c r="N66" i="19" s="1"/>
  <c r="N74" i="19" s="1"/>
  <c r="N75" i="19" s="1"/>
  <c r="AD69" i="46"/>
  <c r="AF14" i="45"/>
  <c r="AF10" i="45" s="1"/>
  <c r="AF16" i="19"/>
  <c r="AF14" i="19" s="1"/>
  <c r="AF20" i="19" s="1"/>
  <c r="AF43" i="19"/>
  <c r="O568" i="7"/>
  <c r="O573" i="7"/>
  <c r="O781" i="7" s="1"/>
  <c r="AD24" i="19"/>
  <c r="AD19" i="46"/>
  <c r="AE21" i="19"/>
  <c r="AD88" i="46"/>
  <c r="AD16" i="46"/>
  <c r="AF71" i="19"/>
  <c r="AG434" i="7"/>
  <c r="AG437" i="7"/>
  <c r="AC90" i="46"/>
  <c r="AC91" i="46" s="1"/>
  <c r="AD91" i="46" s="1"/>
  <c r="AD36" i="46"/>
  <c r="AD105" i="46"/>
  <c r="AE23" i="19"/>
  <c r="AE66" i="46"/>
  <c r="AE68" i="46" s="1"/>
  <c r="AE71" i="46" s="1"/>
  <c r="AE128" i="47"/>
  <c r="AE49" i="46"/>
  <c r="AE51" i="46" s="1"/>
  <c r="AE54" i="46" s="1"/>
  <c r="AE85" i="46"/>
  <c r="AE87" i="46" s="1"/>
  <c r="AE90" i="46" s="1"/>
  <c r="AE102" i="46"/>
  <c r="AE104" i="46" s="1"/>
  <c r="AE107" i="46" s="1"/>
  <c r="AE30" i="46"/>
  <c r="AE32" i="46" s="1"/>
  <c r="AE35" i="46" s="1"/>
  <c r="AE13" i="46"/>
  <c r="AE15" i="46" s="1"/>
  <c r="AE18" i="46" s="1"/>
  <c r="AD33" i="46"/>
  <c r="AD52" i="46"/>
  <c r="AD108" i="46"/>
  <c r="AD55" i="46"/>
  <c r="AD71" i="46"/>
  <c r="AD72" i="46" s="1"/>
  <c r="O532" i="7"/>
  <c r="P752" i="7"/>
  <c r="P758" i="7" s="1"/>
  <c r="O754" i="7"/>
  <c r="O759" i="7" s="1"/>
  <c r="O756" i="7" s="1"/>
  <c r="AH10" i="3"/>
  <c r="AG713" i="7"/>
  <c r="AG678" i="7"/>
  <c r="L217" i="46"/>
  <c r="L218" i="46" s="1"/>
  <c r="M49" i="19"/>
  <c r="M50" i="19" s="1"/>
  <c r="M139" i="47"/>
  <c r="M195" i="46"/>
  <c r="M176" i="46"/>
  <c r="M140" i="46"/>
  <c r="M142" i="46" s="1"/>
  <c r="M159" i="46"/>
  <c r="M123" i="46"/>
  <c r="M125" i="46" s="1"/>
  <c r="M212" i="46"/>
  <c r="L181" i="46"/>
  <c r="L200" i="46"/>
  <c r="L201" i="46" s="1"/>
  <c r="M47" i="19"/>
  <c r="L215" i="46"/>
  <c r="L164" i="46"/>
  <c r="L165" i="46" s="1"/>
  <c r="L162" i="46"/>
  <c r="L179" i="46"/>
  <c r="Q710" i="7"/>
  <c r="Q705" i="7"/>
  <c r="R704" i="7" s="1"/>
  <c r="P675" i="7"/>
  <c r="P670" i="7"/>
  <c r="Q669" i="7" s="1"/>
  <c r="P640" i="7"/>
  <c r="P635" i="7"/>
  <c r="P605" i="7"/>
  <c r="P600" i="7"/>
  <c r="P529" i="7"/>
  <c r="N41" i="19" l="1"/>
  <c r="N38" i="19" s="1"/>
  <c r="N46" i="19" s="1"/>
  <c r="N139" i="47" s="1"/>
  <c r="AG14" i="45"/>
  <c r="AG10" i="45" s="1"/>
  <c r="AG16" i="19"/>
  <c r="AG14" i="19" s="1"/>
  <c r="AG20" i="19" s="1"/>
  <c r="AG43" i="19"/>
  <c r="AF21" i="19"/>
  <c r="P567" i="7"/>
  <c r="O569" i="7"/>
  <c r="O574" i="7" s="1"/>
  <c r="O571" i="7" s="1"/>
  <c r="AE24" i="19"/>
  <c r="AE105" i="46"/>
  <c r="AE19" i="46"/>
  <c r="AE55" i="46"/>
  <c r="N124" i="46"/>
  <c r="AE69" i="46"/>
  <c r="AE72" i="46"/>
  <c r="AE91" i="46"/>
  <c r="AE36" i="46"/>
  <c r="AF23" i="19"/>
  <c r="AF13" i="46"/>
  <c r="AF15" i="46" s="1"/>
  <c r="AF18" i="46" s="1"/>
  <c r="AF128" i="47"/>
  <c r="AF66" i="46"/>
  <c r="AF68" i="46" s="1"/>
  <c r="AF71" i="46" s="1"/>
  <c r="AF30" i="46"/>
  <c r="AF32" i="46" s="1"/>
  <c r="AF35" i="46" s="1"/>
  <c r="AF85" i="46"/>
  <c r="AF87" i="46" s="1"/>
  <c r="AF90" i="46" s="1"/>
  <c r="AF49" i="46"/>
  <c r="AF51" i="46" s="1"/>
  <c r="AF54" i="46" s="1"/>
  <c r="AF102" i="46"/>
  <c r="AF104" i="46" s="1"/>
  <c r="AF107" i="46" s="1"/>
  <c r="N47" i="19"/>
  <c r="AE52" i="46"/>
  <c r="AE16" i="46"/>
  <c r="AH434" i="7"/>
  <c r="AH437" i="7"/>
  <c r="AE108" i="46"/>
  <c r="N141" i="46"/>
  <c r="AE33" i="46"/>
  <c r="AG71" i="19"/>
  <c r="AE88" i="46"/>
  <c r="N212" i="46"/>
  <c r="N214" i="46" s="1"/>
  <c r="N217" i="46" s="1"/>
  <c r="N123" i="46"/>
  <c r="N159" i="46"/>
  <c r="N161" i="46" s="1"/>
  <c r="N164" i="46" s="1"/>
  <c r="N195" i="46"/>
  <c r="N197" i="46" s="1"/>
  <c r="N200" i="46" s="1"/>
  <c r="N176" i="46"/>
  <c r="N178" i="46" s="1"/>
  <c r="N181" i="46" s="1"/>
  <c r="N140" i="46"/>
  <c r="P753" i="7"/>
  <c r="AI10" i="3"/>
  <c r="AH713" i="7"/>
  <c r="AH678" i="7"/>
  <c r="M161" i="46"/>
  <c r="M162" i="46" s="1"/>
  <c r="M178" i="46"/>
  <c r="M197" i="46"/>
  <c r="L182" i="46"/>
  <c r="M214" i="46"/>
  <c r="M145" i="46"/>
  <c r="M146" i="46" s="1"/>
  <c r="M143" i="46"/>
  <c r="M128" i="46"/>
  <c r="M129" i="46" s="1"/>
  <c r="M126" i="46"/>
  <c r="P636" i="7"/>
  <c r="P641" i="7" s="1"/>
  <c r="P638" i="7" s="1"/>
  <c r="Q706" i="7"/>
  <c r="Q711" i="7" s="1"/>
  <c r="Q708" i="7" s="1"/>
  <c r="P530" i="7"/>
  <c r="P535" i="7" s="1"/>
  <c r="P601" i="7"/>
  <c r="P606" i="7" s="1"/>
  <c r="P603" i="7" s="1"/>
  <c r="P671" i="7"/>
  <c r="P676" i="7" s="1"/>
  <c r="P673" i="7" s="1"/>
  <c r="Q634" i="7"/>
  <c r="Q599" i="7"/>
  <c r="Q528" i="7"/>
  <c r="K1" i="19"/>
  <c r="N49" i="19" l="1"/>
  <c r="N50" i="19" s="1"/>
  <c r="O782" i="7"/>
  <c r="O780" i="7" s="1"/>
  <c r="O41" i="19" s="1"/>
  <c r="O38" i="19" s="1"/>
  <c r="O46" i="19" s="1"/>
  <c r="O47" i="19" s="1"/>
  <c r="AF24" i="19"/>
  <c r="AH14" i="45"/>
  <c r="AH10" i="45" s="1"/>
  <c r="AH16" i="19"/>
  <c r="AH14" i="19" s="1"/>
  <c r="AH20" i="19" s="1"/>
  <c r="AH43" i="19"/>
  <c r="N125" i="46"/>
  <c r="N128" i="46" s="1"/>
  <c r="N129" i="46" s="1"/>
  <c r="P573" i="7"/>
  <c r="P781" i="7" s="1"/>
  <c r="P568" i="7"/>
  <c r="AF55" i="46"/>
  <c r="AF19" i="46"/>
  <c r="AF91" i="46"/>
  <c r="AF72" i="46"/>
  <c r="AF108" i="46"/>
  <c r="AF69" i="46"/>
  <c r="AF88" i="46"/>
  <c r="N162" i="46"/>
  <c r="AF105" i="46"/>
  <c r="N142" i="46"/>
  <c r="N145" i="46" s="1"/>
  <c r="N146" i="46" s="1"/>
  <c r="AG23" i="19"/>
  <c r="AG13" i="46"/>
  <c r="AG15" i="46" s="1"/>
  <c r="AG18" i="46" s="1"/>
  <c r="AG85" i="46"/>
  <c r="AG87" i="46" s="1"/>
  <c r="AG90" i="46" s="1"/>
  <c r="AG49" i="46"/>
  <c r="AG51" i="46" s="1"/>
  <c r="AG54" i="46" s="1"/>
  <c r="AG30" i="46"/>
  <c r="AG32" i="46" s="1"/>
  <c r="AG35" i="46" s="1"/>
  <c r="AG66" i="46"/>
  <c r="AG68" i="46" s="1"/>
  <c r="AG71" i="46" s="1"/>
  <c r="AG102" i="46"/>
  <c r="AG104" i="46" s="1"/>
  <c r="AG107" i="46" s="1"/>
  <c r="AG128" i="47"/>
  <c r="AH71" i="19"/>
  <c r="AI434" i="7"/>
  <c r="AI437" i="7"/>
  <c r="AF36" i="46"/>
  <c r="AF33" i="46"/>
  <c r="AF16" i="46"/>
  <c r="AG21" i="19"/>
  <c r="AF52" i="46"/>
  <c r="O69" i="19"/>
  <c r="O66" i="19" s="1"/>
  <c r="O74" i="19" s="1"/>
  <c r="O75" i="19" s="1"/>
  <c r="P532" i="7"/>
  <c r="Q752" i="7"/>
  <c r="Q758" i="7" s="1"/>
  <c r="P754" i="7"/>
  <c r="P759" i="7" s="1"/>
  <c r="P756" i="7" s="1"/>
  <c r="AJ10" i="3"/>
  <c r="AI713" i="7"/>
  <c r="AI678" i="7"/>
  <c r="M217" i="46"/>
  <c r="M218" i="46" s="1"/>
  <c r="N218" i="46" s="1"/>
  <c r="M181" i="46"/>
  <c r="M182" i="46" s="1"/>
  <c r="N182" i="46" s="1"/>
  <c r="M200" i="46"/>
  <c r="M201" i="46" s="1"/>
  <c r="N201" i="46" s="1"/>
  <c r="M198" i="46"/>
  <c r="N198" i="46" s="1"/>
  <c r="M179" i="46"/>
  <c r="N179" i="46" s="1"/>
  <c r="O139" i="47"/>
  <c r="O159" i="46"/>
  <c r="O161" i="46" s="1"/>
  <c r="O164" i="46" s="1"/>
  <c r="O176" i="46"/>
  <c r="O178" i="46" s="1"/>
  <c r="O181" i="46" s="1"/>
  <c r="O212" i="46"/>
  <c r="O214" i="46" s="1"/>
  <c r="O217" i="46" s="1"/>
  <c r="O123" i="46"/>
  <c r="O195" i="46"/>
  <c r="O197" i="46" s="1"/>
  <c r="O200" i="46" s="1"/>
  <c r="O140" i="46"/>
  <c r="M164" i="46"/>
  <c r="M165" i="46" s="1"/>
  <c r="N165" i="46" s="1"/>
  <c r="M215" i="46"/>
  <c r="N215" i="46" s="1"/>
  <c r="K138" i="47"/>
  <c r="K127" i="47"/>
  <c r="K148" i="47"/>
  <c r="R710" i="7"/>
  <c r="R705" i="7"/>
  <c r="S704" i="7" s="1"/>
  <c r="Q675" i="7"/>
  <c r="Q670" i="7"/>
  <c r="R669" i="7" s="1"/>
  <c r="Q640" i="7"/>
  <c r="Q635" i="7"/>
  <c r="Q605" i="7"/>
  <c r="Q600" i="7"/>
  <c r="Q529" i="7"/>
  <c r="Q534" i="7"/>
  <c r="AG24" i="19" l="1"/>
  <c r="O141" i="46"/>
  <c r="O142" i="46" s="1"/>
  <c r="O145" i="46" s="1"/>
  <c r="O146" i="46" s="1"/>
  <c r="O124" i="46"/>
  <c r="O125" i="46" s="1"/>
  <c r="O128" i="46" s="1"/>
  <c r="O129" i="46" s="1"/>
  <c r="O49" i="19"/>
  <c r="O50" i="19" s="1"/>
  <c r="AI14" i="45"/>
  <c r="AI10" i="45" s="1"/>
  <c r="AI16" i="19"/>
  <c r="AI14" i="19" s="1"/>
  <c r="AI20" i="19" s="1"/>
  <c r="AI43" i="19"/>
  <c r="N126" i="46"/>
  <c r="Q567" i="7"/>
  <c r="P569" i="7"/>
  <c r="P574" i="7" s="1"/>
  <c r="P571" i="7" s="1"/>
  <c r="AG55" i="46"/>
  <c r="AG91" i="46"/>
  <c r="AG72" i="46"/>
  <c r="AG88" i="46"/>
  <c r="AG105" i="46"/>
  <c r="AG19" i="46"/>
  <c r="AG52" i="46"/>
  <c r="AG69" i="46"/>
  <c r="AH21" i="19"/>
  <c r="AG108" i="46"/>
  <c r="AG33" i="46"/>
  <c r="AG36" i="46"/>
  <c r="N143" i="46"/>
  <c r="AJ434" i="7"/>
  <c r="AJ437" i="7"/>
  <c r="AI71" i="19"/>
  <c r="AG16" i="46"/>
  <c r="AH23" i="19"/>
  <c r="AH24" i="19" s="1"/>
  <c r="AH30" i="46"/>
  <c r="AH32" i="46" s="1"/>
  <c r="AH35" i="46" s="1"/>
  <c r="AH102" i="46"/>
  <c r="AH104" i="46" s="1"/>
  <c r="AH107" i="46" s="1"/>
  <c r="AH128" i="47"/>
  <c r="AH85" i="46"/>
  <c r="AH87" i="46" s="1"/>
  <c r="AH90" i="46" s="1"/>
  <c r="AH66" i="46"/>
  <c r="AH68" i="46" s="1"/>
  <c r="AH71" i="46" s="1"/>
  <c r="AH49" i="46"/>
  <c r="AH51" i="46" s="1"/>
  <c r="AH54" i="46" s="1"/>
  <c r="AH13" i="46"/>
  <c r="AH15" i="46" s="1"/>
  <c r="AH18" i="46" s="1"/>
  <c r="Q753" i="7"/>
  <c r="O182" i="46"/>
  <c r="O165" i="46"/>
  <c r="O179" i="46"/>
  <c r="AK10" i="3"/>
  <c r="AJ713" i="7"/>
  <c r="AJ678" i="7"/>
  <c r="O215" i="46"/>
  <c r="O218" i="46"/>
  <c r="O198" i="46"/>
  <c r="O162" i="46"/>
  <c r="O201" i="46"/>
  <c r="Q530" i="7"/>
  <c r="Q535" i="7" s="1"/>
  <c r="Q636" i="7"/>
  <c r="Q641" i="7" s="1"/>
  <c r="Q638" i="7" s="1"/>
  <c r="R706" i="7"/>
  <c r="R711" i="7" s="1"/>
  <c r="R708" i="7" s="1"/>
  <c r="Q601" i="7"/>
  <c r="Q606" i="7" s="1"/>
  <c r="Q603" i="7" s="1"/>
  <c r="Q671" i="7"/>
  <c r="Q676" i="7" s="1"/>
  <c r="Q673" i="7" s="1"/>
  <c r="R634" i="7"/>
  <c r="R599" i="7"/>
  <c r="R528" i="7"/>
  <c r="R529" i="7" s="1"/>
  <c r="R530" i="7" s="1"/>
  <c r="L1" i="19"/>
  <c r="AH55" i="46" l="1"/>
  <c r="P782" i="7"/>
  <c r="P780" i="7" s="1"/>
  <c r="P41" i="19" s="1"/>
  <c r="P38" i="19" s="1"/>
  <c r="P46" i="19" s="1"/>
  <c r="P176" i="46" s="1"/>
  <c r="P178" i="46" s="1"/>
  <c r="AJ43" i="19"/>
  <c r="AJ14" i="45"/>
  <c r="AJ10" i="45" s="1"/>
  <c r="AJ16" i="19"/>
  <c r="AJ14" i="19" s="1"/>
  <c r="AJ20" i="19" s="1"/>
  <c r="AH72" i="46"/>
  <c r="Q568" i="7"/>
  <c r="Q573" i="7"/>
  <c r="Q781" i="7" s="1"/>
  <c r="AH91" i="46"/>
  <c r="AH19" i="46"/>
  <c r="AH108" i="46"/>
  <c r="AH36" i="46"/>
  <c r="AH52" i="46"/>
  <c r="AH69" i="46"/>
  <c r="AH88" i="46"/>
  <c r="AI23" i="19"/>
  <c r="AI24" i="19" s="1"/>
  <c r="AI85" i="46"/>
  <c r="AI87" i="46" s="1"/>
  <c r="AI90" i="46" s="1"/>
  <c r="AI128" i="47"/>
  <c r="AI30" i="46"/>
  <c r="AI32" i="46" s="1"/>
  <c r="AI35" i="46" s="1"/>
  <c r="AI102" i="46"/>
  <c r="AI104" i="46" s="1"/>
  <c r="AI107" i="46" s="1"/>
  <c r="AI13" i="46"/>
  <c r="AI15" i="46" s="1"/>
  <c r="AI18" i="46" s="1"/>
  <c r="AI49" i="46"/>
  <c r="AI51" i="46" s="1"/>
  <c r="AI54" i="46" s="1"/>
  <c r="AI66" i="46"/>
  <c r="AI68" i="46" s="1"/>
  <c r="AI71" i="46" s="1"/>
  <c r="AH105" i="46"/>
  <c r="AH33" i="46"/>
  <c r="AJ71" i="19"/>
  <c r="AH16" i="46"/>
  <c r="AK437" i="7"/>
  <c r="AK434" i="7"/>
  <c r="AI21" i="19"/>
  <c r="Q532" i="7"/>
  <c r="R752" i="7"/>
  <c r="R758" i="7" s="1"/>
  <c r="Q754" i="7"/>
  <c r="Q759" i="7" s="1"/>
  <c r="Q756" i="7" s="1"/>
  <c r="O126" i="46"/>
  <c r="O143" i="46"/>
  <c r="AL10" i="3"/>
  <c r="AK678" i="7"/>
  <c r="AK713" i="7"/>
  <c r="L138" i="47"/>
  <c r="L148" i="47"/>
  <c r="L127" i="47"/>
  <c r="S710" i="7"/>
  <c r="S705" i="7"/>
  <c r="T704" i="7" s="1"/>
  <c r="R535" i="7"/>
  <c r="R675" i="7"/>
  <c r="R670" i="7"/>
  <c r="S669" i="7" s="1"/>
  <c r="R640" i="7"/>
  <c r="R635" i="7"/>
  <c r="R605" i="7"/>
  <c r="R600" i="7"/>
  <c r="R534" i="7"/>
  <c r="S528" i="7"/>
  <c r="S529" i="7" s="1"/>
  <c r="S530" i="7" s="1"/>
  <c r="AI55" i="46" l="1"/>
  <c r="P47" i="19"/>
  <c r="P159" i="46"/>
  <c r="P161" i="46" s="1"/>
  <c r="P164" i="46" s="1"/>
  <c r="P165" i="46" s="1"/>
  <c r="P139" i="47"/>
  <c r="P49" i="19"/>
  <c r="P50" i="19" s="1"/>
  <c r="P212" i="46"/>
  <c r="P214" i="46" s="1"/>
  <c r="P217" i="46" s="1"/>
  <c r="P218" i="46" s="1"/>
  <c r="P69" i="19"/>
  <c r="P66" i="19" s="1"/>
  <c r="P74" i="19" s="1"/>
  <c r="P75" i="19" s="1"/>
  <c r="P195" i="46"/>
  <c r="P197" i="46" s="1"/>
  <c r="P200" i="46" s="1"/>
  <c r="P201" i="46" s="1"/>
  <c r="P124" i="46"/>
  <c r="P140" i="46"/>
  <c r="P141" i="46"/>
  <c r="P123" i="46"/>
  <c r="AK43" i="19"/>
  <c r="AK14" i="45"/>
  <c r="AK10" i="45" s="1"/>
  <c r="AK16" i="19"/>
  <c r="AK14" i="19" s="1"/>
  <c r="AK20" i="19" s="1"/>
  <c r="AI36" i="46"/>
  <c r="AI72" i="46"/>
  <c r="R567" i="7"/>
  <c r="Q569" i="7"/>
  <c r="Q574" i="7" s="1"/>
  <c r="Q571" i="7" s="1"/>
  <c r="AI91" i="46"/>
  <c r="AI19" i="46"/>
  <c r="AI108" i="46"/>
  <c r="AI33" i="46"/>
  <c r="AI16" i="46"/>
  <c r="AI88" i="46"/>
  <c r="AI69" i="46"/>
  <c r="AJ23" i="19"/>
  <c r="AJ24" i="19" s="1"/>
  <c r="AJ128" i="47"/>
  <c r="AJ85" i="46"/>
  <c r="AJ87" i="46" s="1"/>
  <c r="AJ90" i="46" s="1"/>
  <c r="AJ66" i="46"/>
  <c r="AJ68" i="46" s="1"/>
  <c r="AJ71" i="46" s="1"/>
  <c r="AJ30" i="46"/>
  <c r="AJ32" i="46" s="1"/>
  <c r="AJ35" i="46" s="1"/>
  <c r="AJ102" i="46"/>
  <c r="AJ104" i="46" s="1"/>
  <c r="AJ107" i="46" s="1"/>
  <c r="AJ49" i="46"/>
  <c r="AJ51" i="46" s="1"/>
  <c r="AJ54" i="46" s="1"/>
  <c r="AJ55" i="46" s="1"/>
  <c r="AJ13" i="46"/>
  <c r="AJ15" i="46" s="1"/>
  <c r="AJ18" i="46" s="1"/>
  <c r="AJ21" i="19"/>
  <c r="AI105" i="46"/>
  <c r="AL437" i="7"/>
  <c r="AL434" i="7"/>
  <c r="AK71" i="19"/>
  <c r="AI52" i="46"/>
  <c r="R532" i="7"/>
  <c r="R753" i="7"/>
  <c r="AM10" i="3"/>
  <c r="AL713" i="7"/>
  <c r="AL678" i="7"/>
  <c r="P181" i="46"/>
  <c r="P182" i="46" s="1"/>
  <c r="P179" i="46"/>
  <c r="S535" i="7"/>
  <c r="R671" i="7"/>
  <c r="R676" i="7" s="1"/>
  <c r="R673" i="7" s="1"/>
  <c r="R636" i="7"/>
  <c r="R641" i="7" s="1"/>
  <c r="R638" i="7" s="1"/>
  <c r="R601" i="7"/>
  <c r="R606" i="7" s="1"/>
  <c r="R603" i="7" s="1"/>
  <c r="S706" i="7"/>
  <c r="S711" i="7" s="1"/>
  <c r="S708" i="7" s="1"/>
  <c r="S634" i="7"/>
  <c r="S599" i="7"/>
  <c r="S534" i="7"/>
  <c r="T528" i="7"/>
  <c r="T529" i="7" s="1"/>
  <c r="M1" i="19"/>
  <c r="P215" i="46" l="1"/>
  <c r="P162" i="46"/>
  <c r="P142" i="46"/>
  <c r="P145" i="46" s="1"/>
  <c r="P146" i="46" s="1"/>
  <c r="P125" i="46"/>
  <c r="P128" i="46" s="1"/>
  <c r="P129" i="46" s="1"/>
  <c r="P198" i="46"/>
  <c r="Q782" i="7"/>
  <c r="Q780" i="7" s="1"/>
  <c r="Q69" i="19" s="1"/>
  <c r="Q66" i="19" s="1"/>
  <c r="Q74" i="19" s="1"/>
  <c r="Q75" i="19" s="1"/>
  <c r="AJ91" i="46"/>
  <c r="AJ36" i="46"/>
  <c r="AL43" i="19"/>
  <c r="AL14" i="45"/>
  <c r="AL10" i="45" s="1"/>
  <c r="AL16" i="19"/>
  <c r="AL14" i="19" s="1"/>
  <c r="AL20" i="19" s="1"/>
  <c r="AJ72" i="46"/>
  <c r="R573" i="7"/>
  <c r="R781" i="7" s="1"/>
  <c r="R568" i="7"/>
  <c r="AJ105" i="46"/>
  <c r="AJ19" i="46"/>
  <c r="AJ108" i="46"/>
  <c r="AJ16" i="46"/>
  <c r="AJ69" i="46"/>
  <c r="AL71" i="19"/>
  <c r="AK23" i="19"/>
  <c r="AK24" i="19" s="1"/>
  <c r="AK30" i="46"/>
  <c r="AK32" i="46" s="1"/>
  <c r="AK35" i="46" s="1"/>
  <c r="AK13" i="46"/>
  <c r="AK15" i="46" s="1"/>
  <c r="AK18" i="46" s="1"/>
  <c r="AK49" i="46"/>
  <c r="AK51" i="46" s="1"/>
  <c r="AK54" i="46" s="1"/>
  <c r="AK55" i="46" s="1"/>
  <c r="AK66" i="46"/>
  <c r="AK68" i="46" s="1"/>
  <c r="AK71" i="46" s="1"/>
  <c r="AK128" i="47"/>
  <c r="AK85" i="46"/>
  <c r="AK87" i="46" s="1"/>
  <c r="AK90" i="46" s="1"/>
  <c r="AK102" i="46"/>
  <c r="AK104" i="46" s="1"/>
  <c r="AK107" i="46" s="1"/>
  <c r="AM434" i="7"/>
  <c r="AM437" i="7"/>
  <c r="AJ52" i="46"/>
  <c r="AJ33" i="46"/>
  <c r="AK21" i="19"/>
  <c r="AJ88" i="46"/>
  <c r="S532" i="7"/>
  <c r="S752" i="7"/>
  <c r="S758" i="7" s="1"/>
  <c r="R754" i="7"/>
  <c r="R759" i="7" s="1"/>
  <c r="P126" i="46"/>
  <c r="P143" i="46"/>
  <c r="AN10" i="3"/>
  <c r="AM713" i="7"/>
  <c r="AM678" i="7"/>
  <c r="M138" i="47"/>
  <c r="M127" i="47"/>
  <c r="M148" i="47"/>
  <c r="T710" i="7"/>
  <c r="T705" i="7"/>
  <c r="U704" i="7" s="1"/>
  <c r="T530" i="7"/>
  <c r="T535" i="7" s="1"/>
  <c r="S675" i="7"/>
  <c r="S670" i="7"/>
  <c r="T669" i="7" s="1"/>
  <c r="S640" i="7"/>
  <c r="S635" i="7"/>
  <c r="S605" i="7"/>
  <c r="S600" i="7"/>
  <c r="T534" i="7"/>
  <c r="U528" i="7"/>
  <c r="AK91" i="46" l="1"/>
  <c r="Q41" i="19"/>
  <c r="Q38" i="19" s="1"/>
  <c r="Q46" i="19" s="1"/>
  <c r="Q47" i="19" s="1"/>
  <c r="AK72" i="46"/>
  <c r="AK36" i="46"/>
  <c r="AM43" i="19"/>
  <c r="AM16" i="19"/>
  <c r="AM14" i="19" s="1"/>
  <c r="AM20" i="19" s="1"/>
  <c r="AM14" i="45"/>
  <c r="AM10" i="45" s="1"/>
  <c r="R569" i="7"/>
  <c r="R574" i="7" s="1"/>
  <c r="R571" i="7" s="1"/>
  <c r="S567" i="7"/>
  <c r="AK19" i="46"/>
  <c r="AK108" i="46"/>
  <c r="AK69" i="46"/>
  <c r="AK33" i="46"/>
  <c r="AK52" i="46"/>
  <c r="AK105" i="46"/>
  <c r="AL23" i="19"/>
  <c r="AL24" i="19" s="1"/>
  <c r="AL102" i="46"/>
  <c r="AL104" i="46" s="1"/>
  <c r="AL107" i="46" s="1"/>
  <c r="AL30" i="46"/>
  <c r="AL32" i="46" s="1"/>
  <c r="AL35" i="46" s="1"/>
  <c r="AL66" i="46"/>
  <c r="AL68" i="46" s="1"/>
  <c r="AL71" i="46" s="1"/>
  <c r="AL49" i="46"/>
  <c r="AL51" i="46" s="1"/>
  <c r="AL54" i="46" s="1"/>
  <c r="AL55" i="46" s="1"/>
  <c r="AL128" i="47"/>
  <c r="AL13" i="46"/>
  <c r="AL15" i="46" s="1"/>
  <c r="AL18" i="46" s="1"/>
  <c r="AL85" i="46"/>
  <c r="AL87" i="46" s="1"/>
  <c r="AL90" i="46" s="1"/>
  <c r="AL91" i="46" s="1"/>
  <c r="AK88" i="46"/>
  <c r="AM71" i="19"/>
  <c r="AL21" i="19"/>
  <c r="AN437" i="7"/>
  <c r="AN434" i="7"/>
  <c r="AK16" i="46"/>
  <c r="Q141" i="46"/>
  <c r="Q124" i="46"/>
  <c r="Q176" i="46"/>
  <c r="Q178" i="46" s="1"/>
  <c r="Q181" i="46" s="1"/>
  <c r="Q182" i="46" s="1"/>
  <c r="Q140" i="46"/>
  <c r="Q139" i="47"/>
  <c r="Q49" i="19"/>
  <c r="Q50" i="19" s="1"/>
  <c r="R756" i="7"/>
  <c r="T532" i="7"/>
  <c r="S753" i="7"/>
  <c r="AO10" i="3"/>
  <c r="AN713" i="7"/>
  <c r="AN678" i="7"/>
  <c r="S636" i="7"/>
  <c r="S641" i="7" s="1"/>
  <c r="S638" i="7" s="1"/>
  <c r="S671" i="7"/>
  <c r="S676" i="7" s="1"/>
  <c r="S673" i="7" s="1"/>
  <c r="T706" i="7"/>
  <c r="T711" i="7" s="1"/>
  <c r="T708" i="7" s="1"/>
  <c r="S601" i="7"/>
  <c r="S606" i="7" s="1"/>
  <c r="S603" i="7" s="1"/>
  <c r="T634" i="7"/>
  <c r="T599" i="7"/>
  <c r="U529" i="7"/>
  <c r="U534" i="7"/>
  <c r="N1" i="19"/>
  <c r="AL72" i="46" l="1"/>
  <c r="R782" i="7"/>
  <c r="R780" i="7" s="1"/>
  <c r="R41" i="19" s="1"/>
  <c r="R38" i="19" s="1"/>
  <c r="R46" i="19" s="1"/>
  <c r="R195" i="46" s="1"/>
  <c r="R197" i="46" s="1"/>
  <c r="R200" i="46" s="1"/>
  <c r="Q123" i="46"/>
  <c r="Q125" i="46" s="1"/>
  <c r="Q128" i="46" s="1"/>
  <c r="Q129" i="46" s="1"/>
  <c r="Q159" i="46"/>
  <c r="Q161" i="46" s="1"/>
  <c r="Q164" i="46" s="1"/>
  <c r="Q165" i="46" s="1"/>
  <c r="Q212" i="46"/>
  <c r="Q214" i="46" s="1"/>
  <c r="Q217" i="46" s="1"/>
  <c r="Q218" i="46" s="1"/>
  <c r="Q195" i="46"/>
  <c r="Q197" i="46" s="1"/>
  <c r="Q200" i="46" s="1"/>
  <c r="Q201" i="46" s="1"/>
  <c r="AL36" i="46"/>
  <c r="AL19" i="46"/>
  <c r="AN14" i="45"/>
  <c r="AN10" i="45" s="1"/>
  <c r="AN16" i="19"/>
  <c r="AN14" i="19" s="1"/>
  <c r="AN20" i="19" s="1"/>
  <c r="AN43" i="19"/>
  <c r="AL108" i="46"/>
  <c r="S573" i="7"/>
  <c r="S781" i="7" s="1"/>
  <c r="S568" i="7"/>
  <c r="AL52" i="46"/>
  <c r="AL69" i="46"/>
  <c r="AL33" i="46"/>
  <c r="AL105" i="46"/>
  <c r="AM21" i="19"/>
  <c r="AL16" i="46"/>
  <c r="AO437" i="7"/>
  <c r="AO434" i="7"/>
  <c r="AM23" i="19"/>
  <c r="AM24" i="19" s="1"/>
  <c r="AM66" i="46"/>
  <c r="AM68" i="46" s="1"/>
  <c r="AM71" i="46" s="1"/>
  <c r="AM72" i="46" s="1"/>
  <c r="AM49" i="46"/>
  <c r="AM51" i="46" s="1"/>
  <c r="AM54" i="46" s="1"/>
  <c r="AM55" i="46" s="1"/>
  <c r="AM13" i="46"/>
  <c r="AM15" i="46" s="1"/>
  <c r="AM18" i="46" s="1"/>
  <c r="AM128" i="47"/>
  <c r="AM102" i="46"/>
  <c r="AM104" i="46" s="1"/>
  <c r="AM107" i="46" s="1"/>
  <c r="AM30" i="46"/>
  <c r="AM32" i="46" s="1"/>
  <c r="AM35" i="46" s="1"/>
  <c r="AM85" i="46"/>
  <c r="AM87" i="46" s="1"/>
  <c r="AM90" i="46" s="1"/>
  <c r="AM91" i="46" s="1"/>
  <c r="AN71" i="19"/>
  <c r="AL88" i="46"/>
  <c r="Q142" i="46"/>
  <c r="Q145" i="46" s="1"/>
  <c r="Q146" i="46" s="1"/>
  <c r="Q179" i="46"/>
  <c r="R69" i="19"/>
  <c r="R66" i="19" s="1"/>
  <c r="R74" i="19" s="1"/>
  <c r="R75" i="19" s="1"/>
  <c r="T752" i="7"/>
  <c r="T758" i="7" s="1"/>
  <c r="S754" i="7"/>
  <c r="S759" i="7" s="1"/>
  <c r="AP10" i="3"/>
  <c r="AO678" i="7"/>
  <c r="AO713" i="7"/>
  <c r="R49" i="19"/>
  <c r="R50" i="19" s="1"/>
  <c r="R139" i="47"/>
  <c r="R123" i="46"/>
  <c r="R140" i="46"/>
  <c r="R212" i="46"/>
  <c r="R214" i="46" s="1"/>
  <c r="R217" i="46" s="1"/>
  <c r="R47" i="19"/>
  <c r="N127" i="47"/>
  <c r="N148" i="47"/>
  <c r="N138" i="47"/>
  <c r="R124" i="46"/>
  <c r="R141" i="46"/>
  <c r="U530" i="7"/>
  <c r="U535" i="7" s="1"/>
  <c r="U710" i="7"/>
  <c r="U705" i="7"/>
  <c r="V704" i="7" s="1"/>
  <c r="T675" i="7"/>
  <c r="T670" i="7"/>
  <c r="U669" i="7" s="1"/>
  <c r="T640" i="7"/>
  <c r="T635" i="7"/>
  <c r="T605" i="7"/>
  <c r="T600" i="7"/>
  <c r="V528" i="7"/>
  <c r="R176" i="46" l="1"/>
  <c r="R178" i="46" s="1"/>
  <c r="R181" i="46" s="1"/>
  <c r="R182" i="46" s="1"/>
  <c r="R159" i="46"/>
  <c r="R161" i="46" s="1"/>
  <c r="R164" i="46" s="1"/>
  <c r="AM36" i="46"/>
  <c r="R165" i="46"/>
  <c r="Q198" i="46"/>
  <c r="R198" i="46" s="1"/>
  <c r="R218" i="46"/>
  <c r="Q215" i="46"/>
  <c r="R215" i="46" s="1"/>
  <c r="Q162" i="46"/>
  <c r="R162" i="46" s="1"/>
  <c r="R201" i="46"/>
  <c r="AM19" i="46"/>
  <c r="AO14" i="45"/>
  <c r="AO10" i="45" s="1"/>
  <c r="AO16" i="19"/>
  <c r="AO14" i="19" s="1"/>
  <c r="AO20" i="19" s="1"/>
  <c r="AO43" i="19"/>
  <c r="AM108" i="46"/>
  <c r="T567" i="7"/>
  <c r="S569" i="7"/>
  <c r="S574" i="7" s="1"/>
  <c r="S571" i="7" s="1"/>
  <c r="AN21" i="19"/>
  <c r="AM105" i="46"/>
  <c r="AO71" i="19"/>
  <c r="AP437" i="7"/>
  <c r="AP434" i="7"/>
  <c r="Q126" i="46"/>
  <c r="AM33" i="46"/>
  <c r="Q143" i="46"/>
  <c r="AM88" i="46"/>
  <c r="AM52" i="46"/>
  <c r="AN23" i="19"/>
  <c r="AN24" i="19" s="1"/>
  <c r="AN66" i="46"/>
  <c r="AN68" i="46" s="1"/>
  <c r="AN71" i="46" s="1"/>
  <c r="AN72" i="46" s="1"/>
  <c r="AN128" i="47"/>
  <c r="AN30" i="46"/>
  <c r="AN32" i="46" s="1"/>
  <c r="AN35" i="46" s="1"/>
  <c r="AN102" i="46"/>
  <c r="AN104" i="46" s="1"/>
  <c r="AN107" i="46" s="1"/>
  <c r="AN85" i="46"/>
  <c r="AN87" i="46" s="1"/>
  <c r="AN90" i="46" s="1"/>
  <c r="AN91" i="46" s="1"/>
  <c r="AN13" i="46"/>
  <c r="AN15" i="46" s="1"/>
  <c r="AN18" i="46" s="1"/>
  <c r="AN49" i="46"/>
  <c r="AN51" i="46" s="1"/>
  <c r="AN54" i="46" s="1"/>
  <c r="AN55" i="46" s="1"/>
  <c r="AM69" i="46"/>
  <c r="AM16" i="46"/>
  <c r="S756" i="7"/>
  <c r="U532" i="7"/>
  <c r="T753" i="7"/>
  <c r="R125" i="46"/>
  <c r="R128" i="46" s="1"/>
  <c r="R129" i="46" s="1"/>
  <c r="R142" i="46"/>
  <c r="R145" i="46" s="1"/>
  <c r="R146" i="46" s="1"/>
  <c r="AQ10" i="3"/>
  <c r="AP678" i="7"/>
  <c r="AP713" i="7"/>
  <c r="T601" i="7"/>
  <c r="T606" i="7" s="1"/>
  <c r="T603" i="7" s="1"/>
  <c r="T636" i="7"/>
  <c r="T641" i="7" s="1"/>
  <c r="T638" i="7" s="1"/>
  <c r="T671" i="7"/>
  <c r="T676" i="7" s="1"/>
  <c r="T673" i="7" s="1"/>
  <c r="U706" i="7"/>
  <c r="U711" i="7" s="1"/>
  <c r="U708" i="7" s="1"/>
  <c r="U634" i="7"/>
  <c r="U599" i="7"/>
  <c r="V529" i="7"/>
  <c r="V534" i="7"/>
  <c r="O1" i="19"/>
  <c r="R179" i="46" l="1"/>
  <c r="AN108" i="46"/>
  <c r="AN36" i="46"/>
  <c r="AN19" i="46"/>
  <c r="S782" i="7"/>
  <c r="S780" i="7" s="1"/>
  <c r="S41" i="19" s="1"/>
  <c r="S38" i="19" s="1"/>
  <c r="S46" i="19" s="1"/>
  <c r="S47" i="19" s="1"/>
  <c r="AP14" i="45"/>
  <c r="AP10" i="45" s="1"/>
  <c r="AP16" i="19"/>
  <c r="AP14" i="19" s="1"/>
  <c r="AP20" i="19" s="1"/>
  <c r="AP43" i="19"/>
  <c r="T568" i="7"/>
  <c r="T573" i="7"/>
  <c r="T781" i="7" s="1"/>
  <c r="AO21" i="19"/>
  <c r="AN33" i="46"/>
  <c r="AN16" i="46"/>
  <c r="AP71" i="19"/>
  <c r="AN69" i="46"/>
  <c r="AO23" i="19"/>
  <c r="AO24" i="19" s="1"/>
  <c r="AO13" i="46"/>
  <c r="AO15" i="46" s="1"/>
  <c r="AO18" i="46" s="1"/>
  <c r="AO66" i="46"/>
  <c r="AO68" i="46" s="1"/>
  <c r="AO71" i="46" s="1"/>
  <c r="AO72" i="46" s="1"/>
  <c r="AO85" i="46"/>
  <c r="AO87" i="46" s="1"/>
  <c r="AO90" i="46" s="1"/>
  <c r="AO91" i="46" s="1"/>
  <c r="AO49" i="46"/>
  <c r="AO51" i="46" s="1"/>
  <c r="AO54" i="46" s="1"/>
  <c r="AO55" i="46" s="1"/>
  <c r="AO30" i="46"/>
  <c r="AO32" i="46" s="1"/>
  <c r="AO35" i="46" s="1"/>
  <c r="AO128" i="47"/>
  <c r="AO102" i="46"/>
  <c r="AO104" i="46" s="1"/>
  <c r="AO107" i="46" s="1"/>
  <c r="AQ437" i="7"/>
  <c r="AQ434" i="7"/>
  <c r="AN105" i="46"/>
  <c r="AN52" i="46"/>
  <c r="AN88" i="46"/>
  <c r="U752" i="7"/>
  <c r="U758" i="7" s="1"/>
  <c r="T754" i="7"/>
  <c r="T759" i="7" s="1"/>
  <c r="R126" i="46"/>
  <c r="R143" i="46"/>
  <c r="AR10" i="3"/>
  <c r="AQ713" i="7"/>
  <c r="AQ678" i="7"/>
  <c r="O148" i="47"/>
  <c r="O138" i="47"/>
  <c r="O127" i="47"/>
  <c r="V530" i="7"/>
  <c r="V535" i="7" s="1"/>
  <c r="V710" i="7"/>
  <c r="V705" i="7"/>
  <c r="W704" i="7" s="1"/>
  <c r="U675" i="7"/>
  <c r="U670" i="7"/>
  <c r="V669" i="7" s="1"/>
  <c r="U640" i="7"/>
  <c r="U635" i="7"/>
  <c r="U605" i="7"/>
  <c r="U600" i="7"/>
  <c r="W528" i="7"/>
  <c r="AO108" i="46" l="1"/>
  <c r="AO19" i="46"/>
  <c r="AO36" i="46"/>
  <c r="S176" i="46"/>
  <c r="S178" i="46" s="1"/>
  <c r="S179" i="46" s="1"/>
  <c r="S124" i="46"/>
  <c r="S123" i="46"/>
  <c r="S141" i="46"/>
  <c r="S69" i="19"/>
  <c r="S66" i="19" s="1"/>
  <c r="S74" i="19" s="1"/>
  <c r="S75" i="19" s="1"/>
  <c r="S159" i="46"/>
  <c r="S161" i="46" s="1"/>
  <c r="S164" i="46" s="1"/>
  <c r="S165" i="46" s="1"/>
  <c r="S140" i="46"/>
  <c r="S195" i="46"/>
  <c r="S197" i="46" s="1"/>
  <c r="S198" i="46" s="1"/>
  <c r="S212" i="46"/>
  <c r="S214" i="46" s="1"/>
  <c r="S217" i="46" s="1"/>
  <c r="S218" i="46" s="1"/>
  <c r="S139" i="47"/>
  <c r="S49" i="19"/>
  <c r="S50" i="19" s="1"/>
  <c r="AP21" i="19"/>
  <c r="AQ14" i="45"/>
  <c r="AQ10" i="45" s="1"/>
  <c r="AQ16" i="19"/>
  <c r="AQ14" i="19" s="1"/>
  <c r="AQ20" i="19" s="1"/>
  <c r="AQ43" i="19"/>
  <c r="T569" i="7"/>
  <c r="T574" i="7" s="1"/>
  <c r="T571" i="7" s="1"/>
  <c r="U567" i="7"/>
  <c r="AO88" i="46"/>
  <c r="AO16" i="46"/>
  <c r="AO52" i="46"/>
  <c r="AO33" i="46"/>
  <c r="AO69" i="46"/>
  <c r="AQ71" i="19"/>
  <c r="AP23" i="19"/>
  <c r="AP24" i="19" s="1"/>
  <c r="AP13" i="46"/>
  <c r="AP15" i="46" s="1"/>
  <c r="AP18" i="46" s="1"/>
  <c r="AP19" i="46" s="1"/>
  <c r="AP49" i="46"/>
  <c r="AP51" i="46" s="1"/>
  <c r="AP54" i="46" s="1"/>
  <c r="AP55" i="46" s="1"/>
  <c r="AP102" i="46"/>
  <c r="AP104" i="46" s="1"/>
  <c r="AP107" i="46" s="1"/>
  <c r="AP108" i="46" s="1"/>
  <c r="AP30" i="46"/>
  <c r="AP32" i="46" s="1"/>
  <c r="AP35" i="46" s="1"/>
  <c r="AP36" i="46" s="1"/>
  <c r="AP66" i="46"/>
  <c r="AP68" i="46" s="1"/>
  <c r="AP71" i="46" s="1"/>
  <c r="AP72" i="46" s="1"/>
  <c r="AP128" i="47"/>
  <c r="AP85" i="46"/>
  <c r="AP87" i="46" s="1"/>
  <c r="AP90" i="46" s="1"/>
  <c r="AP91" i="46" s="1"/>
  <c r="AO105" i="46"/>
  <c r="AR434" i="7"/>
  <c r="AR437" i="7"/>
  <c r="T756" i="7"/>
  <c r="V532" i="7"/>
  <c r="U753" i="7"/>
  <c r="AR678" i="7"/>
  <c r="F678" i="7" s="1"/>
  <c r="M51" i="47" s="1"/>
  <c r="AR713" i="7"/>
  <c r="F713" i="7" s="1"/>
  <c r="M52" i="47" s="1"/>
  <c r="F29" i="19"/>
  <c r="J114" i="47" s="1"/>
  <c r="F30" i="19"/>
  <c r="J115" i="47" s="1"/>
  <c r="U671" i="7"/>
  <c r="U676" i="7" s="1"/>
  <c r="U673" i="7" s="1"/>
  <c r="V706" i="7"/>
  <c r="V711" i="7" s="1"/>
  <c r="V708" i="7" s="1"/>
  <c r="U601" i="7"/>
  <c r="U606" i="7" s="1"/>
  <c r="U603" i="7" s="1"/>
  <c r="U636" i="7"/>
  <c r="U641" i="7" s="1"/>
  <c r="U638" i="7" s="1"/>
  <c r="V634" i="7"/>
  <c r="V599" i="7"/>
  <c r="W529" i="7"/>
  <c r="W534" i="7"/>
  <c r="P1" i="19"/>
  <c r="S181" i="46" l="1"/>
  <c r="S182" i="46" s="1"/>
  <c r="S142" i="46"/>
  <c r="S145" i="46" s="1"/>
  <c r="S146" i="46" s="1"/>
  <c r="S162" i="46"/>
  <c r="S200" i="46"/>
  <c r="S201" i="46" s="1"/>
  <c r="S125" i="46"/>
  <c r="S128" i="46" s="1"/>
  <c r="S129" i="46" s="1"/>
  <c r="S215" i="46"/>
  <c r="T782" i="7"/>
  <c r="T780" i="7" s="1"/>
  <c r="T69" i="19" s="1"/>
  <c r="T66" i="19" s="1"/>
  <c r="T74" i="19" s="1"/>
  <c r="T75" i="19" s="1"/>
  <c r="AR43" i="19"/>
  <c r="F43" i="19" s="1"/>
  <c r="AR14" i="45"/>
  <c r="AR16" i="19"/>
  <c r="U568" i="7"/>
  <c r="U573" i="7"/>
  <c r="U781" i="7" s="1"/>
  <c r="AP52" i="46"/>
  <c r="AP105" i="46"/>
  <c r="AP16" i="46"/>
  <c r="AP69" i="46"/>
  <c r="AR71" i="19"/>
  <c r="F71" i="19" s="1"/>
  <c r="F437" i="7"/>
  <c r="AP33" i="46"/>
  <c r="F434" i="7"/>
  <c r="AP88" i="46"/>
  <c r="AQ23" i="19"/>
  <c r="AQ24" i="19" s="1"/>
  <c r="AQ13" i="46"/>
  <c r="AQ15" i="46" s="1"/>
  <c r="AQ18" i="46" s="1"/>
  <c r="AQ19" i="46" s="1"/>
  <c r="AQ66" i="46"/>
  <c r="AQ68" i="46" s="1"/>
  <c r="AQ71" i="46" s="1"/>
  <c r="AQ72" i="46" s="1"/>
  <c r="AQ128" i="47"/>
  <c r="AQ102" i="46"/>
  <c r="AQ104" i="46" s="1"/>
  <c r="AQ107" i="46" s="1"/>
  <c r="AQ108" i="46" s="1"/>
  <c r="AQ49" i="46"/>
  <c r="AQ51" i="46" s="1"/>
  <c r="AQ54" i="46" s="1"/>
  <c r="AQ55" i="46" s="1"/>
  <c r="AQ30" i="46"/>
  <c r="AQ32" i="46" s="1"/>
  <c r="AQ35" i="46" s="1"/>
  <c r="AQ36" i="46" s="1"/>
  <c r="AQ85" i="46"/>
  <c r="AQ87" i="46" s="1"/>
  <c r="AQ90" i="46" s="1"/>
  <c r="AQ91" i="46" s="1"/>
  <c r="AQ21" i="19"/>
  <c r="V752" i="7"/>
  <c r="V758" i="7" s="1"/>
  <c r="U754" i="7"/>
  <c r="U759" i="7" s="1"/>
  <c r="P127" i="47"/>
  <c r="P148" i="47"/>
  <c r="P138" i="47"/>
  <c r="W530" i="7"/>
  <c r="W535" i="7" s="1"/>
  <c r="W710" i="7"/>
  <c r="W705" i="7"/>
  <c r="X704" i="7" s="1"/>
  <c r="V675" i="7"/>
  <c r="V670" i="7"/>
  <c r="W669" i="7" s="1"/>
  <c r="V640" i="7"/>
  <c r="V635" i="7"/>
  <c r="V605" i="7"/>
  <c r="V600" i="7"/>
  <c r="X528" i="7"/>
  <c r="Q1" i="19"/>
  <c r="S143" i="46" l="1"/>
  <c r="S126" i="46"/>
  <c r="T41" i="19"/>
  <c r="T38" i="19" s="1"/>
  <c r="T46" i="19" s="1"/>
  <c r="T212" i="46" s="1"/>
  <c r="T214" i="46" s="1"/>
  <c r="T217" i="46" s="1"/>
  <c r="T218" i="46" s="1"/>
  <c r="U569" i="7"/>
  <c r="U574" i="7" s="1"/>
  <c r="U571" i="7" s="1"/>
  <c r="V567" i="7"/>
  <c r="AQ16" i="46"/>
  <c r="AQ52" i="46"/>
  <c r="AQ33" i="46"/>
  <c r="AQ88" i="46"/>
  <c r="AR14" i="19"/>
  <c r="F16" i="19"/>
  <c r="F14" i="45"/>
  <c r="AR10" i="45"/>
  <c r="F10" i="45" s="1"/>
  <c r="AQ105" i="46"/>
  <c r="AQ69" i="46"/>
  <c r="U756" i="7"/>
  <c r="W532" i="7"/>
  <c r="V753" i="7"/>
  <c r="Q127" i="47"/>
  <c r="Q148" i="47"/>
  <c r="Q138" i="47"/>
  <c r="V636" i="7"/>
  <c r="V641" i="7" s="1"/>
  <c r="V638" i="7" s="1"/>
  <c r="W706" i="7"/>
  <c r="W711" i="7" s="1"/>
  <c r="W708" i="7" s="1"/>
  <c r="V601" i="7"/>
  <c r="V606" i="7" s="1"/>
  <c r="V603" i="7" s="1"/>
  <c r="V671" i="7"/>
  <c r="V676" i="7" s="1"/>
  <c r="V673" i="7" s="1"/>
  <c r="W634" i="7"/>
  <c r="W599" i="7"/>
  <c r="X529" i="7"/>
  <c r="X534" i="7"/>
  <c r="T215" i="46" l="1"/>
  <c r="U782" i="7"/>
  <c r="U780" i="7" s="1"/>
  <c r="U69" i="19" s="1"/>
  <c r="U66" i="19" s="1"/>
  <c r="U74" i="19" s="1"/>
  <c r="U75" i="19" s="1"/>
  <c r="T176" i="46"/>
  <c r="T178" i="46" s="1"/>
  <c r="T181" i="46" s="1"/>
  <c r="T182" i="46" s="1"/>
  <c r="T141" i="46"/>
  <c r="T49" i="19"/>
  <c r="T50" i="19" s="1"/>
  <c r="T124" i="46"/>
  <c r="T159" i="46"/>
  <c r="T161" i="46" s="1"/>
  <c r="T164" i="46" s="1"/>
  <c r="T165" i="46" s="1"/>
  <c r="T140" i="46"/>
  <c r="T195" i="46"/>
  <c r="T197" i="46" s="1"/>
  <c r="T200" i="46" s="1"/>
  <c r="T201" i="46" s="1"/>
  <c r="T47" i="19"/>
  <c r="T139" i="47"/>
  <c r="T123" i="46"/>
  <c r="V573" i="7"/>
  <c r="V781" i="7" s="1"/>
  <c r="V568" i="7"/>
  <c r="AR20" i="19"/>
  <c r="F14" i="19"/>
  <c r="W752" i="7"/>
  <c r="W758" i="7" s="1"/>
  <c r="V754" i="7"/>
  <c r="V759" i="7" s="1"/>
  <c r="X710" i="7"/>
  <c r="X705" i="7"/>
  <c r="Y704" i="7" s="1"/>
  <c r="X530" i="7"/>
  <c r="X535" i="7" s="1"/>
  <c r="W675" i="7"/>
  <c r="W670" i="7"/>
  <c r="X669" i="7" s="1"/>
  <c r="W640" i="7"/>
  <c r="W635" i="7"/>
  <c r="W605" i="7"/>
  <c r="W600" i="7"/>
  <c r="Y528" i="7"/>
  <c r="R1" i="19"/>
  <c r="U41" i="19" l="1"/>
  <c r="U38" i="19" s="1"/>
  <c r="U46" i="19" s="1"/>
  <c r="U49" i="19" s="1"/>
  <c r="U50" i="19" s="1"/>
  <c r="T179" i="46"/>
  <c r="T142" i="46"/>
  <c r="T145" i="46" s="1"/>
  <c r="T146" i="46" s="1"/>
  <c r="T125" i="46"/>
  <c r="T128" i="46" s="1"/>
  <c r="T129" i="46" s="1"/>
  <c r="T162" i="46"/>
  <c r="T198" i="46"/>
  <c r="V569" i="7"/>
  <c r="V574" i="7" s="1"/>
  <c r="V571" i="7" s="1"/>
  <c r="W567" i="7"/>
  <c r="U141" i="46"/>
  <c r="U124" i="46"/>
  <c r="U212" i="46"/>
  <c r="U214" i="46" s="1"/>
  <c r="U217" i="46" s="1"/>
  <c r="U218" i="46" s="1"/>
  <c r="U140" i="46"/>
  <c r="U195" i="46"/>
  <c r="U197" i="46" s="1"/>
  <c r="U200" i="46" s="1"/>
  <c r="U201" i="46" s="1"/>
  <c r="U139" i="47"/>
  <c r="AR23" i="19"/>
  <c r="AR30" i="46"/>
  <c r="AR49" i="46"/>
  <c r="AR13" i="46"/>
  <c r="AR102" i="46"/>
  <c r="AR128" i="47"/>
  <c r="AR66" i="46"/>
  <c r="AR85" i="46"/>
  <c r="F20" i="19"/>
  <c r="F28" i="19"/>
  <c r="J111" i="47" s="1"/>
  <c r="AR21" i="19"/>
  <c r="V756" i="7"/>
  <c r="X532" i="7"/>
  <c r="W753" i="7"/>
  <c r="R148" i="47"/>
  <c r="R138" i="47"/>
  <c r="R127" i="47"/>
  <c r="W671" i="7"/>
  <c r="W676" i="7" s="1"/>
  <c r="W673" i="7" s="1"/>
  <c r="W636" i="7"/>
  <c r="W641" i="7" s="1"/>
  <c r="W638" i="7" s="1"/>
  <c r="X706" i="7"/>
  <c r="X711" i="7" s="1"/>
  <c r="X708" i="7" s="1"/>
  <c r="W601" i="7"/>
  <c r="W606" i="7" s="1"/>
  <c r="W603" i="7" s="1"/>
  <c r="X634" i="7"/>
  <c r="X599" i="7"/>
  <c r="Y529" i="7"/>
  <c r="Y534" i="7"/>
  <c r="S1" i="19"/>
  <c r="U47" i="19" l="1"/>
  <c r="U123" i="46"/>
  <c r="U176" i="46"/>
  <c r="U178" i="46" s="1"/>
  <c r="U181" i="46" s="1"/>
  <c r="U182" i="46" s="1"/>
  <c r="U159" i="46"/>
  <c r="U161" i="46" s="1"/>
  <c r="U164" i="46" s="1"/>
  <c r="U165" i="46" s="1"/>
  <c r="T143" i="46"/>
  <c r="T126" i="46"/>
  <c r="V782" i="7"/>
  <c r="V780" i="7" s="1"/>
  <c r="V41" i="19" s="1"/>
  <c r="V38" i="19" s="1"/>
  <c r="V46" i="19" s="1"/>
  <c r="V49" i="19" s="1"/>
  <c r="V50" i="19" s="1"/>
  <c r="U142" i="46"/>
  <c r="U145" i="46" s="1"/>
  <c r="U146" i="46" s="1"/>
  <c r="W573" i="7"/>
  <c r="W781" i="7" s="1"/>
  <c r="W568" i="7"/>
  <c r="U125" i="46"/>
  <c r="U128" i="46" s="1"/>
  <c r="U129" i="46" s="1"/>
  <c r="U198" i="46"/>
  <c r="U215" i="46"/>
  <c r="F23" i="19"/>
  <c r="F27" i="19" s="1"/>
  <c r="J110" i="47" s="1"/>
  <c r="AR24" i="19"/>
  <c r="AR51" i="46"/>
  <c r="F49" i="46"/>
  <c r="AR87" i="46"/>
  <c r="F85" i="46"/>
  <c r="AR32" i="46"/>
  <c r="F30" i="46"/>
  <c r="AR68" i="46"/>
  <c r="F66" i="46"/>
  <c r="AR104" i="46"/>
  <c r="F102" i="46"/>
  <c r="AR15" i="46"/>
  <c r="F13" i="46"/>
  <c r="X752" i="7"/>
  <c r="X758" i="7" s="1"/>
  <c r="W754" i="7"/>
  <c r="W759" i="7" s="1"/>
  <c r="S127" i="47"/>
  <c r="S148" i="47"/>
  <c r="S138" i="47"/>
  <c r="Y710" i="7"/>
  <c r="Y705" i="7"/>
  <c r="Z704" i="7" s="1"/>
  <c r="Y530" i="7"/>
  <c r="Y535" i="7" s="1"/>
  <c r="X675" i="7"/>
  <c r="X670" i="7"/>
  <c r="Y669" i="7" s="1"/>
  <c r="X640" i="7"/>
  <c r="X635" i="7"/>
  <c r="X605" i="7"/>
  <c r="X600" i="7"/>
  <c r="Z528" i="7"/>
  <c r="U162" i="46" l="1"/>
  <c r="U179" i="46"/>
  <c r="V69" i="19"/>
  <c r="V66" i="19" s="1"/>
  <c r="V74" i="19" s="1"/>
  <c r="V75" i="19" s="1"/>
  <c r="V124" i="46"/>
  <c r="V141" i="46"/>
  <c r="V47" i="19"/>
  <c r="V140" i="46"/>
  <c r="V123" i="46"/>
  <c r="V159" i="46"/>
  <c r="V161" i="46" s="1"/>
  <c r="V164" i="46" s="1"/>
  <c r="V165" i="46" s="1"/>
  <c r="V195" i="46"/>
  <c r="V197" i="46" s="1"/>
  <c r="V200" i="46" s="1"/>
  <c r="V201" i="46" s="1"/>
  <c r="V212" i="46"/>
  <c r="V214" i="46" s="1"/>
  <c r="V217" i="46" s="1"/>
  <c r="V218" i="46" s="1"/>
  <c r="V139" i="47"/>
  <c r="U143" i="46"/>
  <c r="V176" i="46"/>
  <c r="V178" i="46" s="1"/>
  <c r="V181" i="46" s="1"/>
  <c r="V182" i="46" s="1"/>
  <c r="U126" i="46"/>
  <c r="W569" i="7"/>
  <c r="W574" i="7" s="1"/>
  <c r="W571" i="7" s="1"/>
  <c r="X567" i="7"/>
  <c r="AR90" i="46"/>
  <c r="F95" i="46"/>
  <c r="F97" i="46" s="1"/>
  <c r="F87" i="46"/>
  <c r="AR88" i="46"/>
  <c r="AR18" i="46"/>
  <c r="F15" i="46"/>
  <c r="F23" i="46"/>
  <c r="F25" i="46" s="1"/>
  <c r="AR16" i="46"/>
  <c r="AR107" i="46"/>
  <c r="F104" i="46"/>
  <c r="F112" i="46"/>
  <c r="F114" i="46" s="1"/>
  <c r="AR105" i="46"/>
  <c r="AR54" i="46"/>
  <c r="F51" i="46"/>
  <c r="F59" i="46"/>
  <c r="F61" i="46" s="1"/>
  <c r="AR52" i="46"/>
  <c r="AR35" i="46"/>
  <c r="F32" i="46"/>
  <c r="F40" i="46"/>
  <c r="F42" i="46" s="1"/>
  <c r="AR33" i="46"/>
  <c r="AR71" i="46"/>
  <c r="F76" i="46"/>
  <c r="F78" i="46" s="1"/>
  <c r="F68" i="46"/>
  <c r="AR69" i="46"/>
  <c r="W756" i="7"/>
  <c r="Y532" i="7"/>
  <c r="X753" i="7"/>
  <c r="X636" i="7"/>
  <c r="X641" i="7" s="1"/>
  <c r="X638" i="7" s="1"/>
  <c r="X671" i="7"/>
  <c r="X676" i="7" s="1"/>
  <c r="X673" i="7" s="1"/>
  <c r="Y706" i="7"/>
  <c r="Y711" i="7" s="1"/>
  <c r="Y708" i="7" s="1"/>
  <c r="X601" i="7"/>
  <c r="X606" i="7" s="1"/>
  <c r="X603" i="7" s="1"/>
  <c r="Y634" i="7"/>
  <c r="Y599" i="7"/>
  <c r="Z529" i="7"/>
  <c r="Z534" i="7"/>
  <c r="T1" i="19"/>
  <c r="V125" i="46" l="1"/>
  <c r="V128" i="46" s="1"/>
  <c r="V129" i="46" s="1"/>
  <c r="V142" i="46"/>
  <c r="V145" i="46" s="1"/>
  <c r="V146" i="46" s="1"/>
  <c r="V198" i="46"/>
  <c r="V179" i="46"/>
  <c r="V215" i="46"/>
  <c r="V162" i="46"/>
  <c r="W782" i="7"/>
  <c r="W780" i="7" s="1"/>
  <c r="W41" i="19" s="1"/>
  <c r="W38" i="19" s="1"/>
  <c r="W46" i="19" s="1"/>
  <c r="W212" i="46" s="1"/>
  <c r="W214" i="46" s="1"/>
  <c r="W217" i="46" s="1"/>
  <c r="W218" i="46" s="1"/>
  <c r="X573" i="7"/>
  <c r="X781" i="7" s="1"/>
  <c r="X568" i="7"/>
  <c r="F71" i="46"/>
  <c r="F75" i="46" s="1"/>
  <c r="F77" i="46" s="1"/>
  <c r="P168" i="47" s="1"/>
  <c r="AR72" i="46"/>
  <c r="F54" i="46"/>
  <c r="F58" i="46" s="1"/>
  <c r="F60" i="46" s="1"/>
  <c r="N168" i="47" s="1"/>
  <c r="AR55" i="46"/>
  <c r="F18" i="46"/>
  <c r="F22" i="46" s="1"/>
  <c r="F24" i="46" s="1"/>
  <c r="N167" i="47" s="1"/>
  <c r="AR19" i="46"/>
  <c r="F35" i="46"/>
  <c r="F39" i="46" s="1"/>
  <c r="F41" i="46" s="1"/>
  <c r="P167" i="47" s="1"/>
  <c r="AR36" i="46"/>
  <c r="F107" i="46"/>
  <c r="F111" i="46" s="1"/>
  <c r="F113" i="46" s="1"/>
  <c r="P169" i="47" s="1"/>
  <c r="AR108" i="46"/>
  <c r="F90" i="46"/>
  <c r="F94" i="46" s="1"/>
  <c r="F96" i="46" s="1"/>
  <c r="N169" i="47" s="1"/>
  <c r="AR91" i="46"/>
  <c r="Y752" i="7"/>
  <c r="Y758" i="7" s="1"/>
  <c r="X754" i="7"/>
  <c r="X759" i="7" s="1"/>
  <c r="V143" i="46"/>
  <c r="V126" i="46"/>
  <c r="T138" i="47"/>
  <c r="T127" i="47"/>
  <c r="T148" i="47"/>
  <c r="Z710" i="7"/>
  <c r="Z705" i="7"/>
  <c r="AA704" i="7" s="1"/>
  <c r="Z530" i="7"/>
  <c r="Z535" i="7" s="1"/>
  <c r="Y675" i="7"/>
  <c r="Y670" i="7"/>
  <c r="Z669" i="7" s="1"/>
  <c r="Y640" i="7"/>
  <c r="Y635" i="7"/>
  <c r="Y605" i="7"/>
  <c r="Y600" i="7"/>
  <c r="AA528" i="7"/>
  <c r="W140" i="46" l="1"/>
  <c r="W139" i="47"/>
  <c r="W123" i="46"/>
  <c r="W49" i="19"/>
  <c r="W50" i="19" s="1"/>
  <c r="W69" i="19"/>
  <c r="W66" i="19" s="1"/>
  <c r="W74" i="19" s="1"/>
  <c r="W75" i="19" s="1"/>
  <c r="W141" i="46"/>
  <c r="W124" i="46"/>
  <c r="W125" i="46" s="1"/>
  <c r="W128" i="46" s="1"/>
  <c r="W129" i="46" s="1"/>
  <c r="W176" i="46"/>
  <c r="W178" i="46" s="1"/>
  <c r="W181" i="46" s="1"/>
  <c r="W182" i="46" s="1"/>
  <c r="W159" i="46"/>
  <c r="W161" i="46" s="1"/>
  <c r="W164" i="46" s="1"/>
  <c r="W165" i="46" s="1"/>
  <c r="W195" i="46"/>
  <c r="W197" i="46" s="1"/>
  <c r="W200" i="46" s="1"/>
  <c r="W201" i="46" s="1"/>
  <c r="W47" i="19"/>
  <c r="Y567" i="7"/>
  <c r="X569" i="7"/>
  <c r="X574" i="7" s="1"/>
  <c r="X571" i="7" s="1"/>
  <c r="X756" i="7"/>
  <c r="Z532" i="7"/>
  <c r="Y753" i="7"/>
  <c r="W215" i="46"/>
  <c r="Y671" i="7"/>
  <c r="Y676" i="7" s="1"/>
  <c r="Y673" i="7" s="1"/>
  <c r="Z706" i="7"/>
  <c r="Z711" i="7" s="1"/>
  <c r="Z708" i="7" s="1"/>
  <c r="Y636" i="7"/>
  <c r="Y641" i="7" s="1"/>
  <c r="Y638" i="7" s="1"/>
  <c r="Y601" i="7"/>
  <c r="Y606" i="7" s="1"/>
  <c r="Y603" i="7" s="1"/>
  <c r="Z634" i="7"/>
  <c r="Z599" i="7"/>
  <c r="AA529" i="7"/>
  <c r="AA534" i="7"/>
  <c r="U1" i="19"/>
  <c r="W142" i="46" l="1"/>
  <c r="W145" i="46" s="1"/>
  <c r="W146" i="46" s="1"/>
  <c r="W162" i="46"/>
  <c r="W179" i="46"/>
  <c r="W198" i="46"/>
  <c r="X782" i="7"/>
  <c r="X780" i="7" s="1"/>
  <c r="X69" i="19" s="1"/>
  <c r="X66" i="19" s="1"/>
  <c r="X74" i="19" s="1"/>
  <c r="X75" i="19" s="1"/>
  <c r="Y573" i="7"/>
  <c r="Y781" i="7" s="1"/>
  <c r="Y568" i="7"/>
  <c r="Z752" i="7"/>
  <c r="Z758" i="7" s="1"/>
  <c r="Y754" i="7"/>
  <c r="Y759" i="7" s="1"/>
  <c r="W143" i="46"/>
  <c r="W126" i="46"/>
  <c r="U138" i="47"/>
  <c r="U127" i="47"/>
  <c r="U148" i="47"/>
  <c r="AA710" i="7"/>
  <c r="AA705" i="7"/>
  <c r="AB704" i="7" s="1"/>
  <c r="AA530" i="7"/>
  <c r="AA535" i="7" s="1"/>
  <c r="Z675" i="7"/>
  <c r="Z670" i="7"/>
  <c r="AA669" i="7" s="1"/>
  <c r="Z640" i="7"/>
  <c r="Z635" i="7"/>
  <c r="Z605" i="7"/>
  <c r="Z600" i="7"/>
  <c r="AB528" i="7"/>
  <c r="X41" i="19" l="1"/>
  <c r="X38" i="19" s="1"/>
  <c r="X46" i="19" s="1"/>
  <c r="X47" i="19" s="1"/>
  <c r="Z567" i="7"/>
  <c r="Y569" i="7"/>
  <c r="Y574" i="7" s="1"/>
  <c r="Y571" i="7" s="1"/>
  <c r="X141" i="46"/>
  <c r="X124" i="46"/>
  <c r="X123" i="46"/>
  <c r="X159" i="46"/>
  <c r="X161" i="46" s="1"/>
  <c r="X164" i="46" s="1"/>
  <c r="X165" i="46" s="1"/>
  <c r="X195" i="46"/>
  <c r="X197" i="46" s="1"/>
  <c r="X200" i="46" s="1"/>
  <c r="X201" i="46" s="1"/>
  <c r="Y756" i="7"/>
  <c r="AA532" i="7"/>
  <c r="Z753" i="7"/>
  <c r="Z636" i="7"/>
  <c r="Z641" i="7" s="1"/>
  <c r="Z638" i="7" s="1"/>
  <c r="Z671" i="7"/>
  <c r="Z676" i="7" s="1"/>
  <c r="Z673" i="7" s="1"/>
  <c r="AA706" i="7"/>
  <c r="AA711" i="7" s="1"/>
  <c r="AA708" i="7" s="1"/>
  <c r="Z601" i="7"/>
  <c r="Z606" i="7" s="1"/>
  <c r="Z603" i="7" s="1"/>
  <c r="AA634" i="7"/>
  <c r="AA599" i="7"/>
  <c r="AB529" i="7"/>
  <c r="AB534" i="7"/>
  <c r="V1" i="19"/>
  <c r="X176" i="46" l="1"/>
  <c r="X178" i="46" s="1"/>
  <c r="X181" i="46" s="1"/>
  <c r="X182" i="46" s="1"/>
  <c r="X49" i="19"/>
  <c r="X50" i="19" s="1"/>
  <c r="X139" i="47"/>
  <c r="X140" i="46"/>
  <c r="X212" i="46"/>
  <c r="X214" i="46" s="1"/>
  <c r="X217" i="46" s="1"/>
  <c r="X218" i="46" s="1"/>
  <c r="Y782" i="7"/>
  <c r="Y780" i="7" s="1"/>
  <c r="Y69" i="19" s="1"/>
  <c r="Y66" i="19" s="1"/>
  <c r="Y74" i="19" s="1"/>
  <c r="Y75" i="19" s="1"/>
  <c r="Z568" i="7"/>
  <c r="Z573" i="7"/>
  <c r="Z781" i="7" s="1"/>
  <c r="X142" i="46"/>
  <c r="X145" i="46" s="1"/>
  <c r="X146" i="46" s="1"/>
  <c r="X215" i="46"/>
  <c r="X125" i="46"/>
  <c r="X128" i="46" s="1"/>
  <c r="X129" i="46" s="1"/>
  <c r="X162" i="46"/>
  <c r="X198" i="46"/>
  <c r="AA752" i="7"/>
  <c r="AA758" i="7" s="1"/>
  <c r="Z754" i="7"/>
  <c r="Z759" i="7" s="1"/>
  <c r="V127" i="47"/>
  <c r="V138" i="47"/>
  <c r="V148" i="47"/>
  <c r="AB710" i="7"/>
  <c r="AB705" i="7"/>
  <c r="AC704" i="7" s="1"/>
  <c r="AB530" i="7"/>
  <c r="AB535" i="7" s="1"/>
  <c r="AA675" i="7"/>
  <c r="AA670" i="7"/>
  <c r="AB669" i="7" s="1"/>
  <c r="AA640" i="7"/>
  <c r="AA635" i="7"/>
  <c r="AA605" i="7"/>
  <c r="AA600" i="7"/>
  <c r="AC528" i="7"/>
  <c r="Y41" i="19" l="1"/>
  <c r="Y38" i="19" s="1"/>
  <c r="Y46" i="19" s="1"/>
  <c r="Y176" i="46" s="1"/>
  <c r="Y178" i="46" s="1"/>
  <c r="Y181" i="46" s="1"/>
  <c r="Y182" i="46" s="1"/>
  <c r="X179" i="46"/>
  <c r="X143" i="46"/>
  <c r="X126" i="46"/>
  <c r="Z569" i="7"/>
  <c r="Z574" i="7" s="1"/>
  <c r="Z571" i="7" s="1"/>
  <c r="AA567" i="7"/>
  <c r="Y124" i="46"/>
  <c r="Y141" i="46"/>
  <c r="Y140" i="46"/>
  <c r="Y47" i="19"/>
  <c r="Y49" i="19"/>
  <c r="Y50" i="19" s="1"/>
  <c r="Y123" i="46"/>
  <c r="Y139" i="47"/>
  <c r="Y212" i="46"/>
  <c r="Y214" i="46" s="1"/>
  <c r="Y217" i="46" s="1"/>
  <c r="Y218" i="46" s="1"/>
  <c r="Y159" i="46"/>
  <c r="Y161" i="46" s="1"/>
  <c r="Y164" i="46" s="1"/>
  <c r="Y165" i="46" s="1"/>
  <c r="Y195" i="46"/>
  <c r="Y197" i="46" s="1"/>
  <c r="Y200" i="46" s="1"/>
  <c r="Y201" i="46" s="1"/>
  <c r="Z756" i="7"/>
  <c r="AB532" i="7"/>
  <c r="AA753" i="7"/>
  <c r="AA636" i="7"/>
  <c r="AA641" i="7" s="1"/>
  <c r="AA638" i="7" s="1"/>
  <c r="AA671" i="7"/>
  <c r="AA676" i="7" s="1"/>
  <c r="AA673" i="7" s="1"/>
  <c r="AA601" i="7"/>
  <c r="AA606" i="7" s="1"/>
  <c r="AA603" i="7" s="1"/>
  <c r="AB706" i="7"/>
  <c r="AB711" i="7" s="1"/>
  <c r="AB708" i="7" s="1"/>
  <c r="AB634" i="7"/>
  <c r="AB599" i="7"/>
  <c r="AC529" i="7"/>
  <c r="AC534" i="7"/>
  <c r="W1" i="19"/>
  <c r="Y179" i="46" l="1"/>
  <c r="Z782" i="7"/>
  <c r="Z780" i="7" s="1"/>
  <c r="Z41" i="19" s="1"/>
  <c r="Z38" i="19" s="1"/>
  <c r="Z46" i="19" s="1"/>
  <c r="Z212" i="46" s="1"/>
  <c r="Z214" i="46" s="1"/>
  <c r="Z217" i="46" s="1"/>
  <c r="Z218" i="46" s="1"/>
  <c r="Y125" i="46"/>
  <c r="Y128" i="46" s="1"/>
  <c r="Y129" i="46" s="1"/>
  <c r="AA568" i="7"/>
  <c r="AA573" i="7"/>
  <c r="AA781" i="7" s="1"/>
  <c r="Y142" i="46"/>
  <c r="Y145" i="46" s="1"/>
  <c r="Y146" i="46" s="1"/>
  <c r="Y215" i="46"/>
  <c r="Y162" i="46"/>
  <c r="Y198" i="46"/>
  <c r="AB752" i="7"/>
  <c r="AB758" i="7" s="1"/>
  <c r="AA754" i="7"/>
  <c r="AA759" i="7" s="1"/>
  <c r="W148" i="47"/>
  <c r="W127" i="47"/>
  <c r="W138" i="47"/>
  <c r="AC530" i="7"/>
  <c r="AC535" i="7" s="1"/>
  <c r="AC710" i="7"/>
  <c r="AC705" i="7"/>
  <c r="AD704" i="7" s="1"/>
  <c r="AB675" i="7"/>
  <c r="AB670" i="7"/>
  <c r="AC669" i="7" s="1"/>
  <c r="AB640" i="7"/>
  <c r="AB635" i="7"/>
  <c r="AB605" i="7"/>
  <c r="AB600" i="7"/>
  <c r="AD528" i="7"/>
  <c r="Y126" i="46" l="1"/>
  <c r="Z123" i="46"/>
  <c r="Z139" i="47"/>
  <c r="Z49" i="19"/>
  <c r="Z50" i="19" s="1"/>
  <c r="Z124" i="46"/>
  <c r="Z176" i="46"/>
  <c r="Z178" i="46" s="1"/>
  <c r="Z181" i="46" s="1"/>
  <c r="Z182" i="46" s="1"/>
  <c r="Z47" i="19"/>
  <c r="Z141" i="46"/>
  <c r="Z159" i="46"/>
  <c r="Z161" i="46" s="1"/>
  <c r="Z164" i="46" s="1"/>
  <c r="Z165" i="46" s="1"/>
  <c r="Z140" i="46"/>
  <c r="Z195" i="46"/>
  <c r="Z197" i="46" s="1"/>
  <c r="Z200" i="46" s="1"/>
  <c r="Z201" i="46" s="1"/>
  <c r="Z69" i="19"/>
  <c r="Z66" i="19" s="1"/>
  <c r="Z74" i="19" s="1"/>
  <c r="Z75" i="19" s="1"/>
  <c r="Y143" i="46"/>
  <c r="AB567" i="7"/>
  <c r="AA569" i="7"/>
  <c r="AA574" i="7" s="1"/>
  <c r="AA571" i="7" s="1"/>
  <c r="AA756" i="7"/>
  <c r="AC532" i="7"/>
  <c r="AB753" i="7"/>
  <c r="Z215" i="46"/>
  <c r="AB601" i="7"/>
  <c r="AB606" i="7" s="1"/>
  <c r="AB603" i="7" s="1"/>
  <c r="AC706" i="7"/>
  <c r="AC711" i="7" s="1"/>
  <c r="AC708" i="7" s="1"/>
  <c r="AB671" i="7"/>
  <c r="AB676" i="7" s="1"/>
  <c r="AB673" i="7" s="1"/>
  <c r="AB636" i="7"/>
  <c r="AB641" i="7" s="1"/>
  <c r="AB638" i="7" s="1"/>
  <c r="AC634" i="7"/>
  <c r="AC599" i="7"/>
  <c r="AD529" i="7"/>
  <c r="AD534" i="7"/>
  <c r="X1" i="19"/>
  <c r="Z125" i="46" l="1"/>
  <c r="Z128" i="46" s="1"/>
  <c r="Z129" i="46" s="1"/>
  <c r="Z142" i="46"/>
  <c r="Z145" i="46" s="1"/>
  <c r="Z146" i="46" s="1"/>
  <c r="Z179" i="46"/>
  <c r="Z162" i="46"/>
  <c r="Z198" i="46"/>
  <c r="AA782" i="7"/>
  <c r="AA780" i="7" s="1"/>
  <c r="AA41" i="19" s="1"/>
  <c r="AA38" i="19" s="1"/>
  <c r="AA46" i="19" s="1"/>
  <c r="AA140" i="46" s="1"/>
  <c r="AB573" i="7"/>
  <c r="AB781" i="7" s="1"/>
  <c r="AB568" i="7"/>
  <c r="AC752" i="7"/>
  <c r="AC758" i="7" s="1"/>
  <c r="AB754" i="7"/>
  <c r="AB759" i="7" s="1"/>
  <c r="X127" i="47"/>
  <c r="X138" i="47"/>
  <c r="X148" i="47"/>
  <c r="AD530" i="7"/>
  <c r="AD535" i="7" s="1"/>
  <c r="AD710" i="7"/>
  <c r="AD705" i="7"/>
  <c r="AE704" i="7" s="1"/>
  <c r="AC675" i="7"/>
  <c r="AC670" i="7"/>
  <c r="AD669" i="7" s="1"/>
  <c r="AC640" i="7"/>
  <c r="AC635" i="7"/>
  <c r="AC605" i="7"/>
  <c r="AC600" i="7"/>
  <c r="AE528" i="7"/>
  <c r="AA139" i="47" l="1"/>
  <c r="AA49" i="19"/>
  <c r="AA50" i="19" s="1"/>
  <c r="Z143" i="46"/>
  <c r="Z126" i="46"/>
  <c r="AA69" i="19"/>
  <c r="AA66" i="19" s="1"/>
  <c r="AA74" i="19" s="1"/>
  <c r="AA75" i="19" s="1"/>
  <c r="AA141" i="46"/>
  <c r="AA142" i="46" s="1"/>
  <c r="AA145" i="46" s="1"/>
  <c r="AA146" i="46" s="1"/>
  <c r="AA124" i="46"/>
  <c r="AA212" i="46"/>
  <c r="AA214" i="46" s="1"/>
  <c r="AA215" i="46" s="1"/>
  <c r="AA47" i="19"/>
  <c r="AA195" i="46"/>
  <c r="AA197" i="46" s="1"/>
  <c r="AA200" i="46" s="1"/>
  <c r="AA201" i="46" s="1"/>
  <c r="AA123" i="46"/>
  <c r="AA176" i="46"/>
  <c r="AA178" i="46" s="1"/>
  <c r="AA181" i="46" s="1"/>
  <c r="AA182" i="46" s="1"/>
  <c r="AA159" i="46"/>
  <c r="AA161" i="46" s="1"/>
  <c r="AA164" i="46" s="1"/>
  <c r="AA165" i="46" s="1"/>
  <c r="AB569" i="7"/>
  <c r="AB574" i="7" s="1"/>
  <c r="AB571" i="7" s="1"/>
  <c r="AC567" i="7"/>
  <c r="AB756" i="7"/>
  <c r="AD532" i="7"/>
  <c r="AC753" i="7"/>
  <c r="AC601" i="7"/>
  <c r="AC606" i="7" s="1"/>
  <c r="AC603" i="7" s="1"/>
  <c r="AC671" i="7"/>
  <c r="AC676" i="7" s="1"/>
  <c r="AC673" i="7" s="1"/>
  <c r="AC636" i="7"/>
  <c r="AC641" i="7" s="1"/>
  <c r="AC638" i="7" s="1"/>
  <c r="AD706" i="7"/>
  <c r="AD711" i="7" s="1"/>
  <c r="AD708" i="7" s="1"/>
  <c r="AD634" i="7"/>
  <c r="AD599" i="7"/>
  <c r="AE529" i="7"/>
  <c r="AE534" i="7"/>
  <c r="Y1" i="19"/>
  <c r="AA125" i="46" l="1"/>
  <c r="AA128" i="46" s="1"/>
  <c r="AA129" i="46" s="1"/>
  <c r="AA217" i="46"/>
  <c r="AA218" i="46" s="1"/>
  <c r="AA198" i="46"/>
  <c r="AA162" i="46"/>
  <c r="AA179" i="46"/>
  <c r="AB782" i="7"/>
  <c r="AB780" i="7" s="1"/>
  <c r="AB69" i="19" s="1"/>
  <c r="AB66" i="19" s="1"/>
  <c r="AB74" i="19" s="1"/>
  <c r="AB75" i="19" s="1"/>
  <c r="AC568" i="7"/>
  <c r="AC573" i="7"/>
  <c r="AC781" i="7" s="1"/>
  <c r="AD752" i="7"/>
  <c r="AD758" i="7" s="1"/>
  <c r="AC754" i="7"/>
  <c r="AC759" i="7" s="1"/>
  <c r="AA126" i="46"/>
  <c r="AA143" i="46"/>
  <c r="Y127" i="47"/>
  <c r="Y148" i="47"/>
  <c r="Y138" i="47"/>
  <c r="AE530" i="7"/>
  <c r="AE535" i="7" s="1"/>
  <c r="AE710" i="7"/>
  <c r="AE705" i="7"/>
  <c r="AF704" i="7" s="1"/>
  <c r="AD675" i="7"/>
  <c r="AD670" i="7"/>
  <c r="AE669" i="7" s="1"/>
  <c r="AD640" i="7"/>
  <c r="AD635" i="7"/>
  <c r="AD605" i="7"/>
  <c r="AD600" i="7"/>
  <c r="AF528" i="7"/>
  <c r="AB41" i="19" l="1"/>
  <c r="AB38" i="19" s="1"/>
  <c r="AB46" i="19" s="1"/>
  <c r="AB47" i="19" s="1"/>
  <c r="AD567" i="7"/>
  <c r="AC569" i="7"/>
  <c r="AC574" i="7" s="1"/>
  <c r="AC571" i="7" s="1"/>
  <c r="AB124" i="46"/>
  <c r="AB141" i="46"/>
  <c r="AC756" i="7"/>
  <c r="AE532" i="7"/>
  <c r="AD753" i="7"/>
  <c r="AD636" i="7"/>
  <c r="AD641" i="7" s="1"/>
  <c r="AD638" i="7" s="1"/>
  <c r="AD671" i="7"/>
  <c r="AD676" i="7" s="1"/>
  <c r="AD673" i="7" s="1"/>
  <c r="AE706" i="7"/>
  <c r="AE711" i="7" s="1"/>
  <c r="AE708" i="7" s="1"/>
  <c r="AD601" i="7"/>
  <c r="AD606" i="7" s="1"/>
  <c r="AD603" i="7" s="1"/>
  <c r="AE634" i="7"/>
  <c r="AE599" i="7"/>
  <c r="AF529" i="7"/>
  <c r="AF534" i="7"/>
  <c r="Z1" i="19"/>
  <c r="AB159" i="46" l="1"/>
  <c r="AB161" i="46" s="1"/>
  <c r="AB164" i="46" s="1"/>
  <c r="AB165" i="46" s="1"/>
  <c r="AB176" i="46"/>
  <c r="AB178" i="46" s="1"/>
  <c r="AB181" i="46" s="1"/>
  <c r="AB182" i="46" s="1"/>
  <c r="AB195" i="46"/>
  <c r="AB197" i="46" s="1"/>
  <c r="AB198" i="46" s="1"/>
  <c r="AB123" i="46"/>
  <c r="AB125" i="46" s="1"/>
  <c r="AB128" i="46" s="1"/>
  <c r="AB129" i="46" s="1"/>
  <c r="AB49" i="19"/>
  <c r="AB50" i="19" s="1"/>
  <c r="AB139" i="47"/>
  <c r="I143" i="47" s="1" a="1"/>
  <c r="I143" i="47" s="1"/>
  <c r="AB212" i="46"/>
  <c r="AB214" i="46" s="1"/>
  <c r="AB217" i="46" s="1"/>
  <c r="AB218" i="46" s="1"/>
  <c r="AB140" i="46"/>
  <c r="AB142" i="46" s="1"/>
  <c r="AB145" i="46" s="1"/>
  <c r="AB146" i="46" s="1"/>
  <c r="AC782" i="7"/>
  <c r="AC780" i="7" s="1"/>
  <c r="AC69" i="19" s="1"/>
  <c r="AC66" i="19" s="1"/>
  <c r="AC74" i="19" s="1"/>
  <c r="AC75" i="19" s="1"/>
  <c r="AD573" i="7"/>
  <c r="AD781" i="7" s="1"/>
  <c r="AD568" i="7"/>
  <c r="AB200" i="46"/>
  <c r="AB201" i="46" s="1"/>
  <c r="AB179" i="46"/>
  <c r="AB162" i="46"/>
  <c r="AE752" i="7"/>
  <c r="AE758" i="7" s="1"/>
  <c r="AD754" i="7"/>
  <c r="AD759" i="7" s="1"/>
  <c r="Z148" i="47"/>
  <c r="Z138" i="47"/>
  <c r="Z127" i="47"/>
  <c r="AF710" i="7"/>
  <c r="AF705" i="7"/>
  <c r="AG704" i="7" s="1"/>
  <c r="AF530" i="7"/>
  <c r="AF535" i="7" s="1"/>
  <c r="AE675" i="7"/>
  <c r="AE670" i="7"/>
  <c r="AF669" i="7" s="1"/>
  <c r="AE640" i="7"/>
  <c r="AE635" i="7"/>
  <c r="AE605" i="7"/>
  <c r="AE600" i="7"/>
  <c r="AG528" i="7"/>
  <c r="AB215" i="46" l="1"/>
  <c r="AC41" i="19"/>
  <c r="AC38" i="19" s="1"/>
  <c r="AC46" i="19" s="1"/>
  <c r="AC123" i="46" s="1"/>
  <c r="AB143" i="46"/>
  <c r="AD569" i="7"/>
  <c r="AD574" i="7" s="1"/>
  <c r="AD571" i="7" s="1"/>
  <c r="AE567" i="7"/>
  <c r="AB126" i="46"/>
  <c r="AC195" i="46"/>
  <c r="AC197" i="46" s="1"/>
  <c r="AC200" i="46" s="1"/>
  <c r="AC201" i="46" s="1"/>
  <c r="AD756" i="7"/>
  <c r="AF532" i="7"/>
  <c r="AE753" i="7"/>
  <c r="AE636" i="7"/>
  <c r="AE641" i="7" s="1"/>
  <c r="AE638" i="7" s="1"/>
  <c r="AF706" i="7"/>
  <c r="AF711" i="7" s="1"/>
  <c r="AF708" i="7" s="1"/>
  <c r="AE671" i="7"/>
  <c r="AE676" i="7" s="1"/>
  <c r="AE673" i="7" s="1"/>
  <c r="AE601" i="7"/>
  <c r="AE606" i="7" s="1"/>
  <c r="AE603" i="7" s="1"/>
  <c r="AF634" i="7"/>
  <c r="AF599" i="7"/>
  <c r="AG529" i="7"/>
  <c r="AG534" i="7"/>
  <c r="AA1" i="19"/>
  <c r="AC176" i="46" l="1"/>
  <c r="AC178" i="46" s="1"/>
  <c r="AC181" i="46" s="1"/>
  <c r="AC182" i="46" s="1"/>
  <c r="AC212" i="46"/>
  <c r="AC214" i="46" s="1"/>
  <c r="AC217" i="46" s="1"/>
  <c r="AC218" i="46" s="1"/>
  <c r="AC47" i="19"/>
  <c r="AC159" i="46"/>
  <c r="AC161" i="46" s="1"/>
  <c r="AC164" i="46" s="1"/>
  <c r="AC165" i="46" s="1"/>
  <c r="AC140" i="46"/>
  <c r="AC139" i="47"/>
  <c r="AC49" i="19"/>
  <c r="AC50" i="19" s="1"/>
  <c r="AC141" i="46"/>
  <c r="AC142" i="46" s="1"/>
  <c r="AC145" i="46" s="1"/>
  <c r="AC146" i="46" s="1"/>
  <c r="AC124" i="46"/>
  <c r="AC125" i="46" s="1"/>
  <c r="AC128" i="46" s="1"/>
  <c r="AC129" i="46" s="1"/>
  <c r="AD782" i="7"/>
  <c r="AD780" i="7" s="1"/>
  <c r="AD41" i="19" s="1"/>
  <c r="AD38" i="19" s="1"/>
  <c r="AD46" i="19" s="1"/>
  <c r="AD159" i="46" s="1"/>
  <c r="AD161" i="46" s="1"/>
  <c r="AD164" i="46" s="1"/>
  <c r="AD165" i="46" s="1"/>
  <c r="AE568" i="7"/>
  <c r="AE573" i="7"/>
  <c r="AE781" i="7" s="1"/>
  <c r="AC162" i="46"/>
  <c r="AC215" i="46"/>
  <c r="AC179" i="46"/>
  <c r="AC198" i="46"/>
  <c r="AF752" i="7"/>
  <c r="AF758" i="7" s="1"/>
  <c r="AE754" i="7"/>
  <c r="AE759" i="7" s="1"/>
  <c r="AA138" i="47"/>
  <c r="AA148" i="47"/>
  <c r="AA127" i="47"/>
  <c r="AG530" i="7"/>
  <c r="AG535" i="7" s="1"/>
  <c r="AG710" i="7"/>
  <c r="AG705" i="7"/>
  <c r="AH704" i="7" s="1"/>
  <c r="AF675" i="7"/>
  <c r="AF670" i="7"/>
  <c r="AG669" i="7" s="1"/>
  <c r="AF640" i="7"/>
  <c r="AF635" i="7"/>
  <c r="AF605" i="7"/>
  <c r="AF600" i="7"/>
  <c r="AH528" i="7"/>
  <c r="AC126" i="46" l="1"/>
  <c r="AD69" i="19"/>
  <c r="AD66" i="19" s="1"/>
  <c r="AD74" i="19" s="1"/>
  <c r="AD75" i="19" s="1"/>
  <c r="AD139" i="47"/>
  <c r="AD47" i="19"/>
  <c r="AD140" i="46"/>
  <c r="AD124" i="46"/>
  <c r="AD212" i="46"/>
  <c r="AD214" i="46" s="1"/>
  <c r="AD217" i="46" s="1"/>
  <c r="AD218" i="46" s="1"/>
  <c r="AD141" i="46"/>
  <c r="AD176" i="46"/>
  <c r="AD178" i="46" s="1"/>
  <c r="AD181" i="46" s="1"/>
  <c r="AD182" i="46" s="1"/>
  <c r="AD195" i="46"/>
  <c r="AD197" i="46" s="1"/>
  <c r="AD200" i="46" s="1"/>
  <c r="AD201" i="46" s="1"/>
  <c r="AD49" i="19"/>
  <c r="AD50" i="19" s="1"/>
  <c r="AD123" i="46"/>
  <c r="AD125" i="46" s="1"/>
  <c r="AD128" i="46" s="1"/>
  <c r="AD129" i="46" s="1"/>
  <c r="AF567" i="7"/>
  <c r="AE569" i="7"/>
  <c r="AE574" i="7" s="1"/>
  <c r="AE571" i="7" s="1"/>
  <c r="AC143" i="46"/>
  <c r="AE756" i="7"/>
  <c r="AG532" i="7"/>
  <c r="AF753" i="7"/>
  <c r="AD162" i="46"/>
  <c r="AF636" i="7"/>
  <c r="AF641" i="7" s="1"/>
  <c r="AF638" i="7" s="1"/>
  <c r="AF671" i="7"/>
  <c r="AF676" i="7" s="1"/>
  <c r="AF673" i="7" s="1"/>
  <c r="AG706" i="7"/>
  <c r="AG711" i="7" s="1"/>
  <c r="AG708" i="7" s="1"/>
  <c r="AF601" i="7"/>
  <c r="AF606" i="7" s="1"/>
  <c r="AF603" i="7" s="1"/>
  <c r="AG634" i="7"/>
  <c r="AG599" i="7"/>
  <c r="AH529" i="7"/>
  <c r="AH534" i="7"/>
  <c r="AB1" i="19"/>
  <c r="AD142" i="46" l="1"/>
  <c r="AD145" i="46" s="1"/>
  <c r="AD146" i="46" s="1"/>
  <c r="AD198" i="46"/>
  <c r="AD215" i="46"/>
  <c r="AD179" i="46"/>
  <c r="AE782" i="7"/>
  <c r="AE780" i="7" s="1"/>
  <c r="AE41" i="19" s="1"/>
  <c r="AE38" i="19" s="1"/>
  <c r="AE46" i="19" s="1"/>
  <c r="AE159" i="46" s="1"/>
  <c r="AE161" i="46" s="1"/>
  <c r="AE164" i="46" s="1"/>
  <c r="AE165" i="46" s="1"/>
  <c r="AF573" i="7"/>
  <c r="AF781" i="7" s="1"/>
  <c r="AF568" i="7"/>
  <c r="AG752" i="7"/>
  <c r="AG758" i="7" s="1"/>
  <c r="AF754" i="7"/>
  <c r="AF759" i="7" s="1"/>
  <c r="AD126" i="46"/>
  <c r="AB138" i="47"/>
  <c r="AB127" i="47"/>
  <c r="AB148" i="47"/>
  <c r="AH530" i="7"/>
  <c r="AH535" i="7" s="1"/>
  <c r="AH710" i="7"/>
  <c r="AH705" i="7"/>
  <c r="AI704" i="7" s="1"/>
  <c r="AG675" i="7"/>
  <c r="AG670" i="7"/>
  <c r="AH669" i="7" s="1"/>
  <c r="AG640" i="7"/>
  <c r="AG635" i="7"/>
  <c r="AG605" i="7"/>
  <c r="AG600" i="7"/>
  <c r="AI528" i="7"/>
  <c r="AD143" i="46" l="1"/>
  <c r="AE176" i="46"/>
  <c r="AE178" i="46" s="1"/>
  <c r="AE69" i="19"/>
  <c r="AE66" i="19" s="1"/>
  <c r="AE74" i="19" s="1"/>
  <c r="AE75" i="19" s="1"/>
  <c r="AE139" i="47"/>
  <c r="AE49" i="19"/>
  <c r="AE50" i="19" s="1"/>
  <c r="AE124" i="46"/>
  <c r="AE47" i="19"/>
  <c r="AE212" i="46"/>
  <c r="AE214" i="46" s="1"/>
  <c r="AE215" i="46" s="1"/>
  <c r="AE140" i="46"/>
  <c r="AE195" i="46"/>
  <c r="AE197" i="46" s="1"/>
  <c r="AE200" i="46" s="1"/>
  <c r="AE201" i="46" s="1"/>
  <c r="AE141" i="46"/>
  <c r="AE123" i="46"/>
  <c r="AE125" i="46" s="1"/>
  <c r="AE128" i="46" s="1"/>
  <c r="AE129" i="46" s="1"/>
  <c r="AF569" i="7"/>
  <c r="AF574" i="7" s="1"/>
  <c r="AF571" i="7" s="1"/>
  <c r="AG567" i="7"/>
  <c r="AF756" i="7"/>
  <c r="AH532" i="7"/>
  <c r="AG753" i="7"/>
  <c r="AE162" i="46"/>
  <c r="AE181" i="46"/>
  <c r="AE182" i="46" s="1"/>
  <c r="AE179" i="46"/>
  <c r="AG671" i="7"/>
  <c r="AG676" i="7" s="1"/>
  <c r="AG673" i="7" s="1"/>
  <c r="AH706" i="7"/>
  <c r="AH711" i="7" s="1"/>
  <c r="AH708" i="7" s="1"/>
  <c r="AG636" i="7"/>
  <c r="AG641" i="7" s="1"/>
  <c r="AG638" i="7" s="1"/>
  <c r="AG601" i="7"/>
  <c r="AG606" i="7" s="1"/>
  <c r="AG603" i="7" s="1"/>
  <c r="AH634" i="7"/>
  <c r="AH599" i="7"/>
  <c r="AI529" i="7"/>
  <c r="AI534" i="7"/>
  <c r="AC1" i="19"/>
  <c r="AE142" i="46" l="1"/>
  <c r="AE145" i="46" s="1"/>
  <c r="AE146" i="46" s="1"/>
  <c r="AE198" i="46"/>
  <c r="AE217" i="46"/>
  <c r="AE218" i="46" s="1"/>
  <c r="AF782" i="7"/>
  <c r="AF780" i="7" s="1"/>
  <c r="AF41" i="19" s="1"/>
  <c r="AF38" i="19" s="1"/>
  <c r="AF46" i="19" s="1"/>
  <c r="AF195" i="46" s="1"/>
  <c r="AF197" i="46" s="1"/>
  <c r="AF200" i="46" s="1"/>
  <c r="AF201" i="46" s="1"/>
  <c r="AG568" i="7"/>
  <c r="AG573" i="7"/>
  <c r="AG781" i="7" s="1"/>
  <c r="AH752" i="7"/>
  <c r="AH758" i="7" s="1"/>
  <c r="AG754" i="7"/>
  <c r="AG759" i="7" s="1"/>
  <c r="AE126" i="46"/>
  <c r="AE143" i="46"/>
  <c r="AC138" i="47"/>
  <c r="I142" i="47" s="1" a="1"/>
  <c r="I142" i="47" s="1"/>
  <c r="AC127" i="47"/>
  <c r="I131" i="47" s="1" a="1"/>
  <c r="I131" i="47" s="1"/>
  <c r="AC148" i="47"/>
  <c r="I152" i="47" s="1" a="1"/>
  <c r="I152" i="47" s="1"/>
  <c r="AI530" i="7"/>
  <c r="AI535" i="7" s="1"/>
  <c r="AI710" i="7"/>
  <c r="AI705" i="7"/>
  <c r="AJ704" i="7" s="1"/>
  <c r="AH675" i="7"/>
  <c r="AH670" i="7"/>
  <c r="AI669" i="7" s="1"/>
  <c r="AH640" i="7"/>
  <c r="AH635" i="7"/>
  <c r="AH605" i="7"/>
  <c r="AH600" i="7"/>
  <c r="AJ528" i="7"/>
  <c r="AF140" i="46" l="1"/>
  <c r="AF176" i="46"/>
  <c r="AF178" i="46" s="1"/>
  <c r="AF181" i="46" s="1"/>
  <c r="AF182" i="46" s="1"/>
  <c r="AF139" i="47"/>
  <c r="AF49" i="19"/>
  <c r="AF50" i="19" s="1"/>
  <c r="AF141" i="46"/>
  <c r="AF142" i="46" s="1"/>
  <c r="AF145" i="46" s="1"/>
  <c r="AF146" i="46" s="1"/>
  <c r="AF212" i="46"/>
  <c r="AF214" i="46" s="1"/>
  <c r="AF217" i="46" s="1"/>
  <c r="AF218" i="46" s="1"/>
  <c r="AF123" i="46"/>
  <c r="AF124" i="46"/>
  <c r="AF69" i="19"/>
  <c r="AF66" i="19" s="1"/>
  <c r="AF74" i="19" s="1"/>
  <c r="AF75" i="19" s="1"/>
  <c r="AF159" i="46"/>
  <c r="AF161" i="46" s="1"/>
  <c r="AF164" i="46" s="1"/>
  <c r="AF165" i="46" s="1"/>
  <c r="AF47" i="19"/>
  <c r="AG569" i="7"/>
  <c r="AG574" i="7" s="1"/>
  <c r="AG571" i="7" s="1"/>
  <c r="AH567" i="7"/>
  <c r="AG756" i="7"/>
  <c r="AI532" i="7"/>
  <c r="AH753" i="7"/>
  <c r="AF198" i="46"/>
  <c r="AH636" i="7"/>
  <c r="AH641" i="7" s="1"/>
  <c r="AH638" i="7" s="1"/>
  <c r="AH671" i="7"/>
  <c r="AH676" i="7" s="1"/>
  <c r="AH673" i="7" s="1"/>
  <c r="AI706" i="7"/>
  <c r="AI711" i="7" s="1"/>
  <c r="AI708" i="7" s="1"/>
  <c r="AH601" i="7"/>
  <c r="AH606" i="7" s="1"/>
  <c r="AH603" i="7" s="1"/>
  <c r="AI634" i="7"/>
  <c r="AI599" i="7"/>
  <c r="AJ529" i="7"/>
  <c r="AJ534" i="7"/>
  <c r="AD1" i="19"/>
  <c r="AF179" i="46" l="1"/>
  <c r="AF125" i="46"/>
  <c r="AF128" i="46" s="1"/>
  <c r="AF129" i="46" s="1"/>
  <c r="AF215" i="46"/>
  <c r="AF162" i="46"/>
  <c r="AG782" i="7"/>
  <c r="AG780" i="7" s="1"/>
  <c r="AG69" i="19" s="1"/>
  <c r="AG66" i="19" s="1"/>
  <c r="AG74" i="19" s="1"/>
  <c r="AG75" i="19" s="1"/>
  <c r="AH573" i="7"/>
  <c r="AH781" i="7" s="1"/>
  <c r="AH568" i="7"/>
  <c r="AI752" i="7"/>
  <c r="AI758" i="7" s="1"/>
  <c r="AH754" i="7"/>
  <c r="AH759" i="7" s="1"/>
  <c r="AF126" i="46"/>
  <c r="AF143" i="46"/>
  <c r="AD127" i="47"/>
  <c r="AD148" i="47"/>
  <c r="AD138" i="47"/>
  <c r="AJ710" i="7"/>
  <c r="AJ705" i="7"/>
  <c r="AK704" i="7" s="1"/>
  <c r="AJ530" i="7"/>
  <c r="AJ535" i="7" s="1"/>
  <c r="AI675" i="7"/>
  <c r="AI670" i="7"/>
  <c r="AJ669" i="7" s="1"/>
  <c r="AI640" i="7"/>
  <c r="AI635" i="7"/>
  <c r="AI605" i="7"/>
  <c r="AI600" i="7"/>
  <c r="AK528" i="7"/>
  <c r="AG41" i="19" l="1"/>
  <c r="AI567" i="7"/>
  <c r="AH569" i="7"/>
  <c r="AH574" i="7" s="1"/>
  <c r="AH571" i="7" s="1"/>
  <c r="AH756" i="7"/>
  <c r="AJ532" i="7"/>
  <c r="AI753" i="7"/>
  <c r="AI636" i="7"/>
  <c r="AI641" i="7" s="1"/>
  <c r="AI638" i="7" s="1"/>
  <c r="AI671" i="7"/>
  <c r="AI676" i="7" s="1"/>
  <c r="AI673" i="7" s="1"/>
  <c r="AJ706" i="7"/>
  <c r="AJ711" i="7" s="1"/>
  <c r="AJ708" i="7" s="1"/>
  <c r="AI601" i="7"/>
  <c r="AI606" i="7" s="1"/>
  <c r="AI603" i="7" s="1"/>
  <c r="AJ634" i="7"/>
  <c r="AJ599" i="7"/>
  <c r="AK529" i="7"/>
  <c r="AK534" i="7"/>
  <c r="AE1" i="19"/>
  <c r="AH782" i="7" l="1"/>
  <c r="AH780" i="7" s="1"/>
  <c r="AH41" i="19" s="1"/>
  <c r="AH38" i="19" s="1"/>
  <c r="AH46" i="19" s="1"/>
  <c r="AH159" i="46" s="1"/>
  <c r="AH161" i="46" s="1"/>
  <c r="AH164" i="46" s="1"/>
  <c r="AG38" i="19"/>
  <c r="AG46" i="19" s="1"/>
  <c r="AG124" i="46"/>
  <c r="AG141" i="46"/>
  <c r="AI573" i="7"/>
  <c r="AI781" i="7" s="1"/>
  <c r="AI568" i="7"/>
  <c r="AJ752" i="7"/>
  <c r="AJ758" i="7" s="1"/>
  <c r="AI754" i="7"/>
  <c r="AI759" i="7" s="1"/>
  <c r="AE148" i="47"/>
  <c r="AE138" i="47"/>
  <c r="AE127" i="47"/>
  <c r="AK710" i="7"/>
  <c r="AK705" i="7"/>
  <c r="AL704" i="7" s="1"/>
  <c r="AK530" i="7"/>
  <c r="AK535" i="7" s="1"/>
  <c r="AJ675" i="7"/>
  <c r="AJ670" i="7"/>
  <c r="AK669" i="7" s="1"/>
  <c r="AJ640" i="7"/>
  <c r="AJ635" i="7"/>
  <c r="AJ605" i="7"/>
  <c r="AJ600" i="7"/>
  <c r="AL528" i="7"/>
  <c r="AH176" i="46" l="1"/>
  <c r="AH178" i="46" s="1"/>
  <c r="AH181" i="46" s="1"/>
  <c r="AH195" i="46"/>
  <c r="AH197" i="46" s="1"/>
  <c r="AH200" i="46" s="1"/>
  <c r="AH212" i="46"/>
  <c r="AH214" i="46" s="1"/>
  <c r="AH217" i="46" s="1"/>
  <c r="AH123" i="46"/>
  <c r="AH139" i="47"/>
  <c r="AH69" i="19"/>
  <c r="AH66" i="19" s="1"/>
  <c r="AH74" i="19" s="1"/>
  <c r="AH75" i="19" s="1"/>
  <c r="AH141" i="46"/>
  <c r="AH124" i="46"/>
  <c r="AH125" i="46" s="1"/>
  <c r="AH128" i="46" s="1"/>
  <c r="AH49" i="19"/>
  <c r="AH140" i="46"/>
  <c r="AH142" i="46" s="1"/>
  <c r="AH145" i="46" s="1"/>
  <c r="AG47" i="19"/>
  <c r="AH47" i="19" s="1"/>
  <c r="AG139" i="47"/>
  <c r="AG195" i="46"/>
  <c r="AG197" i="46" s="1"/>
  <c r="AG140" i="46"/>
  <c r="AG142" i="46" s="1"/>
  <c r="AG176" i="46"/>
  <c r="AG178" i="46" s="1"/>
  <c r="AG159" i="46"/>
  <c r="AG161" i="46" s="1"/>
  <c r="AG123" i="46"/>
  <c r="AG125" i="46" s="1"/>
  <c r="AG212" i="46"/>
  <c r="AG214" i="46" s="1"/>
  <c r="AG49" i="19"/>
  <c r="AG50" i="19" s="1"/>
  <c r="AJ567" i="7"/>
  <c r="AI569" i="7"/>
  <c r="AI574" i="7" s="1"/>
  <c r="AI571" i="7" s="1"/>
  <c r="AI756" i="7"/>
  <c r="AK532" i="7"/>
  <c r="AJ753" i="7"/>
  <c r="AJ671" i="7"/>
  <c r="AJ676" i="7" s="1"/>
  <c r="AJ673" i="7" s="1"/>
  <c r="AJ636" i="7"/>
  <c r="AJ641" i="7" s="1"/>
  <c r="AJ638" i="7" s="1"/>
  <c r="AJ601" i="7"/>
  <c r="AJ606" i="7" s="1"/>
  <c r="AJ603" i="7" s="1"/>
  <c r="AK706" i="7"/>
  <c r="AK634" i="7"/>
  <c r="AK599" i="7"/>
  <c r="AL529" i="7"/>
  <c r="AL534" i="7"/>
  <c r="AF1" i="19"/>
  <c r="AH50" i="19" l="1"/>
  <c r="AG145" i="46"/>
  <c r="AG146" i="46" s="1"/>
  <c r="AH146" i="46" s="1"/>
  <c r="AG143" i="46"/>
  <c r="AH143" i="46" s="1"/>
  <c r="AG200" i="46"/>
  <c r="AG201" i="46" s="1"/>
  <c r="AH201" i="46" s="1"/>
  <c r="AG198" i="46"/>
  <c r="AH198" i="46" s="1"/>
  <c r="AG128" i="46"/>
  <c r="AG129" i="46" s="1"/>
  <c r="AH129" i="46" s="1"/>
  <c r="AG126" i="46"/>
  <c r="AH126" i="46" s="1"/>
  <c r="AG217" i="46"/>
  <c r="AG218" i="46" s="1"/>
  <c r="AH218" i="46" s="1"/>
  <c r="AG215" i="46"/>
  <c r="AH215" i="46" s="1"/>
  <c r="AG164" i="46"/>
  <c r="AG165" i="46" s="1"/>
  <c r="AH165" i="46" s="1"/>
  <c r="AG162" i="46"/>
  <c r="AH162" i="46" s="1"/>
  <c r="AI782" i="7"/>
  <c r="AI780" i="7" s="1"/>
  <c r="AI69" i="19" s="1"/>
  <c r="AI66" i="19" s="1"/>
  <c r="AI74" i="19" s="1"/>
  <c r="AI75" i="19" s="1"/>
  <c r="AG181" i="46"/>
  <c r="AG182" i="46" s="1"/>
  <c r="AH182" i="46" s="1"/>
  <c r="AG179" i="46"/>
  <c r="AH179" i="46" s="1"/>
  <c r="AJ573" i="7"/>
  <c r="AJ781" i="7" s="1"/>
  <c r="AJ568" i="7"/>
  <c r="AK752" i="7"/>
  <c r="AK758" i="7" s="1"/>
  <c r="AJ754" i="7"/>
  <c r="AJ759" i="7" s="1"/>
  <c r="AF127" i="47"/>
  <c r="AF148" i="47"/>
  <c r="AF138" i="47"/>
  <c r="AL530" i="7"/>
  <c r="AL535" i="7" s="1"/>
  <c r="AK711" i="7"/>
  <c r="AK708" i="7" s="1"/>
  <c r="AL710" i="7"/>
  <c r="AL705" i="7"/>
  <c r="AM704" i="7" s="1"/>
  <c r="AK675" i="7"/>
  <c r="AK670" i="7"/>
  <c r="AL669" i="7" s="1"/>
  <c r="AK640" i="7"/>
  <c r="AK635" i="7"/>
  <c r="AK605" i="7"/>
  <c r="AK600" i="7"/>
  <c r="AM528" i="7"/>
  <c r="AI41" i="19" l="1"/>
  <c r="AI141" i="46" s="1"/>
  <c r="AK567" i="7"/>
  <c r="AJ569" i="7"/>
  <c r="AJ574" i="7" s="1"/>
  <c r="AJ571" i="7" s="1"/>
  <c r="AJ756" i="7"/>
  <c r="AL532" i="7"/>
  <c r="AK753" i="7"/>
  <c r="AL706" i="7"/>
  <c r="AK601" i="7"/>
  <c r="AK606" i="7" s="1"/>
  <c r="AK603" i="7" s="1"/>
  <c r="AK671" i="7"/>
  <c r="AK676" i="7" s="1"/>
  <c r="AK673" i="7" s="1"/>
  <c r="AK636" i="7"/>
  <c r="AL634" i="7"/>
  <c r="AL599" i="7"/>
  <c r="AM529" i="7"/>
  <c r="AM534" i="7"/>
  <c r="AG1" i="19"/>
  <c r="AI38" i="19" l="1"/>
  <c r="AI46" i="19" s="1"/>
  <c r="AI124" i="46"/>
  <c r="AJ782" i="7"/>
  <c r="AJ780" i="7" s="1"/>
  <c r="AJ41" i="19" s="1"/>
  <c r="AJ38" i="19" s="1"/>
  <c r="AJ46" i="19" s="1"/>
  <c r="AJ140" i="46" s="1"/>
  <c r="AK568" i="7"/>
  <c r="AK573" i="7"/>
  <c r="AK781" i="7" s="1"/>
  <c r="AL752" i="7"/>
  <c r="AL758" i="7" s="1"/>
  <c r="AK754" i="7"/>
  <c r="AK759" i="7" s="1"/>
  <c r="AG127" i="47"/>
  <c r="AG148" i="47"/>
  <c r="AG138" i="47"/>
  <c r="AM530" i="7"/>
  <c r="AM535" i="7" s="1"/>
  <c r="AL711" i="7"/>
  <c r="AL708" i="7" s="1"/>
  <c r="AM710" i="7"/>
  <c r="AM705" i="7"/>
  <c r="AN704" i="7" s="1"/>
  <c r="AL675" i="7"/>
  <c r="AL670" i="7"/>
  <c r="AM669" i="7" s="1"/>
  <c r="AK641" i="7"/>
  <c r="AK638" i="7" s="1"/>
  <c r="AL640" i="7"/>
  <c r="AL635" i="7"/>
  <c r="AL605" i="7"/>
  <c r="AL600" i="7"/>
  <c r="AN528" i="7"/>
  <c r="AJ69" i="19" l="1"/>
  <c r="AJ66" i="19" s="1"/>
  <c r="AJ74" i="19" s="1"/>
  <c r="AJ75" i="19" s="1"/>
  <c r="AJ124" i="46"/>
  <c r="AJ141" i="46"/>
  <c r="AJ159" i="46"/>
  <c r="AJ161" i="46" s="1"/>
  <c r="AJ123" i="46"/>
  <c r="AJ176" i="46"/>
  <c r="AJ178" i="46" s="1"/>
  <c r="AJ181" i="46" s="1"/>
  <c r="AJ212" i="46"/>
  <c r="AJ214" i="46" s="1"/>
  <c r="AJ217" i="46" s="1"/>
  <c r="AJ139" i="47"/>
  <c r="AJ49" i="19"/>
  <c r="AJ195" i="46"/>
  <c r="AJ197" i="46" s="1"/>
  <c r="AJ200" i="46" s="1"/>
  <c r="AI47" i="19"/>
  <c r="AJ47" i="19" s="1"/>
  <c r="AI123" i="46"/>
  <c r="AI125" i="46" s="1"/>
  <c r="AI159" i="46"/>
  <c r="AI161" i="46" s="1"/>
  <c r="AI212" i="46"/>
  <c r="AI214" i="46" s="1"/>
  <c r="AI195" i="46"/>
  <c r="AI197" i="46" s="1"/>
  <c r="AI139" i="47"/>
  <c r="AI176" i="46"/>
  <c r="AI178" i="46" s="1"/>
  <c r="AI140" i="46"/>
  <c r="AI142" i="46" s="1"/>
  <c r="AI49" i="19"/>
  <c r="AI50" i="19" s="1"/>
  <c r="AL567" i="7"/>
  <c r="AK569" i="7"/>
  <c r="AK574" i="7" s="1"/>
  <c r="AK571" i="7" s="1"/>
  <c r="AK756" i="7"/>
  <c r="AM532" i="7"/>
  <c r="AL753" i="7"/>
  <c r="AJ142" i="46"/>
  <c r="AJ145" i="46" s="1"/>
  <c r="AJ164" i="46"/>
  <c r="AM706" i="7"/>
  <c r="AL601" i="7"/>
  <c r="AL671" i="7"/>
  <c r="AL636" i="7"/>
  <c r="AM634" i="7"/>
  <c r="AM599" i="7"/>
  <c r="AN529" i="7"/>
  <c r="AN534" i="7"/>
  <c r="AH1" i="19"/>
  <c r="AJ125" i="46" l="1"/>
  <c r="AJ128" i="46" s="1"/>
  <c r="AK782" i="7"/>
  <c r="AK780" i="7" s="1"/>
  <c r="AK41" i="19" s="1"/>
  <c r="AK38" i="19" s="1"/>
  <c r="AK46" i="19" s="1"/>
  <c r="AJ50" i="19"/>
  <c r="AI164" i="46"/>
  <c r="AI165" i="46" s="1"/>
  <c r="AJ165" i="46" s="1"/>
  <c r="AI162" i="46"/>
  <c r="AJ162" i="46" s="1"/>
  <c r="AI145" i="46"/>
  <c r="AI146" i="46" s="1"/>
  <c r="AJ146" i="46" s="1"/>
  <c r="AI143" i="46"/>
  <c r="AJ143" i="46" s="1"/>
  <c r="AI217" i="46"/>
  <c r="AI218" i="46" s="1"/>
  <c r="AJ218" i="46" s="1"/>
  <c r="AI215" i="46"/>
  <c r="AJ215" i="46" s="1"/>
  <c r="AI181" i="46"/>
  <c r="AI182" i="46" s="1"/>
  <c r="AJ182" i="46" s="1"/>
  <c r="AI179" i="46"/>
  <c r="AJ179" i="46" s="1"/>
  <c r="AI128" i="46"/>
  <c r="AI129" i="46" s="1"/>
  <c r="AI126" i="46"/>
  <c r="AI200" i="46"/>
  <c r="AI201" i="46" s="1"/>
  <c r="AJ201" i="46" s="1"/>
  <c r="AI198" i="46"/>
  <c r="AJ198" i="46" s="1"/>
  <c r="AL568" i="7"/>
  <c r="AL573" i="7"/>
  <c r="AL781" i="7" s="1"/>
  <c r="AM752" i="7"/>
  <c r="AM758" i="7" s="1"/>
  <c r="AL754" i="7"/>
  <c r="AL759" i="7" s="1"/>
  <c r="AH148" i="47"/>
  <c r="AH127" i="47"/>
  <c r="AH138" i="47"/>
  <c r="AM711" i="7"/>
  <c r="AM708" i="7" s="1"/>
  <c r="AN530" i="7"/>
  <c r="AN535" i="7" s="1"/>
  <c r="AN710" i="7"/>
  <c r="AN705" i="7"/>
  <c r="AO704" i="7" s="1"/>
  <c r="AL676" i="7"/>
  <c r="AL673" i="7" s="1"/>
  <c r="AM675" i="7"/>
  <c r="AM670" i="7"/>
  <c r="AN669" i="7" s="1"/>
  <c r="AM640" i="7"/>
  <c r="AM635" i="7"/>
  <c r="AL641" i="7"/>
  <c r="AL638" i="7" s="1"/>
  <c r="AL606" i="7"/>
  <c r="AL603" i="7" s="1"/>
  <c r="AM605" i="7"/>
  <c r="AM600" i="7"/>
  <c r="AO528" i="7"/>
  <c r="AJ126" i="46" l="1"/>
  <c r="AJ129" i="46"/>
  <c r="AK69" i="19"/>
  <c r="AK66" i="19" s="1"/>
  <c r="AK74" i="19" s="1"/>
  <c r="AK75" i="19" s="1"/>
  <c r="AL569" i="7"/>
  <c r="AL574" i="7" s="1"/>
  <c r="AL571" i="7" s="1"/>
  <c r="AM567" i="7"/>
  <c r="AL756" i="7"/>
  <c r="AN532" i="7"/>
  <c r="AM753" i="7"/>
  <c r="AK49" i="19"/>
  <c r="AK50" i="19" s="1"/>
  <c r="AK139" i="47"/>
  <c r="AK140" i="46"/>
  <c r="AK195" i="46"/>
  <c r="AK197" i="46" s="1"/>
  <c r="AK176" i="46"/>
  <c r="AK178" i="46" s="1"/>
  <c r="AK212" i="46"/>
  <c r="AK214" i="46" s="1"/>
  <c r="AK123" i="46"/>
  <c r="AK159" i="46"/>
  <c r="AK161" i="46" s="1"/>
  <c r="AK47" i="19"/>
  <c r="AK124" i="46"/>
  <c r="AK141" i="46"/>
  <c r="AM636" i="7"/>
  <c r="AM671" i="7"/>
  <c r="AN706" i="7"/>
  <c r="AM601" i="7"/>
  <c r="AN634" i="7"/>
  <c r="AN599" i="7"/>
  <c r="AO529" i="7"/>
  <c r="AO534" i="7"/>
  <c r="AI1" i="19"/>
  <c r="AL782" i="7" l="1"/>
  <c r="AL780" i="7" s="1"/>
  <c r="AL41" i="19" s="1"/>
  <c r="AL38" i="19" s="1"/>
  <c r="AL46" i="19" s="1"/>
  <c r="AL47" i="19" s="1"/>
  <c r="AM573" i="7"/>
  <c r="AM781" i="7" s="1"/>
  <c r="AM568" i="7"/>
  <c r="AN752" i="7"/>
  <c r="AN758" i="7" s="1"/>
  <c r="AM754" i="7"/>
  <c r="AM759" i="7" s="1"/>
  <c r="AK142" i="46"/>
  <c r="AK145" i="46" s="1"/>
  <c r="AK146" i="46" s="1"/>
  <c r="AK200" i="46"/>
  <c r="AK201" i="46" s="1"/>
  <c r="AK198" i="46"/>
  <c r="AK181" i="46"/>
  <c r="AK182" i="46" s="1"/>
  <c r="AK179" i="46"/>
  <c r="AK164" i="46"/>
  <c r="AK165" i="46" s="1"/>
  <c r="AK162" i="46"/>
  <c r="AK217" i="46"/>
  <c r="AK218" i="46" s="1"/>
  <c r="AK215" i="46"/>
  <c r="AK125" i="46"/>
  <c r="AK128" i="46" s="1"/>
  <c r="AK129" i="46" s="1"/>
  <c r="AI127" i="47"/>
  <c r="AI138" i="47"/>
  <c r="AI148" i="47"/>
  <c r="AO710" i="7"/>
  <c r="AO705" i="7"/>
  <c r="AP704" i="7" s="1"/>
  <c r="AO530" i="7"/>
  <c r="AO535" i="7" s="1"/>
  <c r="AN711" i="7"/>
  <c r="AN708" i="7" s="1"/>
  <c r="AM676" i="7"/>
  <c r="AM673" i="7" s="1"/>
  <c r="AN675" i="7"/>
  <c r="AN670" i="7"/>
  <c r="AO669" i="7" s="1"/>
  <c r="AM641" i="7"/>
  <c r="AM638" i="7" s="1"/>
  <c r="AN640" i="7"/>
  <c r="AN635" i="7"/>
  <c r="AM606" i="7"/>
  <c r="AM603" i="7" s="1"/>
  <c r="AN605" i="7"/>
  <c r="AN600" i="7"/>
  <c r="AP528" i="7"/>
  <c r="AL69" i="19" l="1"/>
  <c r="AL66" i="19" s="1"/>
  <c r="AL74" i="19" s="1"/>
  <c r="AL75" i="19" s="1"/>
  <c r="AN567" i="7"/>
  <c r="AM569" i="7"/>
  <c r="AM574" i="7" s="1"/>
  <c r="AM571" i="7" s="1"/>
  <c r="AM756" i="7"/>
  <c r="AO532" i="7"/>
  <c r="AN753" i="7"/>
  <c r="AK143" i="46"/>
  <c r="AK126" i="46"/>
  <c r="AL49" i="19"/>
  <c r="AL50" i="19" s="1"/>
  <c r="AL139" i="47"/>
  <c r="AL123" i="46"/>
  <c r="AL159" i="46"/>
  <c r="AL161" i="46" s="1"/>
  <c r="AL164" i="46" s="1"/>
  <c r="AL165" i="46" s="1"/>
  <c r="AL140" i="46"/>
  <c r="AL195" i="46"/>
  <c r="AL197" i="46" s="1"/>
  <c r="AL200" i="46" s="1"/>
  <c r="AL201" i="46" s="1"/>
  <c r="AL176" i="46"/>
  <c r="AL178" i="46" s="1"/>
  <c r="AL181" i="46" s="1"/>
  <c r="AL182" i="46" s="1"/>
  <c r="AL212" i="46"/>
  <c r="AL214" i="46" s="1"/>
  <c r="AL217" i="46" s="1"/>
  <c r="AL218" i="46" s="1"/>
  <c r="AL141" i="46"/>
  <c r="AL124" i="46"/>
  <c r="AN671" i="7"/>
  <c r="AO706" i="7"/>
  <c r="AN636" i="7"/>
  <c r="AN601" i="7"/>
  <c r="AO634" i="7"/>
  <c r="AO599" i="7"/>
  <c r="AP529" i="7"/>
  <c r="AP534" i="7"/>
  <c r="AJ1" i="19"/>
  <c r="AM782" i="7" l="1"/>
  <c r="AM780" i="7" s="1"/>
  <c r="AM41" i="19" s="1"/>
  <c r="AM38" i="19" s="1"/>
  <c r="AM46" i="19" s="1"/>
  <c r="AN568" i="7"/>
  <c r="AN573" i="7"/>
  <c r="AN781" i="7" s="1"/>
  <c r="AO752" i="7"/>
  <c r="AO758" i="7" s="1"/>
  <c r="AN754" i="7"/>
  <c r="AN759" i="7" s="1"/>
  <c r="AL125" i="46"/>
  <c r="AL128" i="46" s="1"/>
  <c r="AL129" i="46" s="1"/>
  <c r="AL215" i="46"/>
  <c r="AL179" i="46"/>
  <c r="AL162" i="46"/>
  <c r="AL142" i="46"/>
  <c r="AL145" i="46" s="1"/>
  <c r="AL146" i="46" s="1"/>
  <c r="AL198" i="46"/>
  <c r="AJ138" i="47"/>
  <c r="AJ127" i="47"/>
  <c r="AJ148" i="47"/>
  <c r="AO711" i="7"/>
  <c r="AO708" i="7" s="1"/>
  <c r="AP710" i="7"/>
  <c r="AP705" i="7"/>
  <c r="AQ704" i="7" s="1"/>
  <c r="AP530" i="7"/>
  <c r="AP535" i="7" s="1"/>
  <c r="AN676" i="7"/>
  <c r="AN673" i="7" s="1"/>
  <c r="AO675" i="7"/>
  <c r="AO670" i="7"/>
  <c r="AP669" i="7" s="1"/>
  <c r="AO640" i="7"/>
  <c r="AO635" i="7"/>
  <c r="AN641" i="7"/>
  <c r="AN638" i="7" s="1"/>
  <c r="AO605" i="7"/>
  <c r="AO600" i="7"/>
  <c r="AN606" i="7"/>
  <c r="AN603" i="7" s="1"/>
  <c r="AQ528" i="7"/>
  <c r="AM69" i="19" l="1"/>
  <c r="AM66" i="19" s="1"/>
  <c r="AM74" i="19" s="1"/>
  <c r="AM75" i="19" s="1"/>
  <c r="AO567" i="7"/>
  <c r="AN569" i="7"/>
  <c r="AN574" i="7" s="1"/>
  <c r="AN571" i="7" s="1"/>
  <c r="AN756" i="7"/>
  <c r="AP532" i="7"/>
  <c r="AO753" i="7"/>
  <c r="AL126" i="46"/>
  <c r="AM49" i="19"/>
  <c r="AM50" i="19" s="1"/>
  <c r="AM139" i="47"/>
  <c r="AM140" i="46"/>
  <c r="AM123" i="46"/>
  <c r="AM176" i="46"/>
  <c r="AM178" i="46" s="1"/>
  <c r="AM212" i="46"/>
  <c r="AM214" i="46" s="1"/>
  <c r="AM195" i="46"/>
  <c r="AM197" i="46" s="1"/>
  <c r="AM200" i="46" s="1"/>
  <c r="AM201" i="46" s="1"/>
  <c r="AM159" i="46"/>
  <c r="AM161" i="46" s="1"/>
  <c r="AM164" i="46" s="1"/>
  <c r="AM165" i="46" s="1"/>
  <c r="AM47" i="19"/>
  <c r="AL143" i="46"/>
  <c r="AM124" i="46"/>
  <c r="AM141" i="46"/>
  <c r="AP706" i="7"/>
  <c r="AP711" i="7" s="1"/>
  <c r="AP708" i="7" s="1"/>
  <c r="AO601" i="7"/>
  <c r="AO636" i="7"/>
  <c r="AO671" i="7"/>
  <c r="AP634" i="7"/>
  <c r="AP599" i="7"/>
  <c r="AQ529" i="7"/>
  <c r="AQ534" i="7"/>
  <c r="AK1" i="19"/>
  <c r="AN782" i="7" l="1"/>
  <c r="AN780" i="7" s="1"/>
  <c r="AO573" i="7"/>
  <c r="AO781" i="7" s="1"/>
  <c r="AO568" i="7"/>
  <c r="AP752" i="7"/>
  <c r="AP758" i="7" s="1"/>
  <c r="AO754" i="7"/>
  <c r="AO759" i="7" s="1"/>
  <c r="AM125" i="46"/>
  <c r="AM128" i="46" s="1"/>
  <c r="AM129" i="46" s="1"/>
  <c r="AM142" i="46"/>
  <c r="AM145" i="46" s="1"/>
  <c r="AM146" i="46" s="1"/>
  <c r="AM181" i="46"/>
  <c r="AM182" i="46" s="1"/>
  <c r="AM179" i="46"/>
  <c r="AM162" i="46"/>
  <c r="AN69" i="19"/>
  <c r="AN66" i="19" s="1"/>
  <c r="AN74" i="19" s="1"/>
  <c r="AN75" i="19" s="1"/>
  <c r="AN41" i="19"/>
  <c r="AN38" i="19" s="1"/>
  <c r="AN46" i="19" s="1"/>
  <c r="AM198" i="46"/>
  <c r="AM217" i="46"/>
  <c r="AM218" i="46" s="1"/>
  <c r="AM215" i="46"/>
  <c r="AK138" i="47"/>
  <c r="AK127" i="47"/>
  <c r="AK148" i="47"/>
  <c r="AQ530" i="7"/>
  <c r="AQ535" i="7" s="1"/>
  <c r="AQ710" i="7"/>
  <c r="AQ705" i="7"/>
  <c r="AR704" i="7" s="1"/>
  <c r="AO676" i="7"/>
  <c r="AO673" i="7" s="1"/>
  <c r="AP675" i="7"/>
  <c r="AP670" i="7"/>
  <c r="AQ669" i="7" s="1"/>
  <c r="AO641" i="7"/>
  <c r="AO638" i="7" s="1"/>
  <c r="AP640" i="7"/>
  <c r="AP635" i="7"/>
  <c r="AO606" i="7"/>
  <c r="AO603" i="7" s="1"/>
  <c r="AP605" i="7"/>
  <c r="AP600" i="7"/>
  <c r="AR528" i="7"/>
  <c r="AP567" i="7" l="1"/>
  <c r="AO569" i="7"/>
  <c r="AO574" i="7" s="1"/>
  <c r="AO571" i="7" s="1"/>
  <c r="AO756" i="7"/>
  <c r="AQ532" i="7"/>
  <c r="AP753" i="7"/>
  <c r="AM126" i="46"/>
  <c r="AM143" i="46"/>
  <c r="AN49" i="19"/>
  <c r="AN50" i="19" s="1"/>
  <c r="AN139" i="47"/>
  <c r="AN159" i="46"/>
  <c r="AN161" i="46" s="1"/>
  <c r="AN164" i="46" s="1"/>
  <c r="AN165" i="46" s="1"/>
  <c r="AN176" i="46"/>
  <c r="AN178" i="46" s="1"/>
  <c r="AN181" i="46" s="1"/>
  <c r="AN182" i="46" s="1"/>
  <c r="AN212" i="46"/>
  <c r="AN214" i="46" s="1"/>
  <c r="AN217" i="46" s="1"/>
  <c r="AN218" i="46" s="1"/>
  <c r="AN123" i="46"/>
  <c r="AN195" i="46"/>
  <c r="AN197" i="46" s="1"/>
  <c r="AN200" i="46" s="1"/>
  <c r="AN201" i="46" s="1"/>
  <c r="AN140" i="46"/>
  <c r="AN47" i="19"/>
  <c r="AN124" i="46"/>
  <c r="AN141" i="46"/>
  <c r="AP671" i="7"/>
  <c r="AQ706" i="7"/>
  <c r="AQ711" i="7" s="1"/>
  <c r="AQ708" i="7" s="1"/>
  <c r="AP601" i="7"/>
  <c r="AP636" i="7"/>
  <c r="AP641" i="7" s="1"/>
  <c r="AP638" i="7" s="1"/>
  <c r="AQ634" i="7"/>
  <c r="AQ599" i="7"/>
  <c r="AR534" i="7"/>
  <c r="F528" i="7"/>
  <c r="AR529" i="7"/>
  <c r="AR530" i="7" s="1"/>
  <c r="AL1" i="19"/>
  <c r="AO782" i="7" l="1"/>
  <c r="AO780" i="7" s="1"/>
  <c r="AP573" i="7"/>
  <c r="AP781" i="7" s="1"/>
  <c r="AP568" i="7"/>
  <c r="AQ752" i="7"/>
  <c r="AQ758" i="7" s="1"/>
  <c r="AP754" i="7"/>
  <c r="AP759" i="7" s="1"/>
  <c r="AN162" i="46"/>
  <c r="AN142" i="46"/>
  <c r="AN145" i="46" s="1"/>
  <c r="AN146" i="46" s="1"/>
  <c r="AN179" i="46"/>
  <c r="AO69" i="19"/>
  <c r="AO66" i="19" s="1"/>
  <c r="AO74" i="19" s="1"/>
  <c r="AO75" i="19" s="1"/>
  <c r="AO41" i="19"/>
  <c r="AO38" i="19" s="1"/>
  <c r="AO46" i="19" s="1"/>
  <c r="AN125" i="46"/>
  <c r="AN128" i="46" s="1"/>
  <c r="AN129" i="46" s="1"/>
  <c r="AN198" i="46"/>
  <c r="AN215" i="46"/>
  <c r="AL127" i="47"/>
  <c r="AL138" i="47"/>
  <c r="AL148" i="47"/>
  <c r="AR710" i="7"/>
  <c r="AR705" i="7"/>
  <c r="AR706" i="7" s="1"/>
  <c r="F704" i="7"/>
  <c r="AP676" i="7"/>
  <c r="AP673" i="7" s="1"/>
  <c r="AQ675" i="7"/>
  <c r="AQ670" i="7"/>
  <c r="AR669" i="7" s="1"/>
  <c r="AQ640" i="7"/>
  <c r="AQ635" i="7"/>
  <c r="AP606" i="7"/>
  <c r="AP603" i="7" s="1"/>
  <c r="AQ605" i="7"/>
  <c r="AQ600" i="7"/>
  <c r="F534" i="7"/>
  <c r="J47" i="47" s="1"/>
  <c r="F530" i="7"/>
  <c r="AR535" i="7"/>
  <c r="AQ567" i="7" l="1"/>
  <c r="AP569" i="7"/>
  <c r="AP574" i="7" s="1"/>
  <c r="AP571" i="7" s="1"/>
  <c r="AP756" i="7"/>
  <c r="F535" i="7"/>
  <c r="K47" i="47" s="1"/>
  <c r="N47" i="47" s="1"/>
  <c r="AR532" i="7"/>
  <c r="AQ753" i="7"/>
  <c r="AN143" i="46"/>
  <c r="AN126" i="46"/>
  <c r="AO49" i="19"/>
  <c r="AO50" i="19" s="1"/>
  <c r="AO139" i="47"/>
  <c r="AO123" i="46"/>
  <c r="AO212" i="46"/>
  <c r="AO214" i="46" s="1"/>
  <c r="AO217" i="46" s="1"/>
  <c r="AO218" i="46" s="1"/>
  <c r="AO140" i="46"/>
  <c r="AO195" i="46"/>
  <c r="AO197" i="46" s="1"/>
  <c r="AO200" i="46" s="1"/>
  <c r="AO201" i="46" s="1"/>
  <c r="AO176" i="46"/>
  <c r="AO178" i="46" s="1"/>
  <c r="AO159" i="46"/>
  <c r="AO161" i="46" s="1"/>
  <c r="AO47" i="19"/>
  <c r="AO141" i="46"/>
  <c r="AO124" i="46"/>
  <c r="AQ636" i="7"/>
  <c r="AQ641" i="7" s="1"/>
  <c r="AQ638" i="7" s="1"/>
  <c r="AQ671" i="7"/>
  <c r="AQ676" i="7" s="1"/>
  <c r="AQ673" i="7" s="1"/>
  <c r="AQ601" i="7"/>
  <c r="AQ606" i="7" s="1"/>
  <c r="AQ603" i="7" s="1"/>
  <c r="AR711" i="7"/>
  <c r="F711" i="7" s="1"/>
  <c r="K52" i="47" s="1"/>
  <c r="F706" i="7"/>
  <c r="F710" i="7"/>
  <c r="J52" i="47" s="1"/>
  <c r="AR634" i="7"/>
  <c r="AR599" i="7"/>
  <c r="F532" i="7"/>
  <c r="AM1" i="19"/>
  <c r="AP782" i="7" l="1"/>
  <c r="AP780" i="7" s="1"/>
  <c r="AP69" i="19" s="1"/>
  <c r="AP66" i="19" s="1"/>
  <c r="AP74" i="19" s="1"/>
  <c r="AP75" i="19" s="1"/>
  <c r="AQ573" i="7"/>
  <c r="AQ781" i="7" s="1"/>
  <c r="AQ568" i="7"/>
  <c r="AR708" i="7"/>
  <c r="F708" i="7" s="1"/>
  <c r="AR752" i="7"/>
  <c r="AR758" i="7" s="1"/>
  <c r="AQ754" i="7"/>
  <c r="AQ759" i="7" s="1"/>
  <c r="N52" i="47"/>
  <c r="AO142" i="46"/>
  <c r="AO145" i="46" s="1"/>
  <c r="AO146" i="46" s="1"/>
  <c r="AO125" i="46"/>
  <c r="AO128" i="46" s="1"/>
  <c r="AO129" i="46" s="1"/>
  <c r="AO198" i="46"/>
  <c r="AO181" i="46"/>
  <c r="AO182" i="46" s="1"/>
  <c r="AO179" i="46"/>
  <c r="AO164" i="46"/>
  <c r="AO165" i="46" s="1"/>
  <c r="AO162" i="46"/>
  <c r="AO215" i="46"/>
  <c r="AM148" i="47"/>
  <c r="AM127" i="47"/>
  <c r="AM138" i="47"/>
  <c r="AR675" i="7"/>
  <c r="F669" i="7"/>
  <c r="AR670" i="7"/>
  <c r="AR671" i="7" s="1"/>
  <c r="AR640" i="7"/>
  <c r="AR635" i="7"/>
  <c r="AR636" i="7" s="1"/>
  <c r="F634" i="7"/>
  <c r="AR605" i="7"/>
  <c r="F599" i="7"/>
  <c r="AR600" i="7"/>
  <c r="AR601" i="7" s="1"/>
  <c r="AP41" i="19" l="1"/>
  <c r="AP38" i="19" s="1"/>
  <c r="AP46" i="19" s="1"/>
  <c r="AP176" i="46" s="1"/>
  <c r="AP178" i="46" s="1"/>
  <c r="AP181" i="46" s="1"/>
  <c r="AP182" i="46" s="1"/>
  <c r="AQ569" i="7"/>
  <c r="AQ574" i="7" s="1"/>
  <c r="AQ571" i="7" s="1"/>
  <c r="AR567" i="7"/>
  <c r="AQ756" i="7"/>
  <c r="F758" i="7"/>
  <c r="J53" i="47" s="1"/>
  <c r="AR753" i="7"/>
  <c r="AR754" i="7" s="1"/>
  <c r="AR759" i="7" s="1"/>
  <c r="F752" i="7"/>
  <c r="AO143" i="46"/>
  <c r="AO126" i="46"/>
  <c r="AR676" i="7"/>
  <c r="F676" i="7" s="1"/>
  <c r="K51" i="47" s="1"/>
  <c r="F671" i="7"/>
  <c r="F675" i="7"/>
  <c r="J51" i="47" s="1"/>
  <c r="AR641" i="7"/>
  <c r="AR638" i="7" s="1"/>
  <c r="F636" i="7"/>
  <c r="F640" i="7"/>
  <c r="J50" i="47" s="1"/>
  <c r="AR606" i="7"/>
  <c r="F606" i="7" s="1"/>
  <c r="K49" i="47" s="1"/>
  <c r="F601" i="7"/>
  <c r="F605" i="7"/>
  <c r="J49" i="47" s="1"/>
  <c r="AN1" i="19"/>
  <c r="AP124" i="46" l="1"/>
  <c r="AP141" i="46"/>
  <c r="AP159" i="46"/>
  <c r="AP161" i="46" s="1"/>
  <c r="AP164" i="46" s="1"/>
  <c r="AP165" i="46" s="1"/>
  <c r="AQ782" i="7"/>
  <c r="AQ780" i="7" s="1"/>
  <c r="AQ41" i="19" s="1"/>
  <c r="AQ38" i="19" s="1"/>
  <c r="AQ46" i="19" s="1"/>
  <c r="AP140" i="46"/>
  <c r="AP142" i="46" s="1"/>
  <c r="AP195" i="46"/>
  <c r="AP197" i="46" s="1"/>
  <c r="AP200" i="46" s="1"/>
  <c r="AP201" i="46" s="1"/>
  <c r="AP139" i="47"/>
  <c r="AP49" i="19"/>
  <c r="AP50" i="19" s="1"/>
  <c r="AP47" i="19"/>
  <c r="AP212" i="46"/>
  <c r="AP214" i="46" s="1"/>
  <c r="AP217" i="46" s="1"/>
  <c r="AP218" i="46" s="1"/>
  <c r="AP123" i="46"/>
  <c r="AR568" i="7"/>
  <c r="AR569" i="7" s="1"/>
  <c r="AR574" i="7" s="1"/>
  <c r="F574" i="7" s="1"/>
  <c r="AR573" i="7"/>
  <c r="F567" i="7"/>
  <c r="F759" i="7"/>
  <c r="K53" i="47" s="1"/>
  <c r="N53" i="47" s="1"/>
  <c r="AR756" i="7"/>
  <c r="F756" i="7" s="1"/>
  <c r="AR673" i="7"/>
  <c r="F673" i="7" s="1"/>
  <c r="AR603" i="7"/>
  <c r="F603" i="7" s="1"/>
  <c r="F754" i="7"/>
  <c r="N51" i="47"/>
  <c r="N49" i="47"/>
  <c r="AP179" i="46"/>
  <c r="AN127" i="47"/>
  <c r="AN148" i="47"/>
  <c r="AN138" i="47"/>
  <c r="F641" i="7"/>
  <c r="F638" i="7"/>
  <c r="AP198" i="46" l="1"/>
  <c r="AP125" i="46"/>
  <c r="AP128" i="46" s="1"/>
  <c r="AP129" i="46" s="1"/>
  <c r="AP162" i="46"/>
  <c r="AQ69" i="19"/>
  <c r="AQ66" i="19" s="1"/>
  <c r="AQ74" i="19" s="1"/>
  <c r="AQ75" i="19" s="1"/>
  <c r="AP215" i="46"/>
  <c r="AR571" i="7"/>
  <c r="F571" i="7" s="1"/>
  <c r="AR782" i="7"/>
  <c r="F782" i="7" s="1"/>
  <c r="F569" i="7"/>
  <c r="F573" i="7"/>
  <c r="J48" i="47" s="1"/>
  <c r="AR781" i="7"/>
  <c r="F781" i="7" s="1"/>
  <c r="K48" i="47"/>
  <c r="K50" i="47"/>
  <c r="N50" i="47" s="1"/>
  <c r="AP145" i="46"/>
  <c r="AP146" i="46" s="1"/>
  <c r="AP143" i="46"/>
  <c r="AQ49" i="19"/>
  <c r="AQ50" i="19" s="1"/>
  <c r="AQ139" i="47"/>
  <c r="AQ176" i="46"/>
  <c r="AQ178" i="46" s="1"/>
  <c r="AQ140" i="46"/>
  <c r="AQ212" i="46"/>
  <c r="AQ214" i="46" s="1"/>
  <c r="AQ123" i="46"/>
  <c r="AQ159" i="46"/>
  <c r="AQ161" i="46" s="1"/>
  <c r="AQ164" i="46" s="1"/>
  <c r="AQ165" i="46" s="1"/>
  <c r="AQ195" i="46"/>
  <c r="AQ197" i="46" s="1"/>
  <c r="AQ141" i="46"/>
  <c r="AQ124" i="46"/>
  <c r="AQ47" i="19"/>
  <c r="AO1" i="19"/>
  <c r="AP126" i="46" l="1"/>
  <c r="N48" i="47"/>
  <c r="O45" i="47" s="1"/>
  <c r="AR780" i="7"/>
  <c r="F780" i="7" s="1"/>
  <c r="AQ125" i="46"/>
  <c r="AQ128" i="46" s="1"/>
  <c r="AQ129" i="46" s="1"/>
  <c r="AQ162" i="46"/>
  <c r="AQ200" i="46"/>
  <c r="AQ201" i="46" s="1"/>
  <c r="AQ198" i="46"/>
  <c r="AQ181" i="46"/>
  <c r="AQ182" i="46" s="1"/>
  <c r="AQ179" i="46"/>
  <c r="AQ142" i="46"/>
  <c r="AQ217" i="46"/>
  <c r="AQ218" i="46" s="1"/>
  <c r="AQ215" i="46"/>
  <c r="AO127" i="47"/>
  <c r="AO148" i="47"/>
  <c r="AO138" i="47"/>
  <c r="AP1" i="19"/>
  <c r="O51" i="47" l="1"/>
  <c r="O50" i="47"/>
  <c r="O47" i="47"/>
  <c r="O48" i="47"/>
  <c r="O49" i="47"/>
  <c r="O52" i="47"/>
  <c r="O46" i="47"/>
  <c r="O53" i="47"/>
  <c r="AR69" i="19"/>
  <c r="AR66" i="19" s="1"/>
  <c r="AR74" i="19" s="1"/>
  <c r="AR75" i="19" s="1"/>
  <c r="AR41" i="19"/>
  <c r="AR38" i="19" s="1"/>
  <c r="AR46" i="19" s="1"/>
  <c r="M37" i="47"/>
  <c r="V69" i="47"/>
  <c r="M39" i="47"/>
  <c r="M40" i="47"/>
  <c r="M38" i="47"/>
  <c r="M41" i="47"/>
  <c r="AQ126" i="46"/>
  <c r="AQ145" i="46"/>
  <c r="AQ146" i="46" s="1"/>
  <c r="AQ143" i="46"/>
  <c r="AP148" i="47"/>
  <c r="AP138" i="47"/>
  <c r="AP127" i="47"/>
  <c r="AQ1" i="19"/>
  <c r="R37" i="47" l="1"/>
  <c r="K37" i="47"/>
  <c r="V78" i="47"/>
  <c r="V81" i="47"/>
  <c r="J37" i="47"/>
  <c r="N37" i="47"/>
  <c r="K38" i="47"/>
  <c r="L41" i="47"/>
  <c r="P40" i="47"/>
  <c r="P38" i="47"/>
  <c r="N39" i="47"/>
  <c r="F41" i="19"/>
  <c r="L38" i="47"/>
  <c r="Q38" i="47"/>
  <c r="N40" i="47"/>
  <c r="L39" i="47"/>
  <c r="P41" i="47"/>
  <c r="Q40" i="47"/>
  <c r="Q39" i="47"/>
  <c r="R39" i="47"/>
  <c r="O40" i="47"/>
  <c r="Q41" i="47"/>
  <c r="AR124" i="46"/>
  <c r="F124" i="46" s="1"/>
  <c r="K41" i="47"/>
  <c r="AR141" i="46"/>
  <c r="F141" i="46" s="1"/>
  <c r="R40" i="47"/>
  <c r="R38" i="47"/>
  <c r="F66" i="19"/>
  <c r="V63" i="47"/>
  <c r="O37" i="47"/>
  <c r="K39" i="47"/>
  <c r="J41" i="47"/>
  <c r="V66" i="47"/>
  <c r="P37" i="47"/>
  <c r="N38" i="47"/>
  <c r="V84" i="47"/>
  <c r="O38" i="47"/>
  <c r="J40" i="47"/>
  <c r="V60" i="47"/>
  <c r="Q37" i="47"/>
  <c r="O41" i="47"/>
  <c r="O39" i="47"/>
  <c r="V72" i="47"/>
  <c r="P39" i="47"/>
  <c r="L40" i="47"/>
  <c r="J38" i="47"/>
  <c r="V75" i="47"/>
  <c r="K40" i="47"/>
  <c r="J39" i="47"/>
  <c r="L37" i="47"/>
  <c r="F69" i="19"/>
  <c r="R41" i="47"/>
  <c r="N41" i="47"/>
  <c r="F38" i="19"/>
  <c r="M42" i="47"/>
  <c r="AR49" i="19"/>
  <c r="AR139" i="47"/>
  <c r="AR176" i="46"/>
  <c r="AR212" i="46"/>
  <c r="AR123" i="46"/>
  <c r="F123" i="46" s="1"/>
  <c r="AR195" i="46"/>
  <c r="AR159" i="46"/>
  <c r="AR140" i="46"/>
  <c r="F140" i="46" s="1"/>
  <c r="F54" i="19"/>
  <c r="J113" i="47" s="1"/>
  <c r="F46" i="19"/>
  <c r="AR47" i="19"/>
  <c r="AQ148" i="47"/>
  <c r="AQ138" i="47"/>
  <c r="AQ127" i="47"/>
  <c r="F74" i="19"/>
  <c r="L42" i="47" l="1"/>
  <c r="Q42" i="47"/>
  <c r="O42" i="47"/>
  <c r="P42" i="47"/>
  <c r="N42" i="47"/>
  <c r="J42" i="47"/>
  <c r="K42" i="47"/>
  <c r="R42" i="47"/>
  <c r="AR142" i="46"/>
  <c r="AR145" i="46" s="1"/>
  <c r="AR125" i="46"/>
  <c r="F125" i="46" s="1"/>
  <c r="AR161" i="46"/>
  <c r="F159" i="46"/>
  <c r="AR214" i="46"/>
  <c r="F212" i="46"/>
  <c r="AR178" i="46"/>
  <c r="F176" i="46"/>
  <c r="AR197" i="46"/>
  <c r="F195" i="46"/>
  <c r="F49" i="19"/>
  <c r="F53" i="19" s="1"/>
  <c r="J112" i="47" s="1"/>
  <c r="AR50" i="19"/>
  <c r="AR1" i="19"/>
  <c r="F150" i="46" l="1"/>
  <c r="F152" i="46" s="1"/>
  <c r="AR126" i="46"/>
  <c r="F142" i="46"/>
  <c r="AR143" i="46"/>
  <c r="F133" i="46"/>
  <c r="F135" i="46" s="1"/>
  <c r="AR128" i="46"/>
  <c r="F128" i="46" s="1"/>
  <c r="F132" i="46" s="1"/>
  <c r="AR200" i="46"/>
  <c r="F197" i="46"/>
  <c r="F205" i="46"/>
  <c r="F207" i="46" s="1"/>
  <c r="AR198" i="46"/>
  <c r="AR181" i="46"/>
  <c r="F186" i="46"/>
  <c r="F188" i="46" s="1"/>
  <c r="F178" i="46"/>
  <c r="AR179" i="46"/>
  <c r="AR217" i="46"/>
  <c r="F222" i="46"/>
  <c r="F224" i="46" s="1"/>
  <c r="F214" i="46"/>
  <c r="AR215" i="46"/>
  <c r="AR164" i="46"/>
  <c r="F161" i="46"/>
  <c r="F169" i="46"/>
  <c r="F171" i="46" s="1"/>
  <c r="AR162" i="46"/>
  <c r="AR138" i="47"/>
  <c r="AR148" i="47"/>
  <c r="AR127" i="47"/>
  <c r="F145" i="46"/>
  <c r="F149" i="46" s="1"/>
  <c r="AR146" i="46"/>
  <c r="F134" i="46" l="1"/>
  <c r="N172" i="47" s="1"/>
  <c r="F151" i="46"/>
  <c r="P172" i="47" s="1"/>
  <c r="AR129" i="46"/>
  <c r="F164" i="46"/>
  <c r="F168" i="46" s="1"/>
  <c r="AR165" i="46"/>
  <c r="F181" i="46"/>
  <c r="F185" i="46" s="1"/>
  <c r="AR182" i="46"/>
  <c r="F217" i="46"/>
  <c r="F221" i="46" s="1"/>
  <c r="AR218" i="46"/>
  <c r="F200" i="46"/>
  <c r="F204" i="46" s="1"/>
  <c r="AR201" i="46"/>
  <c r="F187" i="46" l="1"/>
  <c r="P173" i="47" s="1"/>
  <c r="F170" i="46"/>
  <c r="N173" i="47" s="1"/>
  <c r="F206" i="46"/>
  <c r="N174" i="47" s="1"/>
  <c r="F223" i="46"/>
  <c r="P174"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<sst xmlns="http://schemas.openxmlformats.org/spreadsheetml/2006/main" count="20728" uniqueCount="735">
  <si>
    <t>PLN</t>
  </si>
  <si>
    <t>#</t>
  </si>
  <si>
    <t>Cell_Formula</t>
  </si>
  <si>
    <t>Cell_Hard_Input</t>
  </si>
  <si>
    <t>Cell_Link_Sheet</t>
  </si>
  <si>
    <t>Cell_Empty</t>
  </si>
  <si>
    <t>Num_Number</t>
  </si>
  <si>
    <t>Num_Dec</t>
  </si>
  <si>
    <t>Num_Percent</t>
  </si>
  <si>
    <t>Num_Date</t>
  </si>
  <si>
    <t>Num_Text</t>
  </si>
  <si>
    <t>Style_Header_1</t>
  </si>
  <si>
    <t>Style_Header_2</t>
  </si>
  <si>
    <t>Style_Header_3</t>
  </si>
  <si>
    <t>Style_Header_4</t>
  </si>
  <si>
    <t>ConstThs</t>
  </si>
  <si>
    <t>ConstMln</t>
  </si>
  <si>
    <t>ConstMthsInYear</t>
  </si>
  <si>
    <t>ConstMthsInQtr</t>
  </si>
  <si>
    <t>ConstQtrsInYear</t>
  </si>
  <si>
    <t>ConstDaysInYear</t>
  </si>
  <si>
    <t>%</t>
  </si>
  <si>
    <t>VAT</t>
  </si>
  <si>
    <t>CAPEX</t>
  </si>
  <si>
    <t>Capital expenditures</t>
  </si>
  <si>
    <t>1. Planning/design fees</t>
  </si>
  <si>
    <t>2. Land purchase</t>
  </si>
  <si>
    <t>3. Building and construction</t>
  </si>
  <si>
    <t>a. Construction elements</t>
  </si>
  <si>
    <t>b. Insulation and facade</t>
  </si>
  <si>
    <t>c. Windows</t>
  </si>
  <si>
    <t>d. Seismic retrofit reinforcements</t>
  </si>
  <si>
    <t>e. Green infrastructure (NBS)</t>
  </si>
  <si>
    <t>f. Other</t>
  </si>
  <si>
    <t>4. Plant and machinery</t>
  </si>
  <si>
    <t>a. Heating, ventilation, and air conditioning</t>
  </si>
  <si>
    <t>b. Solar power plant</t>
  </si>
  <si>
    <t>c. Battery energy storage system</t>
  </si>
  <si>
    <t>e. IT equipment and sensors</t>
  </si>
  <si>
    <t>f. Other electric equipment</t>
  </si>
  <si>
    <t>g. Indoor lighting</t>
  </si>
  <si>
    <t>5. Contingencies</t>
  </si>
  <si>
    <t>6. Price adjustment</t>
  </si>
  <si>
    <t>7. Publicity</t>
  </si>
  <si>
    <t>8. Supervision during contrusction implementation</t>
  </si>
  <si>
    <t>9. Technical assistance</t>
  </si>
  <si>
    <t>EUR</t>
  </si>
  <si>
    <t>Maintenance costs</t>
  </si>
  <si>
    <t>Operating assumptions</t>
  </si>
  <si>
    <t>Energy sold to grid / consumer</t>
  </si>
  <si>
    <t>Energy produced for own needs</t>
  </si>
  <si>
    <t>Quantity</t>
  </si>
  <si>
    <t>kWh</t>
  </si>
  <si>
    <t>Total revenues</t>
  </si>
  <si>
    <t>Summary</t>
  </si>
  <si>
    <t>Operation and maintance fee (O&amp;M)</t>
  </si>
  <si>
    <t>Other</t>
  </si>
  <si>
    <t>[…]</t>
  </si>
  <si>
    <t>d. Charging equipment</t>
  </si>
  <si>
    <t>Capital expenditures - non-eligible for grant funding</t>
  </si>
  <si>
    <t>Capital expenditures - eligible for grant funding</t>
  </si>
  <si>
    <t>Total</t>
  </si>
  <si>
    <t>Total incl. VAT</t>
  </si>
  <si>
    <t>Operating costs - current costs before energy renovation</t>
  </si>
  <si>
    <t>Energy consumption - by energy carrier</t>
  </si>
  <si>
    <t>Electricity</t>
  </si>
  <si>
    <t>Gas</t>
  </si>
  <si>
    <t xml:space="preserve">Fuel oil </t>
  </si>
  <si>
    <t>LPG</t>
  </si>
  <si>
    <t>Total cost</t>
  </si>
  <si>
    <t>District heating system</t>
  </si>
  <si>
    <t xml:space="preserve">Wood </t>
  </si>
  <si>
    <t>Coal</t>
  </si>
  <si>
    <t>Building maintenance</t>
  </si>
  <si>
    <t>Equipment maintenance</t>
  </si>
  <si>
    <t>Insurance</t>
  </si>
  <si>
    <t>Licence fees</t>
  </si>
  <si>
    <t>Operating costs - costs after energy renovation</t>
  </si>
  <si>
    <t>Price with taxes and subsidies</t>
  </si>
  <si>
    <t>Replacement &amp; decommissioning costs</t>
  </si>
  <si>
    <t>External sub-contracting</t>
  </si>
  <si>
    <t>Energy costs</t>
  </si>
  <si>
    <t>Unit</t>
  </si>
  <si>
    <t>Price without taxes and subsidies</t>
  </si>
  <si>
    <t>Total revenues - without taxes and subsidies</t>
  </si>
  <si>
    <t>Total revenues - with taxes and subsidies</t>
  </si>
  <si>
    <t>Total savings - without taxes and subsidies</t>
  </si>
  <si>
    <t>Total savings - with taxes and subsidies</t>
  </si>
  <si>
    <t>Total cost - without taxes and subsidies</t>
  </si>
  <si>
    <t>Total cost - with taxes and subsidies</t>
  </si>
  <si>
    <t>Financing model selection</t>
  </si>
  <si>
    <t>Preparation costs related to the type of financing</t>
  </si>
  <si>
    <t>Co-financing rate of eligible project costs</t>
  </si>
  <si>
    <t>Own funds</t>
  </si>
  <si>
    <t>Other costs</t>
  </si>
  <si>
    <t>Economic useful life</t>
  </si>
  <si>
    <t>years</t>
  </si>
  <si>
    <t>Total cost incl. VAT</t>
  </si>
  <si>
    <t>Blended VAT rate</t>
  </si>
  <si>
    <t>VAT expense</t>
  </si>
  <si>
    <t>Sources of financing</t>
  </si>
  <si>
    <t>Residual value</t>
  </si>
  <si>
    <t>Country</t>
  </si>
  <si>
    <t>First year of infrastructure roll-out</t>
  </si>
  <si>
    <t>Number of roll-out years</t>
  </si>
  <si>
    <t>Reference period</t>
  </si>
  <si>
    <t>year</t>
  </si>
  <si>
    <t>text</t>
  </si>
  <si>
    <t>Operating period</t>
  </si>
  <si>
    <t>Investment period</t>
  </si>
  <si>
    <t>Forecast period start</t>
  </si>
  <si>
    <t>Year</t>
  </si>
  <si>
    <t>Period number</t>
  </si>
  <si>
    <t>Project period</t>
  </si>
  <si>
    <t>TOOL CONFIGURATION</t>
  </si>
  <si>
    <t>Constants</t>
  </si>
  <si>
    <t>Dropdown lists</t>
  </si>
  <si>
    <t>Legend</t>
  </si>
  <si>
    <t>Defined constants</t>
  </si>
  <si>
    <t>Thousand</t>
  </si>
  <si>
    <t>Million</t>
  </si>
  <si>
    <t>Average no. of days in a year</t>
  </si>
  <si>
    <t>No. of quarters in a year</t>
  </si>
  <si>
    <t>No. of months in a quarter</t>
  </si>
  <si>
    <t>No. of months in a year</t>
  </si>
  <si>
    <t>style</t>
  </si>
  <si>
    <t>Header 1</t>
  </si>
  <si>
    <t>Header 2</t>
  </si>
  <si>
    <t>Header 3</t>
  </si>
  <si>
    <t>Header 4</t>
  </si>
  <si>
    <t>Style</t>
  </si>
  <si>
    <t>Name</t>
  </si>
  <si>
    <t>Number formatting</t>
  </si>
  <si>
    <t>Cell formatting</t>
  </si>
  <si>
    <t>Constant</t>
  </si>
  <si>
    <t>Period definition</t>
  </si>
  <si>
    <t>Project year</t>
  </si>
  <si>
    <t>Language</t>
  </si>
  <si>
    <t>English</t>
  </si>
  <si>
    <t>Polish</t>
  </si>
  <si>
    <t>Descriptions</t>
  </si>
  <si>
    <t>Cell_Desc</t>
  </si>
  <si>
    <t>Font</t>
  </si>
  <si>
    <t>Countries</t>
  </si>
  <si>
    <t>Languages</t>
  </si>
  <si>
    <t>Currencies</t>
  </si>
  <si>
    <t>lata</t>
  </si>
  <si>
    <t>Project management and reporting</t>
  </si>
  <si>
    <t>Own funds + Grant</t>
  </si>
  <si>
    <t>Grant</t>
  </si>
  <si>
    <t>Standard loan</t>
  </si>
  <si>
    <t>Investment plan</t>
  </si>
  <si>
    <t>Tenor</t>
  </si>
  <si>
    <t>Loan repayment</t>
  </si>
  <si>
    <t>Capital repayment</t>
  </si>
  <si>
    <t>Capital repayment per annum</t>
  </si>
  <si>
    <t>Interest rate per annum</t>
  </si>
  <si>
    <t>Loan balance</t>
  </si>
  <si>
    <t>Interest paid</t>
  </si>
  <si>
    <t>Entity</t>
  </si>
  <si>
    <t>Public</t>
  </si>
  <si>
    <t>Private</t>
  </si>
  <si>
    <t>Financing conditions</t>
  </si>
  <si>
    <t>FINANCIAL ANALYSIS</t>
  </si>
  <si>
    <t>Financial profitability</t>
  </si>
  <si>
    <t>Financial sustainability</t>
  </si>
  <si>
    <t>Investment plan with socioeconomic assessment</t>
  </si>
  <si>
    <t>Interest</t>
  </si>
  <si>
    <t>Preparation costs</t>
  </si>
  <si>
    <t>Other financial costs</t>
  </si>
  <si>
    <t>Entity granting a financing</t>
  </si>
  <si>
    <t>Green loan</t>
  </si>
  <si>
    <t>Capital rebate loan (FIs)</t>
  </si>
  <si>
    <t>Capital rebate</t>
  </si>
  <si>
    <t>Bonds (standard II)</t>
  </si>
  <si>
    <t>Bonds repayment</t>
  </si>
  <si>
    <t>Pre-issuance costs (investment advisory, credit and risk rating and legal fees)</t>
  </si>
  <si>
    <t>Issuance costs (underwriting and placement fees, exchange listing, regulatory and depository-settlement fees)</t>
  </si>
  <si>
    <t>Post-Issuance and ongoing compliance costs</t>
  </si>
  <si>
    <t xml:space="preserve">Annual stock exchange and depository </t>
  </si>
  <si>
    <t>External reviews and audits (Post-Issuance)</t>
  </si>
  <si>
    <t>Bonds (EuGBS-SLB)</t>
  </si>
  <si>
    <t>Pre-issuance costs (investment advisory and legal fees, credit and risk rating, external review and certification)</t>
  </si>
  <si>
    <t>External allocation reviews and audits (Post-Issuance)</t>
  </si>
  <si>
    <t>Bonds balance</t>
  </si>
  <si>
    <t>Sources of financing - summary</t>
  </si>
  <si>
    <t>Public sources</t>
  </si>
  <si>
    <t>Private sources</t>
  </si>
  <si>
    <t>Private equity</t>
  </si>
  <si>
    <t>Private loan</t>
  </si>
  <si>
    <t>Bonds</t>
  </si>
  <si>
    <t>Financing expenditures</t>
  </si>
  <si>
    <t>Principal</t>
  </si>
  <si>
    <t>Financial analysis</t>
  </si>
  <si>
    <t>Financial discount rate used in the model - real discount rate</t>
  </si>
  <si>
    <t>Discount rate</t>
  </si>
  <si>
    <t>Net book value</t>
  </si>
  <si>
    <t>Input</t>
  </si>
  <si>
    <t>Capital expenditures, replacement &amp; decommissioning costs</t>
  </si>
  <si>
    <t>tekst</t>
  </si>
  <si>
    <t>Economic analysis</t>
  </si>
  <si>
    <t>Social discount rate used in the model</t>
  </si>
  <si>
    <t>Correction factor parameters</t>
  </si>
  <si>
    <t>CAPEX Correction factor due to fiscal corrections</t>
  </si>
  <si>
    <t>CAPEX Correction factor due to shadow pricing</t>
  </si>
  <si>
    <t>OPEX Correction factor due to fiscal corrections</t>
  </si>
  <si>
    <t>OPEX Correction factor due to shadow pricing</t>
  </si>
  <si>
    <t>Revenue Correction factor due to fiscal corrections</t>
  </si>
  <si>
    <t>x</t>
  </si>
  <si>
    <t>Socio-economic parameters</t>
  </si>
  <si>
    <t>Damage cost of air pollutant: PM2.5 per tonne</t>
  </si>
  <si>
    <t>Damage cost of air pollutant: PM10 per tonne</t>
  </si>
  <si>
    <t>Damage cost of air pollutant: NOx per tonne</t>
  </si>
  <si>
    <t>Damage cost of air pollutant: SOx per tonne</t>
  </si>
  <si>
    <t>Economic benefit of enhanced security of energy supply per MWh</t>
  </si>
  <si>
    <t>Avoided emissions of GHG and airborne pollutants</t>
  </si>
  <si>
    <t>Reduction of CO2 emissions from energy renovation</t>
  </si>
  <si>
    <t>Sequestered CO2 from GI (NBS)</t>
  </si>
  <si>
    <t>Reduction of air pollutant: PM2.5</t>
  </si>
  <si>
    <t>Sequestered air pollutant: PM2.5</t>
  </si>
  <si>
    <t>Reduction of air pollutant: PM10</t>
  </si>
  <si>
    <t>Sequestered air pollutant: PM10</t>
  </si>
  <si>
    <t>Reduction of air pollutant: NOx</t>
  </si>
  <si>
    <t>Sequestered air pollutant: NOx</t>
  </si>
  <si>
    <t>Reduction of air pollutant: SOx</t>
  </si>
  <si>
    <t>Sequestered air pollutant: SOx</t>
  </si>
  <si>
    <t>tonne / year</t>
  </si>
  <si>
    <t>Energy produced from RES</t>
  </si>
  <si>
    <t>Heat</t>
  </si>
  <si>
    <t>MWh</t>
  </si>
  <si>
    <t>Improved thermal comfort benefit</t>
  </si>
  <si>
    <t>Actual temperature without the project</t>
  </si>
  <si>
    <t>Actual temperature with the project</t>
  </si>
  <si>
    <t>Annual energy cost in counterfactual without-the-project scenario to reach thermal comfort of with-the project scenario</t>
  </si>
  <si>
    <t>°C</t>
  </si>
  <si>
    <t>tona / rok</t>
  </si>
  <si>
    <t>FX</t>
  </si>
  <si>
    <t>Shadow prices in EUR</t>
  </si>
  <si>
    <t>Shadow prices in the project's currency</t>
  </si>
  <si>
    <t>Damage cost of air pollutant: CO2 per tonne</t>
  </si>
  <si>
    <t>Header style</t>
  </si>
  <si>
    <t>Formula</t>
  </si>
  <si>
    <t>Inputs</t>
  </si>
  <si>
    <t>Empty cell</t>
  </si>
  <si>
    <t>Text</t>
  </si>
  <si>
    <t>Date</t>
  </si>
  <si>
    <t>Percent</t>
  </si>
  <si>
    <t>Number</t>
  </si>
  <si>
    <t>Number with decimal places</t>
  </si>
  <si>
    <t>Currency / Units</t>
  </si>
  <si>
    <t>Construction</t>
  </si>
  <si>
    <t>Operation</t>
  </si>
  <si>
    <t>EUR / tonne</t>
  </si>
  <si>
    <t>EUR / tona</t>
  </si>
  <si>
    <t>PLN / tona</t>
  </si>
  <si>
    <t>Return on investment</t>
  </si>
  <si>
    <t>Total inflows</t>
  </si>
  <si>
    <t>Total outflows</t>
  </si>
  <si>
    <t>Total operating costs</t>
  </si>
  <si>
    <t>Initial investment</t>
  </si>
  <si>
    <t>Replacement costs</t>
  </si>
  <si>
    <t>Net cash flow</t>
  </si>
  <si>
    <t>Return on national capital</t>
  </si>
  <si>
    <t>Cumulative net cash flow</t>
  </si>
  <si>
    <t>Profitability measures</t>
  </si>
  <si>
    <t>Discounted payback period</t>
  </si>
  <si>
    <t>Discounted net cash flow</t>
  </si>
  <si>
    <t>Cumulative discounted net cash flow</t>
  </si>
  <si>
    <t>Operating period counter</t>
  </si>
  <si>
    <t>Project period counter</t>
  </si>
  <si>
    <t>FNPV(C)</t>
  </si>
  <si>
    <t>FRR(C)</t>
  </si>
  <si>
    <t>Public contribution</t>
  </si>
  <si>
    <t>Private contribution</t>
  </si>
  <si>
    <t>Capital expenditures - Summary</t>
  </si>
  <si>
    <t>Capital expenditures excl. contingencies - Summary</t>
  </si>
  <si>
    <t>Taxes</t>
  </si>
  <si>
    <t>Income tax</t>
  </si>
  <si>
    <t>FNPV(K)</t>
  </si>
  <si>
    <t>FRR(K)</t>
  </si>
  <si>
    <t>ECONOMIC ANALYSIS</t>
  </si>
  <si>
    <t>Economic rate of return</t>
  </si>
  <si>
    <t>Adjusted project expenditures and revenues</t>
  </si>
  <si>
    <t>Undiscounted socio-economic benefits</t>
  </si>
  <si>
    <t xml:space="preserve">Avoided emissions of CO2 </t>
  </si>
  <si>
    <t>PM2.5</t>
  </si>
  <si>
    <t>PM10</t>
  </si>
  <si>
    <t>NOx</t>
  </si>
  <si>
    <t>SOx</t>
  </si>
  <si>
    <t>Security-of-supply cost</t>
  </si>
  <si>
    <t>Extension of the economic life of the building (elements)</t>
  </si>
  <si>
    <t>Improved thermal comfort</t>
  </si>
  <si>
    <t>Increase in property values</t>
  </si>
  <si>
    <t>Total undiscounted socio-economic benefits</t>
  </si>
  <si>
    <t>Total undiscounted socio-economic costs</t>
  </si>
  <si>
    <t>ENPV</t>
  </si>
  <si>
    <t>ERR</t>
  </si>
  <si>
    <t>B/C ratio</t>
  </si>
  <si>
    <t>Economic profitability</t>
  </si>
  <si>
    <t xml:space="preserve">Initial property value </t>
  </si>
  <si>
    <t>Estimated price increase</t>
  </si>
  <si>
    <t>Increase in property value (ΔV)</t>
  </si>
  <si>
    <t>NPV of increased property value (PVΔV)</t>
  </si>
  <si>
    <t>NPV of energy savings and improved thermal comfort (PVΔES)</t>
  </si>
  <si>
    <t>Equivalent constant annuity in case where PVΔV &gt; PVΔES</t>
  </si>
  <si>
    <t>SENSITIVITY ANALYSIS</t>
  </si>
  <si>
    <t>Net cash flow - base case</t>
  </si>
  <si>
    <t>Revenues</t>
  </si>
  <si>
    <t>Sensitivity analysis</t>
  </si>
  <si>
    <t>Operating expenses</t>
  </si>
  <si>
    <t>Decrease (-)</t>
  </si>
  <si>
    <t>Increase (+)</t>
  </si>
  <si>
    <t>Financial profitability - Return on investment</t>
  </si>
  <si>
    <t>Capital expenditures sensitivity</t>
  </si>
  <si>
    <t>Capital expenditures change</t>
  </si>
  <si>
    <t>Capital expenditures sensitivity - increase</t>
  </si>
  <si>
    <t>Capital expenditures sensitivity - decrease</t>
  </si>
  <si>
    <t>Operating expenses sensitivity</t>
  </si>
  <si>
    <t>Operating expenses sensitivity - decrease</t>
  </si>
  <si>
    <t>Operating expenses change</t>
  </si>
  <si>
    <t>Operating expenses sensitivity - increase</t>
  </si>
  <si>
    <t>FNPV(C) change</t>
  </si>
  <si>
    <t>FRR(C) change</t>
  </si>
  <si>
    <t>Revenues sensitivity</t>
  </si>
  <si>
    <t>Revenues sensitivity - decrease</t>
  </si>
  <si>
    <t>Revenues change</t>
  </si>
  <si>
    <t>Revenues sensitivity - increase</t>
  </si>
  <si>
    <t>Financial profitability - Return on national capital</t>
  </si>
  <si>
    <t>FNPV(K) change</t>
  </si>
  <si>
    <t>FRR(K) change</t>
  </si>
  <si>
    <t>Economic profitability - Economic rate of return</t>
  </si>
  <si>
    <t>ENPV change</t>
  </si>
  <si>
    <t>ERR change</t>
  </si>
  <si>
    <t>p.p.</t>
  </si>
  <si>
    <t>TECHNICAL WORKSHEET</t>
  </si>
  <si>
    <t>Estimated cost of planning processes</t>
  </si>
  <si>
    <t>Estimated cost of installation</t>
  </si>
  <si>
    <t>Estimated equipment cost</t>
  </si>
  <si>
    <t>Non-refundable VAT</t>
  </si>
  <si>
    <t>OPEX</t>
  </si>
  <si>
    <t>Estimated energy cost</t>
  </si>
  <si>
    <t>Estimated maintance cost</t>
  </si>
  <si>
    <t>Estimated external sub-contracting</t>
  </si>
  <si>
    <t>Energy supply</t>
  </si>
  <si>
    <t>Financial Indicators</t>
  </si>
  <si>
    <t>Simple Payback Period</t>
  </si>
  <si>
    <t>Socio-economic Indicators</t>
  </si>
  <si>
    <t>B/C Ratio</t>
  </si>
  <si>
    <t>Discount rates</t>
  </si>
  <si>
    <t>Financial discount rate</t>
  </si>
  <si>
    <t>Economic discount rate</t>
  </si>
  <si>
    <t>Other revenues</t>
  </si>
  <si>
    <t>ANALIZA FINANSOWA</t>
  </si>
  <si>
    <t>Own funds + grant</t>
  </si>
  <si>
    <t>Standard loan + grant</t>
  </si>
  <si>
    <t>Capital rebate loan</t>
  </si>
  <si>
    <t>Dashboard - input data</t>
  </si>
  <si>
    <t>Choice</t>
  </si>
  <si>
    <t>Budowa</t>
  </si>
  <si>
    <t>Operacje</t>
  </si>
  <si>
    <t>Państwowa</t>
  </si>
  <si>
    <t>Prywatna</t>
  </si>
  <si>
    <t>Worksheet names</t>
  </si>
  <si>
    <t>Dashboard</t>
  </si>
  <si>
    <t>Technical worksheet</t>
  </si>
  <si>
    <t>DASHBOARD</t>
  </si>
  <si>
    <t>ANALIZA EKONOMICZNA</t>
  </si>
  <si>
    <t>ANALIZA WRAŻLIWOŚCI</t>
  </si>
  <si>
    <t>ARKUSZ TECHNICZNY</t>
  </si>
  <si>
    <t>Units</t>
  </si>
  <si>
    <t>Jednostka</t>
  </si>
  <si>
    <t>Table headers</t>
  </si>
  <si>
    <t>Bonds (Standard II)</t>
  </si>
  <si>
    <t>Bonds (EuGBS - SLB)</t>
  </si>
  <si>
    <t>5. Project overview</t>
  </si>
  <si>
    <t>Chart title</t>
  </si>
  <si>
    <t>Table style</t>
  </si>
  <si>
    <t>Style_Table_1</t>
  </si>
  <si>
    <t>Style_Table_2</t>
  </si>
  <si>
    <t>Style_Table_3</t>
  </si>
  <si>
    <t>Style_Table_4</t>
  </si>
  <si>
    <t>Table 1</t>
  </si>
  <si>
    <t>Table 2</t>
  </si>
  <si>
    <t>Table 3</t>
  </si>
  <si>
    <t>Table 4</t>
  </si>
  <si>
    <t>Interests</t>
  </si>
  <si>
    <t>Total costs</t>
  </si>
  <si>
    <t>Timeline</t>
  </si>
  <si>
    <t>rok</t>
  </si>
  <si>
    <t>Breakdown of costs / Sources of financing</t>
  </si>
  <si>
    <t>Period no. 1</t>
  </si>
  <si>
    <t>Period no. 2</t>
  </si>
  <si>
    <t>Period no. 3</t>
  </si>
  <si>
    <t>Period no. 4</t>
  </si>
  <si>
    <t>Period no. 5</t>
  </si>
  <si>
    <t>Period no. 6</t>
  </si>
  <si>
    <t>Period no. 7</t>
  </si>
  <si>
    <t>Period no. 8</t>
  </si>
  <si>
    <t>Period no. 9</t>
  </si>
  <si>
    <t>Period no. 10</t>
  </si>
  <si>
    <t>Period no. 11</t>
  </si>
  <si>
    <t>Period no. 12</t>
  </si>
  <si>
    <t>Period no. 13</t>
  </si>
  <si>
    <t>Period no. 14</t>
  </si>
  <si>
    <t>Period no. 15</t>
  </si>
  <si>
    <t>Period no. 16</t>
  </si>
  <si>
    <t>Period no. 17</t>
  </si>
  <si>
    <t>Period no. 18</t>
  </si>
  <si>
    <t>Period no. 19</t>
  </si>
  <si>
    <t>Period no. 20</t>
  </si>
  <si>
    <t>Period no. 21</t>
  </si>
  <si>
    <t>Period no. 22</t>
  </si>
  <si>
    <t>Period no. 23</t>
  </si>
  <si>
    <t>Period no. 24</t>
  </si>
  <si>
    <t>Period no. 25</t>
  </si>
  <si>
    <t>Period no. 26</t>
  </si>
  <si>
    <t>Period no. 27</t>
  </si>
  <si>
    <t>Period no. 28</t>
  </si>
  <si>
    <t>Period no. 29</t>
  </si>
  <si>
    <t>Period no. 30</t>
  </si>
  <si>
    <t>Period no. 31</t>
  </si>
  <si>
    <t>Period no. 32</t>
  </si>
  <si>
    <t>Period no. 33</t>
  </si>
  <si>
    <t>Period no. 34</t>
  </si>
  <si>
    <t>Period no. 35</t>
  </si>
  <si>
    <t>Standard loan + Grant</t>
  </si>
  <si>
    <t>Name of the project beneficiary:</t>
  </si>
  <si>
    <t>Name of the investment project:</t>
  </si>
  <si>
    <t>Net project cash flow without project financial structure</t>
  </si>
  <si>
    <t>Data</t>
  </si>
  <si>
    <t>No. of periods</t>
  </si>
  <si>
    <t>Technical line 1</t>
  </si>
  <si>
    <t>Technical line 2</t>
  </si>
  <si>
    <t>Net project cash flow without considering financial structure</t>
  </si>
  <si>
    <t>Net undiscounted socio-economic benefits</t>
  </si>
  <si>
    <t>Revenues / benefits</t>
  </si>
  <si>
    <t>Benefits sensitivity</t>
  </si>
  <si>
    <t>Benefits sensitivity - decrease</t>
  </si>
  <si>
    <t>Benefits change</t>
  </si>
  <si>
    <t>Benefits sensitivity - increase</t>
  </si>
  <si>
    <t>Chart 1</t>
  </si>
  <si>
    <t>Chart 2</t>
  </si>
  <si>
    <t>Sensitivity analysis on FNPV(C)</t>
  </si>
  <si>
    <t>Sensitivity analysis on FNPV(K)</t>
  </si>
  <si>
    <t>Chart 3</t>
  </si>
  <si>
    <t>Sensitivity analysis on ENPV</t>
  </si>
  <si>
    <t>Benefits</t>
  </si>
  <si>
    <t>FNPV(C):
decrease</t>
  </si>
  <si>
    <t>FNPV(C):
increase</t>
  </si>
  <si>
    <t>FNPV(K):
decrease</t>
  </si>
  <si>
    <t>FNPV(K):
increase</t>
  </si>
  <si>
    <t>ENPV:
decrease</t>
  </si>
  <si>
    <t>ENPV:
increase</t>
  </si>
  <si>
    <t>Change in cash flows</t>
  </si>
  <si>
    <t>Is public investment financed with EU funds?</t>
  </si>
  <si>
    <t>Yes</t>
  </si>
  <si>
    <t>No</t>
  </si>
  <si>
    <t>Tak</t>
  </si>
  <si>
    <t>Nie</t>
  </si>
  <si>
    <t>EU bonds</t>
  </si>
  <si>
    <t>Other grants</t>
  </si>
  <si>
    <t>EU grants</t>
  </si>
  <si>
    <t>EU loans</t>
  </si>
  <si>
    <t>Other loans</t>
  </si>
  <si>
    <t>Other bonds</t>
  </si>
  <si>
    <t>CALCULATIONS</t>
  </si>
  <si>
    <t>KALKULACJE</t>
  </si>
  <si>
    <t>Inputs - capital expenditures</t>
  </si>
  <si>
    <t>Inputs - revenues</t>
  </si>
  <si>
    <t>REVENUES</t>
  </si>
  <si>
    <t>PRZYCHODY</t>
  </si>
  <si>
    <t>Inputs - operating expenses</t>
  </si>
  <si>
    <t>OPERATING EXPENSES</t>
  </si>
  <si>
    <t>KOSZTY OPERACYJNE</t>
  </si>
  <si>
    <t>CAPITAL EXPENDITURES</t>
  </si>
  <si>
    <t>NAKŁADY INWESTYCYJNE</t>
  </si>
  <si>
    <t>Inputs - financing</t>
  </si>
  <si>
    <t>FINANCING</t>
  </si>
  <si>
    <t>FINANSOWANIE</t>
  </si>
  <si>
    <t>Inputs - financial and economic analysis parameters</t>
  </si>
  <si>
    <t>Inputs - general assumptions</t>
  </si>
  <si>
    <t>GENERAL ASSUMPTIONS</t>
  </si>
  <si>
    <t>OGÓLNE ZAŁOŻENIA</t>
  </si>
  <si>
    <t>Year no. 1</t>
  </si>
  <si>
    <t>Year no. 2</t>
  </si>
  <si>
    <t>Year no. 3</t>
  </si>
  <si>
    <t>Year no. 4</t>
  </si>
  <si>
    <t>Year no. 5</t>
  </si>
  <si>
    <t>Year no. 6</t>
  </si>
  <si>
    <t>Year no. 7</t>
  </si>
  <si>
    <t>Year no. 8</t>
  </si>
  <si>
    <t>Year no. 9</t>
  </si>
  <si>
    <t>Year no. 10</t>
  </si>
  <si>
    <t>Year no. 11</t>
  </si>
  <si>
    <t>Year no. 12</t>
  </si>
  <si>
    <t>Year no. 13</t>
  </si>
  <si>
    <t>Year no. 14</t>
  </si>
  <si>
    <t>Year no. 15</t>
  </si>
  <si>
    <t>Year no. 16</t>
  </si>
  <si>
    <t>Exchange rate for recalculating shadow prices into project's currency</t>
  </si>
  <si>
    <t xml:space="preserve">Is VAT recoverable by the investor? </t>
  </si>
  <si>
    <t>Identification of the project</t>
  </si>
  <si>
    <t>General information</t>
  </si>
  <si>
    <t>Total (incl. VAT)</t>
  </si>
  <si>
    <t>VAT / special taxes</t>
  </si>
  <si>
    <t>Subsidies</t>
  </si>
  <si>
    <t>Total revenues incl. VAT</t>
  </si>
  <si>
    <t>Change in a formula within a row</t>
  </si>
  <si>
    <t>Cell_Formula_Change</t>
  </si>
  <si>
    <t>Links to other worksheets</t>
  </si>
  <si>
    <t>Sum</t>
  </si>
  <si>
    <t>Detailed calculations of the evaluation tool</t>
  </si>
  <si>
    <t>Residual value selection</t>
  </si>
  <si>
    <t>Total amortised CAPEX at the end of a forecast period</t>
  </si>
  <si>
    <t>Total amortised CAPEX at the end of a forecast period incl. VAT</t>
  </si>
  <si>
    <t>Macroeconomic assumptions</t>
  </si>
  <si>
    <t>Check</t>
  </si>
  <si>
    <t>All input cells should be filled in with assumptions</t>
  </si>
  <si>
    <t>Wszystkie komórki wejściowe powinny być uzupełnione założeniami</t>
  </si>
  <si>
    <t>Rank</t>
  </si>
  <si>
    <t>Comparison of the investment and financing costs for different funding options</t>
  </si>
  <si>
    <t>Assumptions:</t>
  </si>
  <si>
    <t>Socio-economic benefits</t>
  </si>
  <si>
    <t>Extension of EUL of the building</t>
  </si>
  <si>
    <t>1. Identification of the project</t>
  </si>
  <si>
    <t>2. Summary of the operating assumptions</t>
  </si>
  <si>
    <t>3. Comparison of different financing options</t>
  </si>
  <si>
    <t>4. Summary of the financial and economic analysis assumptions</t>
  </si>
  <si>
    <t>5. Results of the financial and economic analysis</t>
  </si>
  <si>
    <t>6. Sensitivity analysis</t>
  </si>
  <si>
    <t>KEY PARAMETERS OF THE ANALYSIS</t>
  </si>
  <si>
    <t>KLUCZOWE PARAMETRY ANALIZY</t>
  </si>
  <si>
    <t>Financial and preparatory costs of potential finacing models</t>
  </si>
  <si>
    <t>Open worksheets with detailed calculations</t>
  </si>
  <si>
    <t>Variable</t>
  </si>
  <si>
    <t>Financing model chosen</t>
  </si>
  <si>
    <t>Company ABC</t>
  </si>
  <si>
    <t>Project XYZ</t>
  </si>
  <si>
    <t>Poland</t>
  </si>
  <si>
    <t>Croatia</t>
  </si>
  <si>
    <t>Germany</t>
  </si>
  <si>
    <t>Austria</t>
  </si>
  <si>
    <t>Italy</t>
  </si>
  <si>
    <t>Slovenia</t>
  </si>
  <si>
    <t>OPEX / cost savings</t>
  </si>
  <si>
    <t>Simple Payback Period (years)</t>
  </si>
  <si>
    <t>Discounted Payback Period (years)</t>
  </si>
  <si>
    <t>Close worksheets with detailed calculations</t>
  </si>
  <si>
    <t>EPC</t>
  </si>
  <si>
    <t>Contract duration</t>
  </si>
  <si>
    <t>ESCO participation in cost savings as % of total cost savings</t>
  </si>
  <si>
    <t>EPC + Own funds + Grant + Loan</t>
  </si>
  <si>
    <t>Contribution in total CAPEX</t>
  </si>
  <si>
    <t>ESCO contribution in total CAPEX</t>
  </si>
  <si>
    <t>EPC remuneration</t>
  </si>
  <si>
    <t>Total cost savings</t>
  </si>
  <si>
    <t>ESCO participation in cost savings</t>
  </si>
  <si>
    <t>ESCO remuneration</t>
  </si>
  <si>
    <t>Total cost savings incl. VAT</t>
  </si>
  <si>
    <t>ESCO participation in cost savings incl. VAT</t>
  </si>
  <si>
    <t>CAPEX / Principal / EPC</t>
  </si>
  <si>
    <t>n/d</t>
  </si>
  <si>
    <t>Założenia:</t>
  </si>
  <si>
    <t>1=yes; 0=no</t>
  </si>
  <si>
    <t>1=tak; 0=nie</t>
  </si>
  <si>
    <t>Sources of financing - structure</t>
  </si>
  <si>
    <t>Loan</t>
  </si>
  <si>
    <t>• prices for input and output must be considered net of VAT;
• prices for input should be considered net of direct and indirect taxes;
• prices (e.g. tariffs) used as a proxy for the value of outputs should be considered net of any subsidy and other transfer granted by a public entity.</t>
  </si>
  <si>
    <t>1. General information</t>
  </si>
  <si>
    <t>2. Structure of the toolbox</t>
  </si>
  <si>
    <t>FINANCIAL AND ECONOMIC EVALUATION TOOLBOX</t>
  </si>
  <si>
    <t>The toolbox is based on the general methodology from the Guide to Cost-Benefit Analysis of Investment Projects, including the Economic Appraisal Vademecum for Cohesion Policy 2021-2027, with a specific MESTRI-CE methodology adapted for the building sector. This ensures that the analysis is aligned with EU standards and best practices of investment projects' analysis.</t>
  </si>
  <si>
    <t>Sheet name</t>
  </si>
  <si>
    <t>Purpose</t>
  </si>
  <si>
    <t>Description</t>
  </si>
  <si>
    <t>General</t>
  </si>
  <si>
    <t>Reve</t>
  </si>
  <si>
    <t>Fin</t>
  </si>
  <si>
    <t>Analysis_Param</t>
  </si>
  <si>
    <t>Calc</t>
  </si>
  <si>
    <t>Financial_analysis</t>
  </si>
  <si>
    <t>Economic_analysis</t>
  </si>
  <si>
    <t>Sensitivity_analysis</t>
  </si>
  <si>
    <t>Calculations</t>
  </si>
  <si>
    <t>Results</t>
  </si>
  <si>
    <t>Summary of the key assumptions and results of the analysis</t>
  </si>
  <si>
    <t>Cash flows calculation and assessment of the project's financial performance</t>
  </si>
  <si>
    <t>Cash flows calculation and assessment of the project's economic performance</t>
  </si>
  <si>
    <t>Analysis of financial and economic performance of the project to changes in key assumptions</t>
  </si>
  <si>
    <t>Calculation of revenues, operating costs, capital expenditures and financing costs on the basis of assumptions specified in input worksheets</t>
  </si>
  <si>
    <t>Worksheet that includes the key general assumptions regarding the project</t>
  </si>
  <si>
    <t>Assumptions regarding project's capital expenditures</t>
  </si>
  <si>
    <t>Assumptions regarding revenues generated by the project</t>
  </si>
  <si>
    <t>Assumptions regarding operating expenses of the project</t>
  </si>
  <si>
    <t>Key parameters for the financial and economic analysis required to assess performance and profitability of the project</t>
  </si>
  <si>
    <t>Assumptions regarding selected financing mechanisms to be utilized for the purposes of funding capital expenditures of the project</t>
  </si>
  <si>
    <t>Cells that include calculations. Cells not available for editing by the user.</t>
  </si>
  <si>
    <t>Cells with input data. Users may edit those cells by populating it either by choosing predefined values from a drop-down list or with hard inputs.</t>
  </si>
  <si>
    <t>2. Table of contents</t>
  </si>
  <si>
    <t>The users of the toolbox are advised to familiarise themselves with definitions of items used in calculations and manual of the toolbox before proceeding with the analysis.</t>
  </si>
  <si>
    <t>Cover</t>
  </si>
  <si>
    <t>Manual</t>
  </si>
  <si>
    <t>Introduction to the toolbox</t>
  </si>
  <si>
    <t>Instruction on how to use the toolbox</t>
  </si>
  <si>
    <t>Intro</t>
  </si>
  <si>
    <t>Cells intentionally left empty.</t>
  </si>
  <si>
    <t>Cells within a worksheet that include links to other worksheets.</t>
  </si>
  <si>
    <t>1. General technical information</t>
  </si>
  <si>
    <t>3. Formatting key</t>
  </si>
  <si>
    <t>Capital expenditures can be entered for the 9 predefined categories as presented below.</t>
  </si>
  <si>
    <t>"General" sheet</t>
  </si>
  <si>
    <t>"CAPEX" sheet</t>
  </si>
  <si>
    <t>"Reve" sheet</t>
  </si>
  <si>
    <t>"OPEX" sheet</t>
  </si>
  <si>
    <t>"Fin" sheet</t>
  </si>
  <si>
    <t>Operation and maintenance fee (O&amp;M)</t>
  </si>
  <si>
    <t>A. The worksheet includes general information and assumptions regarding the project.</t>
  </si>
  <si>
    <t>3. Instruction on how to fill input worksheets</t>
  </si>
  <si>
    <t>A. The toolbox is broken down into three functional areas that provide distinct set of worksheets for the purpose of: a) entering inputs, b) performing all relevant calculations and c) presenting the results of the analysis. Input worksheets are marked in yellow, calculation worksheets are marked in grey, result worksheets are marked in blue.</t>
  </si>
  <si>
    <t>B. The flow of information within the toolbox follows the logic presented in the graph below:</t>
  </si>
  <si>
    <t>C. Upon opening the toolbox for the first time, only introductory worksheets, input worksheets and dashboard are visible.</t>
  </si>
  <si>
    <t>▪ From the operating system level, open the settings of the file and check the "Unblock" box in the "Security" section as presented below.</t>
  </si>
  <si>
    <t>C. The "General information" section contains basic information about the project as listed below:</t>
  </si>
  <si>
    <t>▪ Reopen the toolbox. If security warning appears, as shown below, click the "Enable Content" button.</t>
  </si>
  <si>
    <t>D. Users who wish to analyse deeper the calculations or financial and economic analysis methodology, may unhide calculation worksheets by going to the "General" worksheet and pushing the button "Open worksheets with detailed calculations" within the "Detailed calculations of the evaluation tool" section. Calculation worksheets can be closed by pushing the button "Close worksheets with detailed calculations".</t>
  </si>
  <si>
    <t>The toolbox is intended to be used for the assessment of financial feasibility and monetization of economic benefits of building renovation projects.</t>
  </si>
  <si>
    <t>INSTRUCTION ON USING THE TOOLBOX</t>
  </si>
  <si>
    <t>K. The toolbox utilizes VBA macros, therefore, while opening the toolbox for the first time, the users might be prompted to activate additional content in MS Excel. In order to assure the proper functioning of the toolbox, please follow the steps below.</t>
  </si>
  <si>
    <t>A. The toolbox is locked for editing formulas and its key structural components.</t>
  </si>
  <si>
    <t>B. Cells formatted in yellow are the only ones available for editing by the users of the toolbox. Users may edit those cells by populating it either by choosing predefined values from a drop-down list or with hard inputs.</t>
  </si>
  <si>
    <t>C. The toolbox contains data inputs that are: a) constants - the same value is applied for the whole period of the analysis or b) time series data - specific values are entered for a given year of the analysis. Constants are entered in the column F, whereas time series data is entered in columns from G to AP.</t>
  </si>
  <si>
    <t>D. Data in the toolbox is presented in an annual intervals.</t>
  </si>
  <si>
    <t>E. All time series inputs should be entered only for the duration of the reference period. If data is entered beyond the reference period, it will be excluded from the financial and economic analysis.</t>
  </si>
  <si>
    <t>F. All data within the toolbox should be entered with a positive sign.</t>
  </si>
  <si>
    <t>G. Financial data should be expressed in monetary units, e.g. EUR, PLN, etc.</t>
  </si>
  <si>
    <t>H. Financial and economic data should be expressed in constant (real) prices, i.e. with prices fixed at a base year of the analysis.</t>
  </si>
  <si>
    <t>I. The users of the toolbox should populate all input cells with data for all line items. If particular line items are not used in a business case analysed, the users should enter zeroes in input cells dedicated to those line items. Otherwise, an error message will appear informing that assumptions are incomplete, as presented in the graph below:</t>
  </si>
  <si>
    <t>J. Line items in the input worksheets that include incomplete assumptions (i.e. empty cells) and as a result require the users' further attention are marked with an exclamation mark on an orange background, as presented in the graph below:</t>
  </si>
  <si>
    <t>B. In the "Identification of the project" section please type the name of the project beneficiary and the name of the investment project. Length of beneficiary and project names should not exceed 50 characters.</t>
  </si>
  <si>
    <t>▪ "Language" - please select a language of the toolbox in which all row definitions, headers and units will be displayed.</t>
  </si>
  <si>
    <t>▪ "Currency" - please select a base currency that CAPEX, revenues and operating costs will be denominated in.</t>
  </si>
  <si>
    <t>▪ "Country" - please specify a country where the project will be implemented.</t>
  </si>
  <si>
    <t>▪ "First year of infrastructure roll-out" - please insert the first year of the investment / construction phase.</t>
  </si>
  <si>
    <t>▪ "Number of roll-out years" - please select an expected number of years that the investment / construction phase is going to last.</t>
  </si>
  <si>
    <t>▪ "Reference period" - corresponds to the project’s economic life to allow its likely long-term impacts to unfold. In other words, financial and economic projections must be long enough to capture all significant costs and benefits of the project. The project’s economic life is defined as the expected time during which the project remains useful (i.e. capable of providing goods/services) to the promoter. The economic life of an asset could be different from its actual physical life. For example, a technology product can be in optimal physical condition but not anymore economically useful to the promoter as it became obsolete. Reference period covers both investment / construction phase of a project and operation phase.</t>
  </si>
  <si>
    <t>▪ "Is VAT recoverable by the investor?" - please select 1 from the drop-down list if VAT is recoverable, otherwise please select 0. If VAT is not recoverable, then CAPEX, costs and revenues assumptions should include VAT as well.</t>
  </si>
  <si>
    <t>▪ "Financing model selection" - please select the chosen financing mechanism out of nine options available. Please note that financing model selection determines which mechanism will be eventually used in calculation of financial and economic profitability measures.</t>
  </si>
  <si>
    <t>B. Capital expenditures (both eligible and non-eligible for grant financing) should be entered during the construction phase, i.e. during the period of infrastructure roll-out, as indicated in the header of an input table.</t>
  </si>
  <si>
    <t>E. If VAT is not recoverable, please enter VAT expenses related to capital expenditures, as in that case VAT expenses should be included in the analysis and will be treated as financial outflow.</t>
  </si>
  <si>
    <t>C. Economic useful life represents the number of years that assets will remain in use and provide economic benefits to the entity. It is used to determine the amount of time during which a given asset will be depreciated. Useful life should be specified for all relevant capital expenditure categories. Please state the useful life rounded to the whole numbers.</t>
  </si>
  <si>
    <t>D. Replacement &amp; decommissioning costs should include any expenses for the dismantling of facilities, management of waste, disposal of materials etc. incurred typically at the end of the reference period.</t>
  </si>
  <si>
    <t>A. Revenues refer to the financial benefits generated as a result of energy efficiency improvements and renewable energy integration. The main revenue categories include:</t>
  </si>
  <si>
    <t>B. The revenues assumptions should reflect revenues to be generated throughout the reference period after project implementation.</t>
  </si>
  <si>
    <t>C. If the users do not have detailed data available to enter in specific revenue categories defined above, total revenues can be entered in the "Other" category as a single line item.</t>
  </si>
  <si>
    <t>D. If VAT is not recoverable, please enter VAT income related to generated revenues, as in that case VAT income should be included in the analysis and will be treated as financial inflow.</t>
  </si>
  <si>
    <t>A. Operating expenses (OPEX) refer to the ongoing costs associated with the operation and maintenance of a building after the project implementation. These expenses include energy consumption (split into energy carrier), maintenance, repairs, and system monitoring. In the context of green building projects, OPEX is a key indicator of financial and environmental benefits, as energy rehabilitation measures aim to reduce operational costs through increased energy efficiency, lower utility bills, optimized resource use, and minimized maintenance needs. The primary goal is to achieve long-term OPEX savings, enhancing both economic viability and sustainability. are costs that occur in the daily operation of an investment project. These costs should be stated in the spreadsheet under the appropriate cost category. The main cost categories include:</t>
  </si>
  <si>
    <t>B. To properly account for the cost savings generated by the project, operating expenses have to be specified before and after energy renovation.</t>
  </si>
  <si>
    <t>C. If the users do not have detailed data available to enter in specific cost categories defined above, total costs can be entered in the "Other" category as a single line item.</t>
  </si>
  <si>
    <t>D. If VAT is not recoverable, please enter VAT expenses related to operating expenses, as in that case VAT expenses should be included in the analysis and will be treated as financial outflow.</t>
  </si>
  <si>
    <t>A. The worksheet includes assumptions for the financing mechanisms that potentially can be used to fund the project.</t>
  </si>
  <si>
    <t>B. The users can choose from nine financing model mechanisms that include instruments such as: own funds, grants, loans, bonds and combinations of the above.</t>
  </si>
  <si>
    <t>a) "Energy sold to grid / consumer" - income generated from selling surplus energy produced by renewable sources (e.g., solar panels, wind turbines) back to the grid or third parties.</t>
  </si>
  <si>
    <t>b) "Energy produced for own needs" - the financial equivalent of energy savings achieved by generating and consuming renewable energy on-site, reducing reliance on external energy sources.</t>
  </si>
  <si>
    <t>c) "Operation and maintenance fee (O&amp;M)" - revenue from fees charged for managing, maintaining, and servicing energy-efficient systems, ensuring their optimal performance and longevity.</t>
  </si>
  <si>
    <t>Further revenue categories can be specified by users under "Other" category.</t>
  </si>
  <si>
    <t>a) eligible capital expenditures refer to investments in tangible or intangible assets that are necessary for the project's implementation and comply with the grant's funding rules,</t>
  </si>
  <si>
    <t>b) non-eligible capital expenditures include expenses that do not meet the grant’s criteria.</t>
  </si>
  <si>
    <t>A. Capital expenditures (CAPEX) are expenses that occur when purchasing, improving or maintaining physical assets of an investment project. These expenditures should be stated in the spreadsheet under the appropriate expenditure category. Capital expenditures are broken down into eligible and non-eligible for the grant financing:</t>
  </si>
  <si>
    <t>a) "Energy consumption".</t>
  </si>
  <si>
    <t>b) "Maintenance costs".</t>
  </si>
  <si>
    <t>c) "External sub-contracting".</t>
  </si>
  <si>
    <t xml:space="preserve">Further cost categories can be specified by users under "Other" category, if necessary. </t>
  </si>
  <si>
    <t>▪ Own funds means financing an investment entirely from a company's internal resources, such as retained earnings, accumulated reserves, or shareholder contributions. This approach avoids financial liabilities and interest costs but may limit the available capital for expansion or diversification.</t>
  </si>
  <si>
    <t>▪ Own funds + Grant is option that combines a company’s internal financial resources with a non-repayable grant from a government, EU program, or other funding body. The grant reduces the financial burden and improves investment feasibility, allowing businesses to undertake larger or riskier projects while preserving some of their own capital.</t>
  </si>
  <si>
    <t>▪ Standard loan is a traditional bank loan where a company borrows funds and repays them with interest over a predetermined period. This financing method allows businesses to spread investment costs over time but increases financial liabilities and requires sufficient creditworthiness to secure favorable terms.</t>
  </si>
  <si>
    <t>▪ Standard loan + Grant  is a combination of debt financing and a non-repayable grant, reducing the amount that needs to be borrowed and lowering overall financing costs. This structure makes projects more financially viable by decreasing the repayment burden while still allowing access to additional capital.</t>
  </si>
  <si>
    <t>▪ Green loan is loan specifically designed to finance projects with environmental benefits, such as renewable energy, energy efficiency, or sustainability-focused initiatives. These loans often come with more favorable terms, such as lower interest rates or longer repayment periods, to incentivize environmentally responsible investments.</t>
  </si>
  <si>
    <t>▪ Capital rebate loan is a financial instrument supported by the European Structural and Investment Funds (ESIF), where up to 50% of the loan principal is non-repayable. This significantly reduces borrowing costs and makes it an attractive option for projects aligned with EU priorities, such as innovation, infrastructure, or sustainability.</t>
  </si>
  <si>
    <t>▪ Standard bonds are fixed-income securities issued by companies or governments to raise capital from institutional investors, such as pension funds, insurance companies, or investment firms. These bonds provide a predictable return for investors while offering long-term financing for large-scale projects without immediate repayment obligations like loans.</t>
  </si>
  <si>
    <t>▪ Green bonds are issued to fund environmentally or socially responsible projects, often with incentives linked to achieving sustainability targets. They attract institutional investors focused on ESG (Environmental, Social, and Governance) criteria, potentially offering better financing terms and enhancing a company’s reputation in sustainable finance markets.</t>
  </si>
  <si>
    <t>▪ EPC + Own funds + Grant + Loan is a combination of instruments mentioned above with addition of an Energy Performance Contract (EPC) financing mechanism. In an EPC contract, the Energy Service Company (ESCO) is committed to provide guaranteed energy improvements to the investor for the compensation in the form of a portion of energy cost savings achieved over a predetermined duration of the contract.</t>
  </si>
  <si>
    <t>a) "Own funds":</t>
  </si>
  <si>
    <t>▪ "Entity granting a financing" - please select whether funding comes from a private or public entity.</t>
  </si>
  <si>
    <t>▪ "Co-financing rate of eligible project costs" - please enter a percentage share of eligible capital expenditures that will be funded with grant.</t>
  </si>
  <si>
    <t>C. All financing mechanisms, with respective set of assumptions, available for the users are listed below:</t>
  </si>
  <si>
    <t>▪ "Interest rate per annum" - please enter total annual interest rate (i.e. reference rate + credit margin).</t>
  </si>
  <si>
    <t>▪ "Tenor" - please enter a loan term in years. Please state the loan period rounded to the whole numbers.</t>
  </si>
  <si>
    <t>▪ "Co-financing rate of eligible project costs" - applicable for Capital rebate loan, please enter a percentage share of eligible capital expenditures that will be funded with loan.</t>
  </si>
  <si>
    <t>▪ "Contribution in total CAPEX" - applicable for EPC + Own funds + Grant + Loan model, please enter a percentage share of total capital expenditures that will be funded with loan.</t>
  </si>
  <si>
    <t>b) "Grant":</t>
  </si>
  <si>
    <t>c) "Loan":</t>
  </si>
  <si>
    <t>d) "EPC":</t>
  </si>
  <si>
    <t>▪ "ESCO participation in cost savings as % of total cost savings" - please specify what percentage share of total cost savings (current total costs before energy renovation less total costs after energy renovation) will be payable to ESCO in the form of annual remuneration.</t>
  </si>
  <si>
    <t>▪ "Contract duration" - please specify the length of the EPC contract in full years.</t>
  </si>
  <si>
    <t>▪ "ESCO contribution in total CAPEX" - please enter a percentage share of total capital expenditures that will be funded within EPC contract.</t>
  </si>
  <si>
    <t>"Analysis_param" sheet</t>
  </si>
  <si>
    <t>▪ If upon opening the toollbox the message below appears, close the file.</t>
  </si>
  <si>
    <t>Please note that under the Energy Performance Contract (EPC) financing mechanism, additional cost category is included in the calculations - the remuneration to the Energy Service Company (ESCO). This compensation is calculated as a specified percentage of the total operating costs savings (i.e. difference between total operating expenses before and after energy renovation).</t>
  </si>
  <si>
    <t>▪ "Is public investment financed with EU funds?" - if public entity was selected as entity granting a financing, then please specify whether investment is funded with EU funds (select "Yes" or "No"). If funding comes from a private entity then please select "n/d".</t>
  </si>
  <si>
    <t>A. Required inputs for the financial analysis are summarised below:</t>
  </si>
  <si>
    <t>a) The financial discount rate - refers to the interest rate used in discounted cash flow (DCF) analysis to determine the present value of future cash flows. Member States are free to assess their own country- and/or sector specific financial discount rate(s). In the absence of national guidelines, adherence to State aid rules is recommended. Please note that the discount rate has to be consistent with cash flows, i.e., if financial data is expressed in constant (real) prices, then discount rate has to be expressed in real terms as well.</t>
  </si>
  <si>
    <t>B. Required inputs for the economic analysis are summarised below:</t>
  </si>
  <si>
    <t>The worksheet includes key assumptions relevant for the financial and economic analysis.</t>
  </si>
  <si>
    <t>Switch</t>
  </si>
  <si>
    <t>4. Financial and economic analysis, definition of profitability measures</t>
  </si>
  <si>
    <t>(-)</t>
  </si>
  <si>
    <t>(+)</t>
  </si>
  <si>
    <t>C. Sensitivity analysis is a technique used to determine how different values of an independent variable affect a particular dependent variable under a given set of assumptions. In the context of financial and economic analysis, sensitivity analysis helps to understand the impact of changes in key assumptions or variables on the financial viability of a project.
Users of the toolbox can analyse the sensitivity analysis of FNPV(C), FNPV(k) and ENPV to negative or positive changes in capital expenditures, operating expenses and revenues / benefits. Analysis is performed on a ceteris paribus basis. Negative changes should be entered in column marked with "(-)" sign and positive changes should be entered in column marked with "(+)" sign.</t>
  </si>
  <si>
    <t>b) Residual value - reflects the capacity of the remaining service potential of fixed assets whose economic life is not yet completely exhausted. Residual value will be normally close to zero when the reference period is equal to the economic lifetime of the assets. Users of the toolbox may choose one of the two available options for accounting for the residual value in the financial analysis:</t>
  </si>
  <si>
    <t>▪ "Net book value" - residual value is equal to the unamortized book value of fixed assets.</t>
  </si>
  <si>
    <t>▪ "Input" - users can determine residual value of the project by entering value estimed outside the toolbox. As a result of the analysis carried out by the users, residual value should assume value of zero, then it is recommended to select "Input" option with residual value set at zero.</t>
  </si>
  <si>
    <r>
      <t xml:space="preserve">A. </t>
    </r>
    <r>
      <rPr>
        <b/>
        <sz val="9"/>
        <color theme="1"/>
        <rFont val="Arial"/>
        <family val="2"/>
        <charset val="238"/>
      </rPr>
      <t>Net present value (NPV)</t>
    </r>
    <r>
      <rPr>
        <sz val="9"/>
        <color theme="1"/>
        <rFont val="Arial"/>
        <family val="2"/>
        <charset val="238"/>
      </rPr>
      <t>, is used to calculate the current total value of a future stream of payments.
If the NPV of a project or investment is positive, it means that the discounted present value of all future cash flows related to that project or investment will be positive, and therefore attractive. A negative NPV means the investment is not profitable.</t>
    </r>
  </si>
  <si>
    <r>
      <t xml:space="preserve">B. </t>
    </r>
    <r>
      <rPr>
        <b/>
        <sz val="9"/>
        <color theme="1"/>
        <rFont val="Arial"/>
        <family val="2"/>
        <charset val="238"/>
      </rPr>
      <t>FNPV(C)</t>
    </r>
    <r>
      <rPr>
        <sz val="9"/>
        <color theme="1"/>
        <rFont val="Arial"/>
        <family val="2"/>
        <charset val="238"/>
      </rPr>
      <t xml:space="preserve"> represents the Financial return on the investment costs, calculated using the Discounted Net Project Cashflow Without Project Financial Structure. FNPV(C) compares investment costs to net revenues and measures the extent to which the project net revenues are able to repay the investment, regardless of the sources or methods of financing. This calculation also contributes to deciding if the project requires EU financial support: when the FNPV(C) is negative then the revenues generated will not cover the costs and the project needs EU assistance.</t>
    </r>
  </si>
  <si>
    <r>
      <t xml:space="preserve">C. </t>
    </r>
    <r>
      <rPr>
        <b/>
        <sz val="9"/>
        <color theme="1"/>
        <rFont val="Arial"/>
        <family val="2"/>
        <charset val="238"/>
      </rPr>
      <t>FNPV(K)</t>
    </r>
    <r>
      <rPr>
        <sz val="9"/>
        <color theme="1"/>
        <rFont val="Arial"/>
        <family val="2"/>
        <charset val="238"/>
      </rPr>
      <t xml:space="preserve"> represents the Financial return on capital, calculated using the Net Project Cashflow Considering Financial Structure. The objective of FNPV(K) is to examine the project performance from the perspective of the assisted public, and possibly private, entities in the MS (‘after the EU grant’). When the project expects a substantial positive return (i.e. significantly above the national benchmarks on expected profitability in the given sector) it shows that the grants received would bring supra-normal profits to the beneficiary.</t>
    </r>
  </si>
  <si>
    <r>
      <t xml:space="preserve">D. </t>
    </r>
    <r>
      <rPr>
        <b/>
        <sz val="9"/>
        <color theme="1"/>
        <rFont val="Arial"/>
        <family val="2"/>
        <charset val="238"/>
      </rPr>
      <t>Simple Payback Period</t>
    </r>
    <r>
      <rPr>
        <sz val="9"/>
        <color theme="1"/>
        <rFont val="Arial"/>
        <family val="2"/>
        <charset val="238"/>
      </rPr>
      <t xml:space="preserve"> is the amount of time (usually measured in years) it takes to recover an initial investment. It is a simple calculation to help evaluate an investment. The disadvantage of this method is that it does not consider the time value of money and it does not assess the risk involved with each project.</t>
    </r>
  </si>
  <si>
    <r>
      <t xml:space="preserve">E. </t>
    </r>
    <r>
      <rPr>
        <b/>
        <sz val="9"/>
        <color theme="1"/>
        <rFont val="Arial"/>
        <family val="2"/>
        <charset val="238"/>
      </rPr>
      <t>The discounted Payback Period</t>
    </r>
    <r>
      <rPr>
        <sz val="9"/>
        <color theme="1"/>
        <rFont val="Arial"/>
        <family val="2"/>
        <charset val="238"/>
      </rPr>
      <t xml:space="preserve"> represents how long it takes to recover an initial investment by discounting future cash flows and applying the time value of money concept. It is basically used to determine the time needed for an investment to break-even by considering the time value of money.</t>
    </r>
  </si>
  <si>
    <r>
      <t xml:space="preserve">F. </t>
    </r>
    <r>
      <rPr>
        <b/>
        <sz val="9"/>
        <color theme="1"/>
        <rFont val="Arial"/>
        <family val="2"/>
        <charset val="238"/>
      </rPr>
      <t>The internal rate of return (IRR)</t>
    </r>
    <r>
      <rPr>
        <sz val="9"/>
        <color theme="1"/>
        <rFont val="Arial"/>
        <family val="2"/>
        <charset val="238"/>
      </rPr>
      <t xml:space="preserve"> is the annual rate of growth that an investment is expected to generate and is used to estimate the profitability of potential investments. IRR is a discount rate that makes the net present value (NPV) of all cash flows equal to zero in a discounted cash flow analysis. Generally speaking, the higher an internal rate of return, the more desirable an investment is to undertake. It can be used when comparing potential investment options. </t>
    </r>
  </si>
  <si>
    <r>
      <rPr>
        <b/>
        <sz val="9"/>
        <color theme="1"/>
        <rFont val="Arial"/>
        <family val="2"/>
        <charset val="238"/>
      </rPr>
      <t>A. Economic Net Present Value (ENPV)</t>
    </r>
    <r>
      <rPr>
        <sz val="9"/>
        <color theme="1"/>
        <rFont val="Arial"/>
        <family val="2"/>
        <charset val="238"/>
      </rPr>
      <t xml:space="preserve"> is the difference between the discounted total social benefits and costs.</t>
    </r>
  </si>
  <si>
    <r>
      <t xml:space="preserve">B. </t>
    </r>
    <r>
      <rPr>
        <b/>
        <sz val="9"/>
        <color theme="1"/>
        <rFont val="Arial"/>
        <family val="2"/>
        <charset val="238"/>
      </rPr>
      <t>Economic Rate of Return (ERR)</t>
    </r>
    <r>
      <rPr>
        <sz val="9"/>
        <color theme="1"/>
        <rFont val="Arial"/>
        <family val="2"/>
        <charset val="238"/>
      </rPr>
      <t xml:space="preserve"> is the rate that produces a zero value for the ENPV.</t>
    </r>
  </si>
  <si>
    <r>
      <rPr>
        <b/>
        <sz val="9"/>
        <color theme="1"/>
        <rFont val="Arial"/>
        <family val="2"/>
        <charset val="238"/>
      </rPr>
      <t>C. Cost-Benefit ratio (C/B ratio)</t>
    </r>
    <r>
      <rPr>
        <sz val="9"/>
        <color theme="1"/>
        <rFont val="Arial"/>
        <family val="2"/>
        <charset val="238"/>
      </rPr>
      <t xml:space="preserve"> is the ratio of the present value of a project's expected benefits to its present value of expected costs.</t>
    </r>
  </si>
  <si>
    <t>D. For each financing model mechanism, the users have to specify assumptions regarding: a) one-off preparation costs (and recurring annually costs, if applicable) that are typically incurred in the process of obtaining a given type of financing, b) financing terms for each instrument.
Assumptions required for each financing instrument follow the same pattern under each financing model mechanism, which means e.g. that analogous set of inputs will be required for "Grant" funding in the financing models such as "Own funds + Grant" and "Standard Loan + Grant".</t>
  </si>
  <si>
    <t>E. Required set of assumptions for each instrument are presented below (unless stated otherwise, these assumptions apply to all instruments within specific financing model):</t>
  </si>
  <si>
    <t>b) Fiscal corrections. Taxes and subsidies are transfer payments that do not represent real economic costs or benefits for society as they involve merely a transfer of control over certain resources from one group in society to another. Some general rules can be established to correct such distortions:</t>
  </si>
  <si>
    <t>d) Economic benefits. The economic analysis of energy renovations in green building sector should aim to include the following two groups of benefits: energy-related cost savings, including externalities and the impacts on the use and value of the building enabled by the project. Definitions of main project benefits used in this tool are following:</t>
  </si>
  <si>
    <t>• Extension of the economic life of the building (elements). The related annual value is estimated as the constant annuity over the operational phase of the reference period whose NPV equals the NPV of the project investment cost net of the residual value of the equipment replaced by the project (e.g. heating, ventilation and air conditioning equipment, electrical equipment). As a default, reference period length was used in the calculation. Depending on specific business case, users may choose to switch on (by selecting 1) or off (by selecting 0) the additional benefits stemming from extension of the economic life of the building.</t>
  </si>
  <si>
    <t>• Improved thermal comfort, for cases where a comfortable room temperature can be achieved only after the building refurbishment. Where feasible, this benefit is monetised on the basis of the value of hypothetical additional energy savings associated with a hypothetical higher energy consumption in the without-project scenario that would have been needed to reach the same new temperature in the with-project scenario. Following table shows expected property price increase for EPC class improvements, as a suggestion for calculation.</t>
  </si>
  <si>
    <t>a) The social discount rate used in economic analysis is the opportunity cost of capital for the whole society. Member States are free to establish and use their own country-specific social discount rate. 3% can be used in the absence of a national approach. Please note that the discount rate has to be consistent with cash flows, i.e., if financial data is expressed in constant (real) prices, then discount rate has to be expressed in real terms as well.</t>
  </si>
  <si>
    <t>c) Shadow pricing. When market prices do not reflect the opportunity cost of inputs and outputs, the usual approach is to convert them into shadow prices to be applied to the items of the financial analysis.</t>
  </si>
  <si>
    <t>Enhanced security of energy supply</t>
  </si>
  <si>
    <t>• Enhanced security of energy supply - applies in cases where the primary energy saved comes from imported fossil fuels, such as natural gas. For electricity from a gas-fired combined-cycle gas turbine, the EIB use a value of EUR 10 / MWh.</t>
  </si>
  <si>
    <t>EUR / MWh</t>
  </si>
  <si>
    <t>• Avoided emissions of GHGs. The shadow price to be used for the monetisation of the estimated changes in CO2 emissions is taken from the values used by the EIB. Data for shadow prices of CO2 in period 2020-2050 were taken from the Commission's Guidance on "Climate Change and Major Projects".</t>
  </si>
  <si>
    <t xml:space="preserve">Forecasted long-term per capita real GDP growth </t>
  </si>
  <si>
    <t>• Avoided emissions of air pollutants (e.g. SOx, NOx and PM). Unit damage values are used. The values are escalated over the reference period using the expected real GDP growth. The forecasted long-term per capita real GDP growth shall be modified in case-by-case.</t>
  </si>
  <si>
    <t>• Increase in property values associated with the improved aesthetics and comfort of buildings (in excess of what was possibly already accounted for in the previous benefits). Assumptions need to be made about the current average market price of buildings covered by the project and the expected increase in value following the thermal rehabilitation. However, the increase in property values should in principle also embed the value of avoided energy costs, which are already monetised separately. Therefore, to avoid double counting, the economic CBA should only include the difference between the expected increase in property value and the NPV of the energy cost savings as uantified in the financial analysis. The benefit is distributed over the reference period by calculating the related equivalent constant annuity.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</si>
</sst>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0\);\-"/>
    <numFmt numFmtId="166" formatCode="yyyy\-mm\-dd;@"/>
    <numFmt numFmtId="167" formatCode="0.0%;\(0.0%\);\-"/>
    <numFmt numFmtId="168" formatCode="#,##0.0;\(#,##0.0\);\-"/>
  </numFmts>
  <fonts count="12">
    <font>
      <sz val="9"/>
      <color theme="1"/>
      <name val="Arial"/>
      <family val="2"/>
      <charset val="238"/>
    </font>
    <font>
      <sz val="9"/>
      <color theme="0"/>
      <name val="Arial"/>
      <family val="2"/>
      <charset val="238"/>
    </font>
    <font>
      <b/>
      <sz val="9"/>
      <color theme="1"/>
      <name val="Arial"/>
      <family val="2"/>
      <charset val="238"/>
    </font>
    <font>
      <sz val="9"/>
      <color theme="1"/>
      <name val="Arial"/>
      <family val="2"/>
      <charset val="238"/>
    </font>
    <font>
      <b/>
      <sz val="9"/>
      <color theme="0"/>
      <name val="Arial"/>
      <family val="2"/>
      <charset val="238"/>
    </font>
    <font>
      <b/>
      <sz val="9"/>
      <name val="Arial"/>
      <family val="2"/>
      <charset val="238"/>
    </font>
    <font>
      <i/>
      <sz val="9"/>
      <color theme="1"/>
      <name val="Arial"/>
      <family val="2"/>
      <charset val="238"/>
    </font>
    <font>
      <sz val="8"/>
      <name val="Arial"/>
      <family val="2"/>
      <charset val="238"/>
    </font>
    <font>
      <sz val="10"/>
      <name val="Arial CE"/>
    </font>
    <font>
      <sz val="9"/>
      <color theme="1" tint="0.34998626667073579"/>
      <name val="Arial"/>
      <family val="2"/>
      <charset val="238"/>
    </font>
    <font>
      <sz val="9"/>
      <name val="Arial"/>
      <family val="2"/>
      <charset val="238"/>
    </font>
    <font>
      <u/>
      <sz val="9"/>
      <color theme="10"/>
      <name val="Arial"/>
      <family val="2"/>
      <charset val="238"/>
    </font>
  </fonts>
  <fills count="9">
    <fill>
      <patternFill patternType="none"/>
    </fill>
    <fill>
      <patternFill patternType="gray125"/>
    </fill>
    <fill>
      <patternFill patternType="solid">
        <fgColor rgb="FF009388"/>
        <bgColor indexed="64"/>
      </patternFill>
    </fill>
    <fill>
      <patternFill patternType="solid">
        <fgColor rgb="FF203764"/>
        <bgColor indexed="64"/>
      </patternFill>
    </fill>
    <fill>
      <patternFill patternType="solid">
        <fgColor rgb="FFBFBFBF"/>
        <bgColor indexed="64"/>
      </patternFill>
    </fill>
    <fill>
      <patternFill patternType="solid">
        <fgColor rgb="FFFFFF85"/>
        <bgColor indexed="64"/>
      </patternFill>
    </fill>
    <fill>
      <patternFill patternType="lightUp"/>
    </fill>
    <fill>
      <patternFill patternType="solid">
        <fgColor rgb="FFDCE1F4"/>
        <bgColor indexed="64"/>
      </patternFill>
    </fill>
    <fill>
      <patternFill patternType="solid">
        <fgColor rgb="FFF2F2F2"/>
        <bgColor indexed="64"/>
      </patternFill>
    </fill>
  </fills>
  <borders count="20">
    <border>
      <left/>
      <right/>
      <top/>
      <bottom/>
      <diagonal/>
    </border>
    <border>
      <left/>
      <right/>
      <top/>
      <bottom style="thin">
        <color indexed="64"/>
      </bottom>
      <diagonal/>
    </border>
    <border>
      <left style="hair">
        <color auto="1"/>
      </left>
      <right style="hair">
        <color auto="1"/>
      </right>
      <top style="hair">
        <color auto="1"/>
      </top>
      <bottom style="hair">
        <color auto="1"/>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top/>
      <bottom style="hair">
        <color rgb="FFBFBFBF"/>
      </bottom>
      <diagonal/>
    </border>
    <border>
      <left/>
      <right/>
      <top style="hair">
        <color rgb="FFBFBFBF"/>
      </top>
      <bottom style="hair">
        <color rgb="FFBFBFBF"/>
      </bottom>
      <diagonal/>
    </border>
    <border>
      <left/>
      <right style="hair">
        <color auto="1"/>
      </right>
      <top/>
      <bottom style="hair">
        <color rgb="FFBFBFBF"/>
      </bottom>
      <diagonal/>
    </border>
    <border>
      <left/>
      <right style="hair">
        <color auto="1"/>
      </right>
      <top style="hair">
        <color rgb="FFBFBFBF"/>
      </top>
      <bottom style="hair">
        <color rgb="FFBFBFBF"/>
      </bottom>
      <diagonal/>
    </border>
  </borders>
  <cellStyleXfs count="22">
    <xf numFmtId="0" fontId="0" fillId="0" borderId="0"/>
    <xf numFmtId="0" fontId="4" fillId="3" borderId="0" applyNumberFormat="0"/>
    <xf numFmtId="0" fontId="4" fillId="2" borderId="0" applyNumberFormat="0"/>
    <xf numFmtId="0" fontId="5" fillId="4" borderId="0" applyNumberFormat="0"/>
    <xf numFmtId="0" fontId="5" fillId="0" borderId="1" applyNumberFormat="0"/>
    <xf numFmtId="0" fontId="3" fillId="0" borderId="2" applyNumberFormat="0"/>
    <xf numFmtId="0" fontId="3" fillId="5" borderId="2" applyNumberFormat="0">
      <protection locked="0"/>
    </xf>
    <xf numFmtId="0" fontId="3" fillId="7" borderId="2" applyNumberFormat="0"/>
    <xf numFmtId="0" fontId="3" fillId="8" borderId="2" applyNumberFormat="0"/>
    <xf numFmtId="0" fontId="3" fillId="6" borderId="0" applyNumberFormat="0" applyBorder="0"/>
    <xf numFmtId="164" fontId="3" fillId="5" borderId="0" applyFill="0" applyBorder="0"/>
    <xf numFmtId="166" fontId="3" fillId="5" borderId="0" applyFill="0" applyBorder="0"/>
    <xf numFmtId="165" fontId="3" fillId="5" borderId="0" applyFill="0" applyBorder="0"/>
    <xf numFmtId="167" fontId="3" fillId="5" borderId="0" applyFill="0" applyBorder="0"/>
    <xf numFmtId="49" fontId="3" fillId="5" borderId="0" applyFill="0" applyBorder="0">
      <alignment horizontal="right"/>
    </xf>
    <xf numFmtId="0" fontId="8" fillId="0" borderId="0">
      <alignment vertical="center"/>
    </xf>
    <xf numFmtId="0" fontId="9" fillId="0" borderId="2" applyNumberFormat="0">
      <alignment horizontal="left"/>
    </xf>
    <xf numFmtId="0" fontId="4" fillId="3" borderId="0" applyNumberFormat="0" applyBorder="0"/>
    <xf numFmtId="0" fontId="4" fillId="2" borderId="0" applyNumberFormat="0" applyBorder="0"/>
    <xf numFmtId="0" fontId="5" fillId="4" borderId="0" applyNumberFormat="0" applyBorder="0"/>
    <xf numFmtId="0" fontId="5" fillId="0" borderId="3" applyNumberFormat="0"/>
    <xf numFmtId="0" fontId="11" fillId="0" borderId="0" applyNumberFormat="0" applyFill="0" applyBorder="0" applyAlignment="0" applyProtection="0"/>
  </cellStyleXfs>
  <cellXfs count="180">
    <xf numFmtId="0" fontId="0" fillId="0" borderId="0" xfId="0"/>
    <xf numFmtId="0" fontId="0" fillId="0" borderId="1" xfId="0" applyBorder="1"/>
    <xf numFmtId="0" fontId="2" fillId="0" borderId="0" xfId="0" applyFont="1"/>
    <xf numFmtId="0" fontId="4" fillId="3" borderId="0" xfId="1"/>
    <xf numFmtId="0" fontId="4" fillId="2" borderId="0" xfId="2"/>
    <xf numFmtId="0" fontId="5" fillId="4" borderId="0" xfId="3"/>
    <xf numFmtId="0" fontId="5" fillId="0" borderId="1" xfId="4"/>
    <xf numFmtId="0" fontId="3" fillId="5" borderId="2" xfId="6">
      <protection locked="0"/>
    </xf>
    <xf numFmtId="0" fontId="3" fillId="6" borderId="0" xfId="9"/>
    <xf numFmtId="0" fontId="6" fillId="0" borderId="0" xfId="0" applyFont="1"/>
    <xf numFmtId="0" fontId="4" fillId="3" borderId="0" xfId="1" applyAlignment="1">
      <alignment horizontal="center"/>
    </xf>
    <xf numFmtId="0" fontId="0" fillId="0" borderId="0" xfId="0" applyAlignment="1">
      <alignment horizontal="center"/>
    </xf>
    <xf numFmtId="0" fontId="0" fillId="0" borderId="0" xfId="0" applyAlignment="1">
      <alignment horizontal="left" indent="1"/>
    </xf>
    <xf numFmtId="0" fontId="5" fillId="0" borderId="1" xfId="4" applyAlignment="1">
      <alignment horizontal="center"/>
    </xf>
    <xf numFmtId="164" fontId="2" fillId="0" borderId="1" xfId="5" applyNumberFormat="1" applyFont="1" applyBorder="1"/>
    <xf numFmtId="164" fontId="3" fillId="0" borderId="2" xfId="5" applyNumberFormat="1"/>
    <xf numFmtId="164" fontId="2" fillId="0" borderId="2" xfId="5" applyNumberFormat="1" applyFont="1"/>
    <xf numFmtId="0" fontId="2" fillId="0" borderId="0" xfId="0" applyFont="1" applyAlignment="1">
      <alignment horizontal="center"/>
    </xf>
    <xf numFmtId="0" fontId="6" fillId="0" borderId="0" xfId="0" applyFont="1" applyAlignment="1">
      <alignment horizontal="center"/>
    </xf>
    <xf numFmtId="0" fontId="5" fillId="4" borderId="0" xfId="3" applyAlignment="1">
      <alignment horizontal="center"/>
    </xf>
    <xf numFmtId="164" fontId="2" fillId="4" borderId="0" xfId="10" applyFont="1" applyFill="1"/>
    <xf numFmtId="0" fontId="6" fillId="0" borderId="0" xfId="0" applyFont="1" applyAlignment="1">
      <alignment horizontal="left" indent="1"/>
    </xf>
    <xf numFmtId="0" fontId="0" fillId="0" borderId="0" xfId="0" applyAlignment="1">
      <alignment horizontal="left"/>
    </xf>
    <xf numFmtId="0" fontId="4" fillId="3" borderId="0" xfId="1" applyAlignment="1">
      <alignment horizontal="right"/>
    </xf>
    <xf numFmtId="164" fontId="3" fillId="5" borderId="2" xfId="6" applyNumberFormat="1" applyAlignment="1">
      <alignment horizontal="center"/>
      <protection locked="0"/>
    </xf>
    <xf numFmtId="164" fontId="3" fillId="0" borderId="2" xfId="5" applyNumberFormat="1" applyAlignment="1">
      <alignment horizontal="center"/>
    </xf>
    <xf numFmtId="167" fontId="3" fillId="5" borderId="2" xfId="6" applyNumberFormat="1" applyAlignment="1">
      <alignment horizontal="center"/>
      <protection locked="0"/>
    </xf>
    <xf numFmtId="165" fontId="3" fillId="0" borderId="2" xfId="5" applyNumberFormat="1"/>
    <xf numFmtId="164" fontId="2" fillId="0" borderId="2" xfId="5" applyNumberFormat="1" applyFont="1" applyAlignment="1">
      <alignment horizontal="center"/>
    </xf>
    <xf numFmtId="167" fontId="6" fillId="5" borderId="2" xfId="6" applyNumberFormat="1" applyFont="1" applyAlignment="1">
      <alignment horizontal="center"/>
      <protection locked="0"/>
    </xf>
    <xf numFmtId="164" fontId="3" fillId="5" borderId="2" xfId="6" applyNumberFormat="1" applyAlignment="1">
      <alignment horizontal="right"/>
      <protection locked="0"/>
    </xf>
    <xf numFmtId="165" fontId="3" fillId="5" borderId="2" xfId="6" applyNumberFormat="1" applyAlignment="1">
      <alignment horizontal="right"/>
      <protection locked="0"/>
    </xf>
    <xf numFmtId="164" fontId="1" fillId="3" borderId="0" xfId="1" applyNumberFormat="1" applyFont="1" applyAlignment="1">
      <alignment horizontal="right"/>
    </xf>
    <xf numFmtId="0" fontId="4" fillId="3" borderId="0" xfId="1" applyNumberFormat="1"/>
    <xf numFmtId="0" fontId="1" fillId="3" borderId="0" xfId="1" applyFont="1" applyAlignment="1">
      <alignment horizontal="right"/>
    </xf>
    <xf numFmtId="0" fontId="4" fillId="3" borderId="0" xfId="1" applyNumberFormat="1" applyAlignment="1">
      <alignment horizontal="left"/>
    </xf>
    <xf numFmtId="164" fontId="1" fillId="3" borderId="0" xfId="1" applyNumberFormat="1" applyFont="1" applyAlignment="1">
      <alignment horizontal="left"/>
    </xf>
    <xf numFmtId="0" fontId="4" fillId="3" borderId="0" xfId="1" applyAlignment="1">
      <alignment horizontal="left"/>
    </xf>
    <xf numFmtId="0" fontId="1" fillId="3" borderId="0" xfId="1" applyFont="1" applyAlignment="1">
      <alignment horizontal="left"/>
    </xf>
    <xf numFmtId="0" fontId="9" fillId="0" borderId="2" xfId="16">
      <alignment horizontal="left"/>
    </xf>
    <xf numFmtId="0" fontId="6" fillId="0" borderId="0" xfId="0" applyFont="1" applyAlignment="1">
      <alignment horizontal="left" indent="2"/>
    </xf>
    <xf numFmtId="0" fontId="2" fillId="0" borderId="0" xfId="0" applyFont="1" applyAlignment="1">
      <alignment horizontal="left" indent="1"/>
    </xf>
    <xf numFmtId="0" fontId="0" fillId="0" borderId="0" xfId="0" applyAlignment="1">
      <alignment horizontal="left" indent="2"/>
    </xf>
    <xf numFmtId="164" fontId="6" fillId="5" borderId="2" xfId="6" applyNumberFormat="1" applyFont="1" applyAlignment="1">
      <alignment horizontal="center"/>
      <protection locked="0"/>
    </xf>
    <xf numFmtId="164" fontId="6" fillId="0" borderId="2" xfId="5" applyNumberFormat="1" applyFont="1" applyAlignment="1">
      <alignment horizontal="center"/>
    </xf>
    <xf numFmtId="49" fontId="5" fillId="0" borderId="1" xfId="4" applyNumberFormat="1"/>
    <xf numFmtId="49" fontId="0" fillId="0" borderId="0" xfId="0" applyNumberFormat="1"/>
    <xf numFmtId="0" fontId="2" fillId="0" borderId="0" xfId="0" applyFont="1" applyAlignment="1">
      <alignment horizontal="center" vertical="center" wrapText="1"/>
    </xf>
    <xf numFmtId="0" fontId="2" fillId="0" borderId="0" xfId="0" applyFont="1" applyAlignment="1">
      <alignment horizontal="left" vertical="center" wrapText="1"/>
    </xf>
    <xf numFmtId="167" fontId="3" fillId="0" borderId="2" xfId="5" applyNumberFormat="1" applyAlignment="1">
      <alignment horizontal="center"/>
    </xf>
    <xf numFmtId="0" fontId="2" fillId="0" borderId="0" xfId="0" applyFont="1" applyAlignment="1">
      <alignment vertical="center"/>
    </xf>
    <xf numFmtId="0" fontId="2" fillId="0" borderId="0" xfId="0" applyFont="1" applyAlignment="1">
      <alignment horizontal="center" vertical="center"/>
    </xf>
    <xf numFmtId="165" fontId="3" fillId="5" borderId="2" xfId="6" applyNumberFormat="1" applyAlignment="1">
      <alignment horizontal="center"/>
      <protection locked="0"/>
    </xf>
    <xf numFmtId="165" fontId="3" fillId="5" borderId="2" xfId="6" applyNumberFormat="1">
      <protection locked="0"/>
    </xf>
    <xf numFmtId="167" fontId="3" fillId="5" borderId="2" xfId="6" applyNumberFormat="1">
      <protection locked="0"/>
    </xf>
    <xf numFmtId="0" fontId="3" fillId="7" borderId="2" xfId="7" applyNumberFormat="1"/>
    <xf numFmtId="168" fontId="3" fillId="0" borderId="2" xfId="5" applyNumberFormat="1" applyAlignment="1">
      <alignment horizontal="center"/>
    </xf>
    <xf numFmtId="0" fontId="9" fillId="0" borderId="2" xfId="16" quotePrefix="1">
      <alignment horizontal="left"/>
    </xf>
    <xf numFmtId="164" fontId="6" fillId="0" borderId="2" xfId="5" applyNumberFormat="1" applyFont="1"/>
    <xf numFmtId="0" fontId="4" fillId="2" borderId="0" xfId="2" applyAlignment="1">
      <alignment horizontal="center"/>
    </xf>
    <xf numFmtId="0" fontId="3" fillId="0" borderId="2" xfId="5" applyAlignment="1">
      <alignment horizontal="center"/>
    </xf>
    <xf numFmtId="0" fontId="3" fillId="5" borderId="2" xfId="6" applyAlignment="1">
      <alignment horizontal="center"/>
      <protection locked="0"/>
    </xf>
    <xf numFmtId="0" fontId="3" fillId="8" borderId="2" xfId="8" applyAlignment="1">
      <alignment horizontal="center"/>
    </xf>
    <xf numFmtId="0" fontId="9" fillId="0" borderId="2" xfId="16" applyAlignment="1">
      <alignment horizontal="center"/>
    </xf>
    <xf numFmtId="164" fontId="3" fillId="5" borderId="0" xfId="10" applyAlignment="1">
      <alignment horizontal="center"/>
    </xf>
    <xf numFmtId="165" fontId="3" fillId="5" borderId="0" xfId="12" applyAlignment="1">
      <alignment horizontal="center"/>
    </xf>
    <xf numFmtId="167" fontId="3" fillId="5" borderId="0" xfId="13" applyAlignment="1">
      <alignment horizontal="center"/>
    </xf>
    <xf numFmtId="166" fontId="3" fillId="5" borderId="0" xfId="11" applyAlignment="1">
      <alignment horizontal="center"/>
    </xf>
    <xf numFmtId="49" fontId="3" fillId="5" borderId="0" xfId="14" applyAlignment="1">
      <alignment horizontal="center"/>
    </xf>
    <xf numFmtId="49" fontId="3" fillId="5" borderId="2" xfId="6" applyNumberFormat="1" applyAlignment="1">
      <alignment horizontal="center"/>
      <protection locked="0"/>
    </xf>
    <xf numFmtId="164" fontId="4" fillId="3" borderId="0" xfId="1" applyNumberFormat="1"/>
    <xf numFmtId="0" fontId="4" fillId="3" borderId="0" xfId="17" applyAlignment="1">
      <alignment horizontal="center"/>
    </xf>
    <xf numFmtId="0" fontId="4" fillId="2" borderId="0" xfId="18" applyAlignment="1">
      <alignment horizontal="center"/>
    </xf>
    <xf numFmtId="0" fontId="5" fillId="4" borderId="0" xfId="19" applyAlignment="1">
      <alignment horizontal="center"/>
    </xf>
    <xf numFmtId="0" fontId="5" fillId="0" borderId="3" xfId="20" applyAlignment="1">
      <alignment horizontal="center"/>
    </xf>
    <xf numFmtId="164" fontId="4" fillId="2" borderId="0" xfId="2" applyNumberFormat="1"/>
    <xf numFmtId="0" fontId="0" fillId="0" borderId="7" xfId="0" applyBorder="1"/>
    <xf numFmtId="0" fontId="0" fillId="0" borderId="8" xfId="0" applyBorder="1"/>
    <xf numFmtId="0" fontId="0" fillId="0" borderId="9" xfId="0" applyBorder="1"/>
    <xf numFmtId="0" fontId="0" fillId="0" borderId="1" xfId="0" applyBorder="1" applyAlignment="1">
      <alignment horizontal="center"/>
    </xf>
    <xf numFmtId="0" fontId="0" fillId="0" borderId="10" xfId="0" applyBorder="1"/>
    <xf numFmtId="0" fontId="5" fillId="4" borderId="4" xfId="3" applyBorder="1"/>
    <xf numFmtId="0" fontId="5" fillId="4" borderId="5" xfId="3" applyBorder="1"/>
    <xf numFmtId="0" fontId="5" fillId="4" borderId="6" xfId="3" applyBorder="1"/>
    <xf numFmtId="0" fontId="5" fillId="4" borderId="4" xfId="19" applyBorder="1"/>
    <xf numFmtId="0" fontId="5" fillId="4" borderId="6" xfId="19" applyBorder="1"/>
    <xf numFmtId="164" fontId="3" fillId="0" borderId="8" xfId="5" applyNumberFormat="1" applyBorder="1"/>
    <xf numFmtId="0" fontId="5" fillId="0" borderId="11" xfId="20" applyBorder="1"/>
    <xf numFmtId="164" fontId="5" fillId="0" borderId="12" xfId="20" applyNumberFormat="1" applyBorder="1"/>
    <xf numFmtId="167" fontId="3" fillId="0" borderId="8" xfId="5" applyNumberFormat="1" applyBorder="1"/>
    <xf numFmtId="0" fontId="10" fillId="0" borderId="9" xfId="4" applyFont="1" applyBorder="1"/>
    <xf numFmtId="167" fontId="10" fillId="0" borderId="10" xfId="4" applyNumberFormat="1" applyFont="1" applyBorder="1"/>
    <xf numFmtId="164" fontId="3" fillId="0" borderId="8" xfId="5" applyNumberFormat="1" applyBorder="1" applyAlignment="1">
      <alignment horizontal="right"/>
    </xf>
    <xf numFmtId="167" fontId="3" fillId="0" borderId="8" xfId="5" applyNumberFormat="1" applyBorder="1" applyAlignment="1">
      <alignment horizontal="right"/>
    </xf>
    <xf numFmtId="168" fontId="3" fillId="0" borderId="8" xfId="5" applyNumberFormat="1" applyBorder="1" applyAlignment="1">
      <alignment horizontal="right"/>
    </xf>
    <xf numFmtId="168" fontId="10" fillId="0" borderId="10" xfId="4" applyNumberFormat="1" applyFont="1" applyBorder="1" applyAlignment="1">
      <alignment horizontal="right"/>
    </xf>
    <xf numFmtId="0" fontId="5" fillId="4" borderId="4" xfId="19" applyBorder="1" applyAlignment="1">
      <alignment vertical="center" wrapText="1"/>
    </xf>
    <xf numFmtId="0" fontId="5" fillId="4" borderId="5" xfId="19" applyBorder="1" applyAlignment="1">
      <alignment horizontal="right" vertical="center" wrapText="1"/>
    </xf>
    <xf numFmtId="0" fontId="5" fillId="4" borderId="6" xfId="19" applyBorder="1" applyAlignment="1">
      <alignment horizontal="right" vertical="center" wrapText="1"/>
    </xf>
    <xf numFmtId="164" fontId="3" fillId="0" borderId="0" xfId="5" applyNumberFormat="1" applyBorder="1"/>
    <xf numFmtId="164" fontId="3" fillId="0" borderId="0" xfId="10" applyFill="1" applyBorder="1"/>
    <xf numFmtId="164" fontId="3" fillId="0" borderId="8" xfId="10" applyFill="1" applyBorder="1"/>
    <xf numFmtId="164" fontId="5" fillId="0" borderId="3" xfId="20" applyNumberFormat="1"/>
    <xf numFmtId="168" fontId="10" fillId="0" borderId="10" xfId="4" applyNumberFormat="1" applyFont="1" applyBorder="1"/>
    <xf numFmtId="164" fontId="3" fillId="8" borderId="2" xfId="8" applyNumberFormat="1"/>
    <xf numFmtId="164" fontId="3" fillId="8" borderId="2" xfId="8" applyNumberFormat="1" applyAlignment="1">
      <alignment horizontal="center"/>
    </xf>
    <xf numFmtId="167" fontId="3" fillId="8" borderId="2" xfId="8" applyNumberFormat="1" applyAlignment="1">
      <alignment horizontal="center"/>
    </xf>
    <xf numFmtId="164" fontId="3" fillId="8" borderId="2" xfId="8" applyNumberFormat="1" applyAlignment="1">
      <alignment horizontal="left"/>
    </xf>
    <xf numFmtId="165" fontId="3" fillId="8" borderId="2" xfId="8" applyNumberFormat="1"/>
    <xf numFmtId="167" fontId="6" fillId="8" borderId="2" xfId="8" applyNumberFormat="1" applyFont="1" applyAlignment="1">
      <alignment horizontal="center"/>
    </xf>
    <xf numFmtId="0" fontId="3" fillId="8" borderId="2" xfId="8"/>
    <xf numFmtId="164" fontId="6" fillId="8" borderId="2" xfId="8" applyNumberFormat="1" applyFont="1" applyAlignment="1">
      <alignment horizontal="center"/>
    </xf>
    <xf numFmtId="164" fontId="2" fillId="5" borderId="2" xfId="6" applyNumberFormat="1" applyFont="1" applyAlignment="1">
      <alignment horizontal="center" vertical="center"/>
      <protection locked="0"/>
    </xf>
    <xf numFmtId="165" fontId="3" fillId="8" borderId="2" xfId="8" applyNumberFormat="1" applyAlignment="1">
      <alignment horizontal="center"/>
    </xf>
    <xf numFmtId="165" fontId="3" fillId="8" borderId="2" xfId="8" applyNumberFormat="1" applyAlignment="1">
      <alignment horizontal="right"/>
    </xf>
    <xf numFmtId="167" fontId="3" fillId="8" borderId="2" xfId="8" applyNumberFormat="1" applyAlignment="1">
      <alignment horizontal="right"/>
    </xf>
    <xf numFmtId="165" fontId="6" fillId="5" borderId="2" xfId="6" applyNumberFormat="1" applyFont="1" applyAlignment="1">
      <alignment horizontal="right"/>
      <protection locked="0"/>
    </xf>
    <xf numFmtId="165" fontId="6" fillId="8" borderId="2" xfId="8" applyNumberFormat="1" applyFont="1"/>
    <xf numFmtId="164" fontId="3" fillId="5" borderId="2" xfId="6" applyNumberFormat="1">
      <protection locked="0"/>
    </xf>
    <xf numFmtId="0" fontId="3" fillId="5" borderId="2" xfId="6" applyNumberFormat="1" applyAlignment="1">
      <alignment horizontal="center"/>
      <protection locked="0"/>
    </xf>
    <xf numFmtId="0" fontId="3" fillId="7" borderId="2" xfId="7" applyAlignment="1">
      <alignment horizontal="center"/>
    </xf>
    <xf numFmtId="0" fontId="3" fillId="0" borderId="2" xfId="5" applyNumberFormat="1"/>
    <xf numFmtId="164" fontId="3" fillId="0" borderId="2" xfId="5" applyNumberFormat="1" applyAlignment="1">
      <alignment horizontal="right"/>
    </xf>
    <xf numFmtId="0" fontId="3" fillId="0" borderId="2" xfId="5" applyNumberFormat="1" applyAlignment="1">
      <alignment horizontal="right"/>
    </xf>
    <xf numFmtId="0" fontId="3" fillId="0" borderId="2" xfId="5" applyNumberFormat="1" applyAlignment="1">
      <alignment horizontal="center"/>
    </xf>
    <xf numFmtId="0" fontId="3" fillId="0" borderId="2" xfId="5"/>
    <xf numFmtId="0" fontId="3" fillId="0" borderId="2" xfId="5" applyAlignment="1">
      <alignment horizontal="left" indent="1"/>
    </xf>
    <xf numFmtId="0" fontId="2" fillId="0" borderId="2" xfId="5" applyFont="1"/>
    <xf numFmtId="0" fontId="2" fillId="0" borderId="2" xfId="5" applyFont="1" applyAlignment="1">
      <alignment horizontal="center"/>
    </xf>
    <xf numFmtId="0" fontId="4" fillId="2" borderId="0" xfId="18"/>
    <xf numFmtId="0" fontId="4" fillId="2" borderId="0" xfId="18" applyAlignment="1">
      <alignment horizontal="right"/>
    </xf>
    <xf numFmtId="0" fontId="6" fillId="0" borderId="2" xfId="5" applyFont="1" applyAlignment="1">
      <alignment horizontal="left" indent="1"/>
    </xf>
    <xf numFmtId="0" fontId="6" fillId="0" borderId="2" xfId="5" applyFont="1" applyAlignment="1">
      <alignment horizontal="center"/>
    </xf>
    <xf numFmtId="0" fontId="6" fillId="0" borderId="2" xfId="5" applyFont="1" applyAlignment="1">
      <alignment horizontal="left" indent="2"/>
    </xf>
    <xf numFmtId="164" fontId="3" fillId="0" borderId="0" xfId="10" applyFill="1"/>
    <xf numFmtId="0" fontId="3" fillId="0" borderId="13" xfId="5" applyBorder="1"/>
    <xf numFmtId="164" fontId="2" fillId="8" borderId="2" xfId="8" applyNumberFormat="1" applyFont="1"/>
    <xf numFmtId="0" fontId="2" fillId="0" borderId="2" xfId="5" applyFont="1" applyAlignment="1">
      <alignment horizontal="left" indent="1"/>
    </xf>
    <xf numFmtId="0" fontId="3" fillId="0" borderId="2" xfId="5" applyAlignment="1">
      <alignment horizontal="left" indent="2"/>
    </xf>
    <xf numFmtId="0" fontId="3" fillId="0" borderId="2" xfId="5" applyAlignment="1">
      <alignment horizontal="left"/>
    </xf>
    <xf numFmtId="164" fontId="1" fillId="0" borderId="0" xfId="0" applyNumberFormat="1" applyFont="1" applyAlignment="1">
      <alignment horizontal="center" vertical="center"/>
    </xf>
    <xf numFmtId="0" fontId="5" fillId="4" borderId="6" xfId="19" applyBorder="1" applyAlignment="1">
      <alignment horizontal="right"/>
    </xf>
    <xf numFmtId="0" fontId="2" fillId="0" borderId="0" xfId="0" applyFont="1" applyAlignment="1">
      <alignment horizontal="right" vertical="center" wrapText="1"/>
    </xf>
    <xf numFmtId="164" fontId="0" fillId="0" borderId="0" xfId="0" applyNumberFormat="1"/>
    <xf numFmtId="0" fontId="0" fillId="0" borderId="11" xfId="0" applyBorder="1"/>
    <xf numFmtId="0" fontId="0" fillId="0" borderId="3" xfId="0" applyBorder="1"/>
    <xf numFmtId="0" fontId="0" fillId="0" borderId="12" xfId="0" applyBorder="1"/>
    <xf numFmtId="164" fontId="3" fillId="5" borderId="13" xfId="6" applyNumberFormat="1" applyBorder="1" applyAlignment="1">
      <alignment horizontal="left"/>
      <protection locked="0"/>
    </xf>
    <xf numFmtId="167" fontId="3" fillId="0" borderId="0" xfId="5" applyNumberFormat="1" applyBorder="1" applyAlignment="1">
      <alignment horizontal="center"/>
    </xf>
    <xf numFmtId="167" fontId="3" fillId="0" borderId="8" xfId="5" applyNumberFormat="1" applyBorder="1" applyAlignment="1">
      <alignment horizontal="center"/>
    </xf>
    <xf numFmtId="167" fontId="3" fillId="0" borderId="1" xfId="5" applyNumberFormat="1" applyBorder="1" applyAlignment="1">
      <alignment horizontal="center"/>
    </xf>
    <xf numFmtId="167" fontId="3" fillId="0" borderId="10" xfId="5" applyNumberFormat="1" applyBorder="1" applyAlignment="1">
      <alignment horizontal="center"/>
    </xf>
    <xf numFmtId="164" fontId="3" fillId="5" borderId="15" xfId="6" applyNumberFormat="1" applyBorder="1">
      <protection locked="0"/>
    </xf>
    <xf numFmtId="164" fontId="3" fillId="5" borderId="14" xfId="6" applyNumberFormat="1" applyBorder="1">
      <protection locked="0"/>
    </xf>
    <xf numFmtId="164" fontId="2" fillId="8" borderId="2" xfId="8" applyNumberFormat="1" applyFont="1" applyAlignment="1">
      <alignment horizontal="center" vertical="center" wrapText="1"/>
    </xf>
    <xf numFmtId="167" fontId="3" fillId="0" borderId="2" xfId="5" applyNumberFormat="1"/>
    <xf numFmtId="167" fontId="2" fillId="0" borderId="2" xfId="5" applyNumberFormat="1" applyFont="1"/>
    <xf numFmtId="167" fontId="2" fillId="0" borderId="2" xfId="5" applyNumberFormat="1" applyFont="1" applyAlignment="1">
      <alignment horizontal="center"/>
    </xf>
    <xf numFmtId="0" fontId="0" fillId="0" borderId="0" xfId="0" applyAlignment="1">
      <alignment wrapText="1"/>
    </xf>
    <xf numFmtId="0" fontId="0" fillId="0" borderId="16" xfId="0" applyBorder="1" applyAlignment="1">
      <alignment vertical="center"/>
    </xf>
    <xf numFmtId="0" fontId="0" fillId="0" borderId="17" xfId="0" applyBorder="1" applyAlignment="1">
      <alignment vertical="center"/>
    </xf>
    <xf numFmtId="0" fontId="5" fillId="4" borderId="0" xfId="3" applyAlignment="1">
      <alignment vertical="center"/>
    </xf>
    <xf numFmtId="0" fontId="11" fillId="0" borderId="17" xfId="21" applyBorder="1" applyAlignment="1">
      <alignment vertical="center"/>
    </xf>
    <xf numFmtId="0" fontId="11" fillId="0" borderId="16" xfId="21" applyBorder="1" applyAlignment="1">
      <alignment vertical="center"/>
    </xf>
    <xf numFmtId="0" fontId="0" fillId="0" borderId="0" xfId="0" applyAlignment="1">
      <alignment horizontal="left" vertical="center" wrapText="1"/>
    </xf>
    <xf numFmtId="0" fontId="0" fillId="0" borderId="0" xfId="0" quotePrefix="1" applyAlignment="1">
      <alignment horizontal="left" vertical="center" wrapText="1" indent="2"/>
    </xf>
    <xf numFmtId="0" fontId="0" fillId="0" borderId="0" xfId="0" applyAlignment="1">
      <alignment horizontal="left" vertical="center"/>
    </xf>
    <xf numFmtId="0" fontId="0" fillId="0" borderId="0" xfId="0" applyAlignment="1">
      <alignment horizontal="left" wrapText="1"/>
    </xf>
    <xf numFmtId="0" fontId="0" fillId="0" borderId="0" xfId="0" quotePrefix="1" applyAlignment="1">
      <alignment horizontal="left" vertical="center" indent="2"/>
    </xf>
    <xf numFmtId="0" fontId="0" fillId="0" borderId="0" xfId="0" applyAlignment="1">
      <alignment horizontal="left" vertical="center" indent="2"/>
    </xf>
    <xf numFmtId="0" fontId="0" fillId="0" borderId="0" xfId="0" applyAlignment="1">
      <alignment horizontal="left" vertical="center" wrapText="1" indent="2"/>
    </xf>
    <xf numFmtId="0" fontId="0" fillId="0" borderId="0" xfId="0" applyAlignment="1">
      <alignment horizontal="left" vertical="center" wrapText="1" indent="4"/>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7" xfId="0" applyBorder="1" applyAlignment="1">
      <alignment horizontal="left" vertical="center"/>
    </xf>
    <xf numFmtId="0" fontId="0" fillId="0" borderId="18" xfId="0" applyBorder="1" applyAlignment="1">
      <alignment horizontal="left" vertical="center" wrapText="1"/>
    </xf>
    <xf numFmtId="0" fontId="0" fillId="0" borderId="19" xfId="0" applyBorder="1" applyAlignment="1">
      <alignment horizontal="left" vertical="center" wrapText="1"/>
    </xf>
    <xf numFmtId="164" fontId="3" fillId="5" borderId="13" xfId="6" applyNumberFormat="1" applyBorder="1" applyAlignment="1">
      <alignment horizontal="left"/>
      <protection locked="0"/>
    </xf>
    <xf numFmtId="164" fontId="3" fillId="5" borderId="15" xfId="6" applyNumberFormat="1" applyBorder="1" applyAlignment="1">
      <alignment horizontal="left"/>
      <protection locked="0"/>
    </xf>
    <xf numFmtId="164" fontId="3" fillId="5" borderId="14" xfId="6" applyNumberFormat="1" applyBorder="1" applyAlignment="1">
      <alignment horizontal="left"/>
      <protection locked="0"/>
    </xf>
  </cellXfs>
  <cellStyles count="22">
    <cellStyle name="=D:\WINNT\SYSTEM32\COMMAND.COM 2 2" xfId="15" xr:uid="{76938D44-2E6E-4AE4-BCD6-F4525492D15C}"/>
    <cellStyle name="Cell_Desc" xfId="16" xr:uid="{09153B00-809E-4029-BA9B-0DD725BB8CE0}"/>
    <cellStyle name="Cell_Empty" xfId="9" xr:uid="{254FE0EA-AC5C-47DD-8107-EB68BA755406}"/>
    <cellStyle name="Cell_Formula" xfId="5" xr:uid="{F329AB35-E65E-4ABC-8DFD-6867F01892D8}"/>
    <cellStyle name="Cell_Formula_Change" xfId="7" xr:uid="{98B9117A-3628-44A2-95D5-690B4519C55B}"/>
    <cellStyle name="Cell_Hard_Input" xfId="6" xr:uid="{F5454142-D8AD-4A83-8964-48280FB9D327}"/>
    <cellStyle name="Cell_Link_Sheet" xfId="8" xr:uid="{E9C61929-B10E-4FF4-8841-9A2CF21E5403}"/>
    <cellStyle name="Heading_1" xfId="1" xr:uid="{B587666D-F7CE-4B47-8371-65AC6B2D384F}"/>
    <cellStyle name="Heading_2" xfId="2" xr:uid="{22D0F602-A35A-4A1E-B858-DF2B25191D93}"/>
    <cellStyle name="Heading_3" xfId="3" xr:uid="{52F671ED-6290-4546-A2C0-B0BC9864E818}"/>
    <cellStyle name="Heading_4" xfId="4" xr:uid="{AF876DBB-48A5-4DFD-87EF-C7D31CE9EE2F}"/>
    <cellStyle name="Link" xfId="21" builtinId="8"/>
    <cellStyle name="Num_Date" xfId="11" xr:uid="{7F3899CF-A11C-4ADF-8EE5-5EA9444F2EE1}"/>
    <cellStyle name="Num_Dec" xfId="12" xr:uid="{C84BDE77-B871-490C-9961-DA072CC7256C}"/>
    <cellStyle name="Num_Number" xfId="10" xr:uid="{4991A604-7D3E-4080-9450-69CA8A1A38EB}"/>
    <cellStyle name="Num_Percent" xfId="13" xr:uid="{1C616940-BA0A-49ED-97A3-BFBB374C592E}"/>
    <cellStyle name="Num_Text" xfId="14" xr:uid="{21153104-064B-411E-A320-638A3FBE2B7B}"/>
    <cellStyle name="Standard" xfId="0" builtinId="0" customBuiltin="1"/>
    <cellStyle name="Style_Table_1" xfId="17" xr:uid="{E6C75C82-5C12-430D-8BBA-2F2E7031A735}"/>
    <cellStyle name="Style_Table_2" xfId="18" xr:uid="{C2BB5306-FB0E-4172-92D2-2DA240CCB476}"/>
    <cellStyle name="Style_Table_3" xfId="19" xr:uid="{E27B5325-5265-4E0A-AA44-0164391374B7}"/>
    <cellStyle name="Style_Table_4" xfId="20" xr:uid="{55B11710-BFBC-44B6-88FB-59C9B0EA1394}"/>
  </cellStyles>
  <dxfs count="114">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ont>
        <color rgb="FFEE0000"/>
      </font>
      <fill>
        <patternFill>
          <bgColor rgb="FFFFC000"/>
        </patternFill>
      </fill>
    </dxf>
    <dxf>
      <fill>
        <patternFill>
          <bgColor rgb="FFEE0000"/>
        </patternFill>
      </fill>
    </dxf>
  </dxfs>
  <tableStyles count="0" defaultTableStyle="TableStyleMedium2" defaultPivotStyle="PivotStyleLight16"/>
  <colors>
    <mruColors>
      <color rgb="FFBFBFBF"/>
      <color rgb="FF31489F"/>
      <color rgb="FFFFFF85"/>
      <color rgb="FFD9D9D9"/>
      <color rgb="FFDCE1F4"/>
      <color rgb="FF009388"/>
      <color rgb="FFF2F2F2"/>
      <color rgb="FF2037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Technical!$I$38</c:f>
              <c:strCache>
                <c:ptCount val="1"/>
                <c:pt idx="0">
                  <c:v>CAPEX / Principal / EPC</c:v>
                </c:pt>
              </c:strCache>
            </c:strRef>
          </c:tx>
          <c:spPr>
            <a:solidFill>
              <a:srgbClr val="203764"/>
            </a:solidFill>
            <a:ln>
              <a:noFill/>
            </a:ln>
            <a:effectLst/>
          </c:spPr>
          <c:invertIfNegative val="0"/>
          <c:cat>
            <c:strRef>
              <c:f>Technical!$J$37:$R$37</c:f>
              <c:strCache>
                <c:ptCount val="9"/>
                <c:pt idx="0">
                  <c:v>Standard loan + grant</c:v>
                </c:pt>
                <c:pt idx="1">
                  <c:v>Capital rebate loan</c:v>
                </c:pt>
                <c:pt idx="2">
                  <c:v>Own funds + grant</c:v>
                </c:pt>
                <c:pt idx="3">
                  <c:v>Own funds</c:v>
                </c:pt>
                <c:pt idx="4">
                  <c:v>Green loan</c:v>
                </c:pt>
                <c:pt idx="5">
                  <c:v>Standard loan</c:v>
                </c:pt>
                <c:pt idx="6">
                  <c:v>EPC + Own funds + Grant + Loan</c:v>
                </c:pt>
                <c:pt idx="7">
                  <c:v>Bonds (EuGBS - SLB)</c:v>
                </c:pt>
                <c:pt idx="8">
                  <c:v>Bonds (Standard II)</c:v>
                </c:pt>
              </c:strCache>
            </c:strRef>
          </c:cat>
          <c:val>
            <c:numRef>
              <c:f>Technical!$J$38:$R$38</c:f>
              <c:numCache>
                <c:formatCode>#,##0;\(#,##0\);\-</c:formatCode>
                <c:ptCount val="9"/>
                <c:pt idx="0">
                  <c:v>150000</c:v>
                </c:pt>
                <c:pt idx="1">
                  <c:v>150000</c:v>
                </c:pt>
                <c:pt idx="2">
                  <c:v>210000</c:v>
                </c:pt>
                <c:pt idx="3">
                  <c:v>300000</c:v>
                </c:pt>
                <c:pt idx="4">
                  <c:v>300000</c:v>
                </c:pt>
                <c:pt idx="5">
                  <c:v>300000</c:v>
                </c:pt>
                <c:pt idx="6">
                  <c:v>344966.47289056622</c:v>
                </c:pt>
                <c:pt idx="7">
                  <c:v>300000</c:v>
                </c:pt>
                <c:pt idx="8">
                  <c:v>300000</c:v>
                </c:pt>
              </c:numCache>
            </c:numRef>
          </c:val>
          <c:extLst>
            <c:ext xmlns:c16="http://schemas.microsoft.com/office/drawing/2014/chart" uri="{C3380CC4-5D6E-409C-BE32-E72D297353CC}">
              <c16:uniqueId val="{00000000-32B4-45C3-861F-E83C802ED228}"/>
            </c:ext>
          </c:extLst>
        </c:ser>
        <c:ser>
          <c:idx val="1"/>
          <c:order val="1"/>
          <c:tx>
            <c:strRef>
              <c:f>Technical!$I$39</c:f>
              <c:strCache>
                <c:ptCount val="1"/>
                <c:pt idx="0">
                  <c:v>Interests</c:v>
                </c:pt>
              </c:strCache>
            </c:strRef>
          </c:tx>
          <c:spPr>
            <a:solidFill>
              <a:srgbClr val="009388"/>
            </a:solidFill>
            <a:ln>
              <a:noFill/>
            </a:ln>
            <a:effectLst/>
          </c:spPr>
          <c:invertIfNegative val="0"/>
          <c:cat>
            <c:strRef>
              <c:f>Technical!$J$37:$R$37</c:f>
              <c:strCache>
                <c:ptCount val="9"/>
                <c:pt idx="0">
                  <c:v>Standard loan + grant</c:v>
                </c:pt>
                <c:pt idx="1">
                  <c:v>Capital rebate loan</c:v>
                </c:pt>
                <c:pt idx="2">
                  <c:v>Own funds + grant</c:v>
                </c:pt>
                <c:pt idx="3">
                  <c:v>Own funds</c:v>
                </c:pt>
                <c:pt idx="4">
                  <c:v>Green loan</c:v>
                </c:pt>
                <c:pt idx="5">
                  <c:v>Standard loan</c:v>
                </c:pt>
                <c:pt idx="6">
                  <c:v>EPC + Own funds + Grant + Loan</c:v>
                </c:pt>
                <c:pt idx="7">
                  <c:v>Bonds (EuGBS - SLB)</c:v>
                </c:pt>
                <c:pt idx="8">
                  <c:v>Bonds (Standard II)</c:v>
                </c:pt>
              </c:strCache>
            </c:strRef>
          </c:cat>
          <c:val>
            <c:numRef>
              <c:f>Technical!$J$39:$R$39</c:f>
              <c:numCache>
                <c:formatCode>#,##0;\(#,##0\);\-</c:formatCode>
                <c:ptCount val="9"/>
                <c:pt idx="0">
                  <c:v>56250</c:v>
                </c:pt>
                <c:pt idx="1">
                  <c:v>52500</c:v>
                </c:pt>
                <c:pt idx="2">
                  <c:v>0</c:v>
                </c:pt>
                <c:pt idx="3">
                  <c:v>0</c:v>
                </c:pt>
                <c:pt idx="4">
                  <c:v>67500</c:v>
                </c:pt>
                <c:pt idx="5">
                  <c:v>75000</c:v>
                </c:pt>
                <c:pt idx="6">
                  <c:v>22500</c:v>
                </c:pt>
                <c:pt idx="7">
                  <c:v>136800</c:v>
                </c:pt>
                <c:pt idx="8">
                  <c:v>142500</c:v>
                </c:pt>
              </c:numCache>
            </c:numRef>
          </c:val>
          <c:extLst>
            <c:ext xmlns:c16="http://schemas.microsoft.com/office/drawing/2014/chart" uri="{C3380CC4-5D6E-409C-BE32-E72D297353CC}">
              <c16:uniqueId val="{00000001-32B4-45C3-861F-E83C802ED228}"/>
            </c:ext>
          </c:extLst>
        </c:ser>
        <c:ser>
          <c:idx val="2"/>
          <c:order val="2"/>
          <c:tx>
            <c:strRef>
              <c:f>Technical!$I$40</c:f>
              <c:strCache>
                <c:ptCount val="1"/>
                <c:pt idx="0">
                  <c:v>Preparation costs</c:v>
                </c:pt>
              </c:strCache>
            </c:strRef>
          </c:tx>
          <c:spPr>
            <a:solidFill>
              <a:srgbClr val="DCE1F4"/>
            </a:solidFill>
            <a:ln>
              <a:noFill/>
            </a:ln>
            <a:effectLst/>
          </c:spPr>
          <c:invertIfNegative val="0"/>
          <c:cat>
            <c:strRef>
              <c:f>Technical!$J$37:$R$37</c:f>
              <c:strCache>
                <c:ptCount val="9"/>
                <c:pt idx="0">
                  <c:v>Standard loan + grant</c:v>
                </c:pt>
                <c:pt idx="1">
                  <c:v>Capital rebate loan</c:v>
                </c:pt>
                <c:pt idx="2">
                  <c:v>Own funds + grant</c:v>
                </c:pt>
                <c:pt idx="3">
                  <c:v>Own funds</c:v>
                </c:pt>
                <c:pt idx="4">
                  <c:v>Green loan</c:v>
                </c:pt>
                <c:pt idx="5">
                  <c:v>Standard loan</c:v>
                </c:pt>
                <c:pt idx="6">
                  <c:v>EPC + Own funds + Grant + Loan</c:v>
                </c:pt>
                <c:pt idx="7">
                  <c:v>Bonds (EuGBS - SLB)</c:v>
                </c:pt>
                <c:pt idx="8">
                  <c:v>Bonds (Standard II)</c:v>
                </c:pt>
              </c:strCache>
            </c:strRef>
          </c:cat>
          <c:val>
            <c:numRef>
              <c:f>Technical!$J$40:$R$40</c:f>
              <c:numCache>
                <c:formatCode>#,##0;\(#,##0\);\-</c:formatCode>
                <c:ptCount val="9"/>
                <c:pt idx="0">
                  <c:v>0</c:v>
                </c:pt>
                <c:pt idx="1">
                  <c:v>10000</c:v>
                </c:pt>
                <c:pt idx="2">
                  <c:v>20000</c:v>
                </c:pt>
                <c:pt idx="3">
                  <c:v>0</c:v>
                </c:pt>
                <c:pt idx="4">
                  <c:v>0</c:v>
                </c:pt>
                <c:pt idx="5">
                  <c:v>0</c:v>
                </c:pt>
                <c:pt idx="6">
                  <c:v>20000</c:v>
                </c:pt>
                <c:pt idx="7">
                  <c:v>0</c:v>
                </c:pt>
                <c:pt idx="8">
                  <c:v>0</c:v>
                </c:pt>
              </c:numCache>
            </c:numRef>
          </c:val>
          <c:extLst>
            <c:ext xmlns:c16="http://schemas.microsoft.com/office/drawing/2014/chart" uri="{C3380CC4-5D6E-409C-BE32-E72D297353CC}">
              <c16:uniqueId val="{00000002-32B4-45C3-861F-E83C802ED228}"/>
            </c:ext>
          </c:extLst>
        </c:ser>
        <c:ser>
          <c:idx val="3"/>
          <c:order val="3"/>
          <c:tx>
            <c:strRef>
              <c:f>Technical!$I$41</c:f>
              <c:strCache>
                <c:ptCount val="1"/>
                <c:pt idx="0">
                  <c:v>Other financial costs</c:v>
                </c:pt>
              </c:strCache>
            </c:strRef>
          </c:tx>
          <c:spPr>
            <a:solidFill>
              <a:srgbClr val="BFBFBF"/>
            </a:solidFill>
            <a:ln>
              <a:noFill/>
            </a:ln>
            <a:effectLst/>
          </c:spPr>
          <c:invertIfNegative val="0"/>
          <c:cat>
            <c:strRef>
              <c:f>Technical!$J$37:$R$37</c:f>
              <c:strCache>
                <c:ptCount val="9"/>
                <c:pt idx="0">
                  <c:v>Standard loan + grant</c:v>
                </c:pt>
                <c:pt idx="1">
                  <c:v>Capital rebate loan</c:v>
                </c:pt>
                <c:pt idx="2">
                  <c:v>Own funds + grant</c:v>
                </c:pt>
                <c:pt idx="3">
                  <c:v>Own funds</c:v>
                </c:pt>
                <c:pt idx="4">
                  <c:v>Green loan</c:v>
                </c:pt>
                <c:pt idx="5">
                  <c:v>Standard loan</c:v>
                </c:pt>
                <c:pt idx="6">
                  <c:v>EPC + Own funds + Grant + Loan</c:v>
                </c:pt>
                <c:pt idx="7">
                  <c:v>Bonds (EuGBS - SLB)</c:v>
                </c:pt>
                <c:pt idx="8">
                  <c:v>Bonds (Standard II)</c:v>
                </c:pt>
              </c:strCache>
            </c:strRef>
          </c:cat>
          <c:val>
            <c:numRef>
              <c:f>Technical!$J$41:$R$41</c:f>
              <c:numCache>
                <c:formatCode>#,##0;\(#,##0\);\-</c:formatCode>
                <c:ptCount val="9"/>
                <c:pt idx="0">
                  <c:v>0</c:v>
                </c:pt>
                <c:pt idx="1">
                  <c:v>0</c:v>
                </c:pt>
                <c:pt idx="2">
                  <c:v>0</c:v>
                </c:pt>
                <c:pt idx="3">
                  <c:v>0</c:v>
                </c:pt>
                <c:pt idx="4">
                  <c:v>0</c:v>
                </c:pt>
                <c:pt idx="5">
                  <c:v>0</c:v>
                </c:pt>
                <c:pt idx="6">
                  <c:v>0</c:v>
                </c:pt>
                <c:pt idx="7">
                  <c:v>0</c:v>
                </c:pt>
                <c:pt idx="8">
                  <c:v>800</c:v>
                </c:pt>
              </c:numCache>
            </c:numRef>
          </c:val>
          <c:extLst>
            <c:ext xmlns:c16="http://schemas.microsoft.com/office/drawing/2014/chart" uri="{C3380CC4-5D6E-409C-BE32-E72D297353CC}">
              <c16:uniqueId val="{00000003-32B4-45C3-861F-E83C802ED228}"/>
            </c:ext>
          </c:extLst>
        </c:ser>
        <c:dLbls>
          <c:showLegendKey val="0"/>
          <c:showVal val="0"/>
          <c:showCatName val="0"/>
          <c:showSerName val="0"/>
          <c:showPercent val="0"/>
          <c:showBubbleSize val="0"/>
        </c:dLbls>
        <c:gapWidth val="150"/>
        <c:overlap val="100"/>
        <c:axId val="44674112"/>
        <c:axId val="44669312"/>
        <c:extLst>
          <c:ext xmlns:c15="http://schemas.microsoft.com/office/drawing/2012/chart" uri="{02D57815-91ED-43cb-92C2-25804820EDAC}">
            <c15:filteredBarSeries>
              <c15:ser>
                <c:idx val="4"/>
                <c:order val="4"/>
                <c:tx>
                  <c:strRef>
                    <c:extLst>
                      <c:ext uri="{02D57815-91ED-43cb-92C2-25804820EDAC}">
                        <c15:formulaRef>
                          <c15:sqref>Technical!$I$42</c15:sqref>
                        </c15:formulaRef>
                      </c:ext>
                    </c:extLst>
                    <c:strCache>
                      <c:ptCount val="1"/>
                      <c:pt idx="0">
                        <c:v>Total costs</c:v>
                      </c:pt>
                    </c:strCache>
                  </c:strRef>
                </c:tx>
                <c:spPr>
                  <a:solidFill>
                    <a:srgbClr val="009388"/>
                  </a:solidFill>
                  <a:ln>
                    <a:noFill/>
                  </a:ln>
                  <a:effectLst/>
                </c:spPr>
                <c:invertIfNegative val="0"/>
                <c:cat>
                  <c:strRef>
                    <c:extLst>
                      <c:ext uri="{02D57815-91ED-43cb-92C2-25804820EDAC}">
                        <c15:formulaRef>
                          <c15:sqref>Technical!$J$37:$R$37</c15:sqref>
                        </c15:formulaRef>
                      </c:ext>
                    </c:extLst>
                    <c:strCache>
                      <c:ptCount val="9"/>
                      <c:pt idx="0">
                        <c:v>Standard loan + grant</c:v>
                      </c:pt>
                      <c:pt idx="1">
                        <c:v>Capital rebate loan</c:v>
                      </c:pt>
                      <c:pt idx="2">
                        <c:v>Own funds + grant</c:v>
                      </c:pt>
                      <c:pt idx="3">
                        <c:v>Own funds</c:v>
                      </c:pt>
                      <c:pt idx="4">
                        <c:v>Green loan</c:v>
                      </c:pt>
                      <c:pt idx="5">
                        <c:v>Standard loan</c:v>
                      </c:pt>
                      <c:pt idx="6">
                        <c:v>EPC + Own funds + Grant + Loan</c:v>
                      </c:pt>
                      <c:pt idx="7">
                        <c:v>Bonds (EuGBS - SLB)</c:v>
                      </c:pt>
                      <c:pt idx="8">
                        <c:v>Bonds (Standard II)</c:v>
                      </c:pt>
                    </c:strCache>
                  </c:strRef>
                </c:cat>
                <c:val>
                  <c:numRef>
                    <c:extLst>
                      <c:ext uri="{02D57815-91ED-43cb-92C2-25804820EDAC}">
                        <c15:formulaRef>
                          <c15:sqref>Technical!$J$42:$R$42</c15:sqref>
                        </c15:formulaRef>
                      </c:ext>
                    </c:extLst>
                    <c:numCache>
                      <c:formatCode>#,##0;\(#,##0\);\-</c:formatCode>
                      <c:ptCount val="9"/>
                      <c:pt idx="0">
                        <c:v>206250</c:v>
                      </c:pt>
                      <c:pt idx="1">
                        <c:v>212500</c:v>
                      </c:pt>
                      <c:pt idx="2">
                        <c:v>230000</c:v>
                      </c:pt>
                      <c:pt idx="3">
                        <c:v>300000</c:v>
                      </c:pt>
                      <c:pt idx="4">
                        <c:v>367500</c:v>
                      </c:pt>
                      <c:pt idx="5">
                        <c:v>375000</c:v>
                      </c:pt>
                      <c:pt idx="6">
                        <c:v>387466.47289056622</c:v>
                      </c:pt>
                      <c:pt idx="7">
                        <c:v>436800</c:v>
                      </c:pt>
                      <c:pt idx="8">
                        <c:v>443300</c:v>
                      </c:pt>
                    </c:numCache>
                  </c:numRef>
                </c:val>
                <c:extLst>
                  <c:ext xmlns:c16="http://schemas.microsoft.com/office/drawing/2014/chart" uri="{C3380CC4-5D6E-409C-BE32-E72D297353CC}">
                    <c16:uniqueId val="{00000004-32B4-45C3-861F-E83C802ED228}"/>
                  </c:ext>
                </c:extLst>
              </c15:ser>
            </c15:filteredBarSeries>
          </c:ext>
        </c:extLst>
      </c:barChart>
      <c:catAx>
        <c:axId val="44674112"/>
        <c:scaling>
          <c:orientation val="maxMin"/>
        </c:scaling>
        <c:delete val="0"/>
        <c:axPos val="l"/>
        <c:numFmt formatCode="General" sourceLinked="1"/>
        <c:majorTickMark val="none"/>
        <c:minorTickMark val="none"/>
        <c:tickLblPos val="nextTo"/>
        <c:spPr>
          <a:noFill/>
          <a:ln w="15875" cap="flat" cmpd="sng" algn="ctr">
            <a:solidFill>
              <a:schemeClr val="tx1">
                <a:lumMod val="75000"/>
                <a:lumOff val="2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pl-PL"/>
          </a:p>
        </c:txPr>
        <c:crossAx val="44669312"/>
        <c:crosses val="autoZero"/>
        <c:auto val="1"/>
        <c:lblAlgn val="ctr"/>
        <c:lblOffset val="100"/>
        <c:noMultiLvlLbl val="0"/>
      </c:catAx>
      <c:valAx>
        <c:axId val="44669312"/>
        <c:scaling>
          <c:orientation val="minMax"/>
        </c:scaling>
        <c:delete val="0"/>
        <c:axPos val="t"/>
        <c:numFmt formatCode="#,##0;\(#,##0\);\-" sourceLinked="1"/>
        <c:majorTickMark val="out"/>
        <c:minorTickMark val="none"/>
        <c:tickLblPos val="nextTo"/>
        <c:spPr>
          <a:noFill/>
          <a:ln w="15875">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pl-PL"/>
          </a:p>
        </c:txPr>
        <c:crossAx val="44674112"/>
        <c:crosses val="autoZero"/>
        <c:crossBetween val="between"/>
      </c:valAx>
      <c:spPr>
        <a:solidFill>
          <a:schemeClr val="bg1">
            <a:lumMod val="95000"/>
          </a:schemeClr>
        </a:solidFill>
        <a:ln>
          <a:solidFill>
            <a:schemeClr val="tx1"/>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Technical!$M$167</c:f>
              <c:strCache>
                <c:ptCount val="1"/>
                <c:pt idx="0">
                  <c:v>CAPEX</c:v>
                </c:pt>
              </c:strCache>
            </c:strRef>
          </c:tx>
          <c:spPr>
            <a:ln w="28575" cap="rnd">
              <a:solidFill>
                <a:srgbClr val="203764"/>
              </a:solidFill>
              <a:round/>
            </a:ln>
            <a:effectLst/>
          </c:spPr>
          <c:marker>
            <c:symbol val="none"/>
          </c:marker>
          <c:cat>
            <c:strRef>
              <c:f>Technical!$N$166:$P$166</c:f>
              <c:strCache>
                <c:ptCount val="3"/>
                <c:pt idx="0">
                  <c:v>FNPV(C):
decrease</c:v>
                </c:pt>
                <c:pt idx="1">
                  <c:v>FNPV(C)</c:v>
                </c:pt>
                <c:pt idx="2">
                  <c:v>FNPV(C):
increase</c:v>
                </c:pt>
              </c:strCache>
            </c:strRef>
          </c:cat>
          <c:val>
            <c:numRef>
              <c:f>Technical!$N$167:$P$167</c:f>
              <c:numCache>
                <c:formatCode>0.0%;\(0.0%\);\-</c:formatCode>
                <c:ptCount val="3"/>
                <c:pt idx="0">
                  <c:v>1.0789224307698575E-2</c:v>
                </c:pt>
                <c:pt idx="1">
                  <c:v>0</c:v>
                </c:pt>
                <c:pt idx="2">
                  <c:v>-1.0789224307698797E-2</c:v>
                </c:pt>
              </c:numCache>
            </c:numRef>
          </c:val>
          <c:smooth val="0"/>
          <c:extLst>
            <c:ext xmlns:c16="http://schemas.microsoft.com/office/drawing/2014/chart" uri="{C3380CC4-5D6E-409C-BE32-E72D297353CC}">
              <c16:uniqueId val="{00000000-63B7-45F6-B025-ABA3C88C4E43}"/>
            </c:ext>
          </c:extLst>
        </c:ser>
        <c:ser>
          <c:idx val="1"/>
          <c:order val="1"/>
          <c:tx>
            <c:strRef>
              <c:f>Technical!$M$168</c:f>
              <c:strCache>
                <c:ptCount val="1"/>
                <c:pt idx="0">
                  <c:v>OPEX / cost savings</c:v>
                </c:pt>
              </c:strCache>
            </c:strRef>
          </c:tx>
          <c:spPr>
            <a:ln w="28575" cap="rnd">
              <a:solidFill>
                <a:srgbClr val="009388"/>
              </a:solidFill>
              <a:round/>
            </a:ln>
            <a:effectLst/>
          </c:spPr>
          <c:marker>
            <c:symbol val="none"/>
          </c:marker>
          <c:cat>
            <c:strRef>
              <c:f>Technical!$N$166:$P$166</c:f>
              <c:strCache>
                <c:ptCount val="3"/>
                <c:pt idx="0">
                  <c:v>FNPV(C):
decrease</c:v>
                </c:pt>
                <c:pt idx="1">
                  <c:v>FNPV(C)</c:v>
                </c:pt>
                <c:pt idx="2">
                  <c:v>FNPV(C):
increase</c:v>
                </c:pt>
              </c:strCache>
            </c:strRef>
          </c:cat>
          <c:val>
            <c:numRef>
              <c:f>Technical!$N$168:$P$168</c:f>
              <c:numCache>
                <c:formatCode>0.0%;\(0.0%\);\-</c:formatCode>
                <c:ptCount val="3"/>
                <c:pt idx="0">
                  <c:v>-1.3597950360916822E-2</c:v>
                </c:pt>
                <c:pt idx="1">
                  <c:v>0</c:v>
                </c:pt>
                <c:pt idx="2">
                  <c:v>1.3597950360916267E-2</c:v>
                </c:pt>
              </c:numCache>
            </c:numRef>
          </c:val>
          <c:smooth val="0"/>
          <c:extLst>
            <c:ext xmlns:c16="http://schemas.microsoft.com/office/drawing/2014/chart" uri="{C3380CC4-5D6E-409C-BE32-E72D297353CC}">
              <c16:uniqueId val="{00000001-63B7-45F6-B025-ABA3C88C4E43}"/>
            </c:ext>
          </c:extLst>
        </c:ser>
        <c:ser>
          <c:idx val="2"/>
          <c:order val="2"/>
          <c:tx>
            <c:strRef>
              <c:f>Technical!$M$169</c:f>
              <c:strCache>
                <c:ptCount val="1"/>
                <c:pt idx="0">
                  <c:v>Revenues</c:v>
                </c:pt>
              </c:strCache>
            </c:strRef>
          </c:tx>
          <c:spPr>
            <a:ln w="28575" cap="rnd">
              <a:solidFill>
                <a:srgbClr val="D9D9D9"/>
              </a:solidFill>
              <a:round/>
            </a:ln>
            <a:effectLst/>
          </c:spPr>
          <c:marker>
            <c:symbol val="none"/>
          </c:marker>
          <c:cat>
            <c:strRef>
              <c:f>Technical!$N$166:$P$166</c:f>
              <c:strCache>
                <c:ptCount val="3"/>
                <c:pt idx="0">
                  <c:v>FNPV(C):
decrease</c:v>
                </c:pt>
                <c:pt idx="1">
                  <c:v>FNPV(C)</c:v>
                </c:pt>
                <c:pt idx="2">
                  <c:v>FNPV(C):
increase</c:v>
                </c:pt>
              </c:strCache>
            </c:strRef>
          </c:cat>
          <c:val>
            <c:numRef>
              <c:f>Technical!$N$169:$P$169</c:f>
              <c:numCache>
                <c:formatCode>0.0%;\(0.0%\);\-</c:formatCode>
                <c:ptCount val="3"/>
                <c:pt idx="0">
                  <c:v>-5.1834654590883211E-3</c:v>
                </c:pt>
                <c:pt idx="1">
                  <c:v>0</c:v>
                </c:pt>
                <c:pt idx="2">
                  <c:v>5.183465459087877E-3</c:v>
                </c:pt>
              </c:numCache>
            </c:numRef>
          </c:val>
          <c:smooth val="0"/>
          <c:extLst>
            <c:ext xmlns:c16="http://schemas.microsoft.com/office/drawing/2014/chart" uri="{C3380CC4-5D6E-409C-BE32-E72D297353CC}">
              <c16:uniqueId val="{00000002-63B7-45F6-B025-ABA3C88C4E43}"/>
            </c:ext>
          </c:extLst>
        </c:ser>
        <c:dLbls>
          <c:showLegendKey val="0"/>
          <c:showVal val="0"/>
          <c:showCatName val="0"/>
          <c:showSerName val="0"/>
          <c:showPercent val="0"/>
          <c:showBubbleSize val="0"/>
        </c:dLbls>
        <c:smooth val="0"/>
        <c:axId val="97627280"/>
        <c:axId val="97624400"/>
      </c:lineChart>
      <c:catAx>
        <c:axId val="97627280"/>
        <c:scaling>
          <c:orientation val="minMax"/>
        </c:scaling>
        <c:delete val="0"/>
        <c:axPos val="b"/>
        <c:numFmt formatCode="General" sourceLinked="1"/>
        <c:majorTickMark val="none"/>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4400"/>
        <c:crosses val="autoZero"/>
        <c:auto val="1"/>
        <c:lblAlgn val="ctr"/>
        <c:lblOffset val="100"/>
        <c:noMultiLvlLbl val="0"/>
      </c:catAx>
      <c:valAx>
        <c:axId val="97624400"/>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7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Technical!$M$172</c:f>
              <c:strCache>
                <c:ptCount val="1"/>
                <c:pt idx="0">
                  <c:v>CAPEX</c:v>
                </c:pt>
              </c:strCache>
            </c:strRef>
          </c:tx>
          <c:spPr>
            <a:ln w="28575" cap="rnd">
              <a:solidFill>
                <a:srgbClr val="203764"/>
              </a:solidFill>
              <a:round/>
            </a:ln>
            <a:effectLst/>
          </c:spPr>
          <c:marker>
            <c:symbol val="none"/>
          </c:marker>
          <c:cat>
            <c:strRef>
              <c:f>Technical!$N$171:$P$171</c:f>
              <c:strCache>
                <c:ptCount val="3"/>
                <c:pt idx="0">
                  <c:v>FNPV(K):
decrease</c:v>
                </c:pt>
                <c:pt idx="1">
                  <c:v>FNPV(K)</c:v>
                </c:pt>
                <c:pt idx="2">
                  <c:v>FNPV(K):
increase</c:v>
                </c:pt>
              </c:strCache>
            </c:strRef>
          </c:cat>
          <c:val>
            <c:numRef>
              <c:f>Technical!$N$172:$P$172</c:f>
              <c:numCache>
                <c:formatCode>0.0%;\(0.0%\);\-</c:formatCode>
                <c:ptCount val="3"/>
                <c:pt idx="0">
                  <c:v>5.7056657782124098E-3</c:v>
                </c:pt>
                <c:pt idx="1">
                  <c:v>0</c:v>
                </c:pt>
                <c:pt idx="2">
                  <c:v>-5.7056657782122988E-3</c:v>
                </c:pt>
              </c:numCache>
            </c:numRef>
          </c:val>
          <c:smooth val="0"/>
          <c:extLst>
            <c:ext xmlns:c16="http://schemas.microsoft.com/office/drawing/2014/chart" uri="{C3380CC4-5D6E-409C-BE32-E72D297353CC}">
              <c16:uniqueId val="{00000000-1A9C-4313-92E7-5D20B43D1561}"/>
            </c:ext>
          </c:extLst>
        </c:ser>
        <c:ser>
          <c:idx val="1"/>
          <c:order val="1"/>
          <c:tx>
            <c:strRef>
              <c:f>Technical!$M$173</c:f>
              <c:strCache>
                <c:ptCount val="1"/>
                <c:pt idx="0">
                  <c:v>OPEX / cost savings</c:v>
                </c:pt>
              </c:strCache>
            </c:strRef>
          </c:tx>
          <c:spPr>
            <a:ln w="28575" cap="rnd">
              <a:solidFill>
                <a:srgbClr val="009388"/>
              </a:solidFill>
              <a:round/>
            </a:ln>
            <a:effectLst/>
          </c:spPr>
          <c:marker>
            <c:symbol val="none"/>
          </c:marker>
          <c:cat>
            <c:strRef>
              <c:f>Technical!$N$171:$P$171</c:f>
              <c:strCache>
                <c:ptCount val="3"/>
                <c:pt idx="0">
                  <c:v>FNPV(K):
decrease</c:v>
                </c:pt>
                <c:pt idx="1">
                  <c:v>FNPV(K)</c:v>
                </c:pt>
                <c:pt idx="2">
                  <c:v>FNPV(K):
increase</c:v>
                </c:pt>
              </c:strCache>
            </c:strRef>
          </c:cat>
          <c:val>
            <c:numRef>
              <c:f>Technical!$N$173:$P$173</c:f>
              <c:numCache>
                <c:formatCode>0.0%;\(0.0%\);\-</c:formatCode>
                <c:ptCount val="3"/>
                <c:pt idx="0">
                  <c:v>-1.0272863502568952E-2</c:v>
                </c:pt>
                <c:pt idx="1">
                  <c:v>0</c:v>
                </c:pt>
                <c:pt idx="2">
                  <c:v>1.0272863502569063E-2</c:v>
                </c:pt>
              </c:numCache>
            </c:numRef>
          </c:val>
          <c:smooth val="0"/>
          <c:extLst>
            <c:ext xmlns:c16="http://schemas.microsoft.com/office/drawing/2014/chart" uri="{C3380CC4-5D6E-409C-BE32-E72D297353CC}">
              <c16:uniqueId val="{00000001-1A9C-4313-92E7-5D20B43D1561}"/>
            </c:ext>
          </c:extLst>
        </c:ser>
        <c:ser>
          <c:idx val="2"/>
          <c:order val="2"/>
          <c:tx>
            <c:strRef>
              <c:f>Technical!$M$174</c:f>
              <c:strCache>
                <c:ptCount val="1"/>
                <c:pt idx="0">
                  <c:v>Revenues</c:v>
                </c:pt>
              </c:strCache>
            </c:strRef>
          </c:tx>
          <c:spPr>
            <a:ln w="28575" cap="rnd">
              <a:solidFill>
                <a:srgbClr val="D9D9D9"/>
              </a:solidFill>
              <a:round/>
            </a:ln>
            <a:effectLst/>
          </c:spPr>
          <c:marker>
            <c:symbol val="none"/>
          </c:marker>
          <c:cat>
            <c:strRef>
              <c:f>Technical!$N$171:$P$171</c:f>
              <c:strCache>
                <c:ptCount val="3"/>
                <c:pt idx="0">
                  <c:v>FNPV(K):
decrease</c:v>
                </c:pt>
                <c:pt idx="1">
                  <c:v>FNPV(K)</c:v>
                </c:pt>
                <c:pt idx="2">
                  <c:v>FNPV(K):
increase</c:v>
                </c:pt>
              </c:strCache>
            </c:strRef>
          </c:cat>
          <c:val>
            <c:numRef>
              <c:f>Technical!$N$174:$P$174</c:f>
              <c:numCache>
                <c:formatCode>0.0%;\(0.0%\);\-</c:formatCode>
                <c:ptCount val="3"/>
                <c:pt idx="0">
                  <c:v>-3.915960252696804E-3</c:v>
                </c:pt>
                <c:pt idx="1">
                  <c:v>0</c:v>
                </c:pt>
                <c:pt idx="2">
                  <c:v>3.9159602526970261E-3</c:v>
                </c:pt>
              </c:numCache>
            </c:numRef>
          </c:val>
          <c:smooth val="0"/>
          <c:extLst>
            <c:ext xmlns:c16="http://schemas.microsoft.com/office/drawing/2014/chart" uri="{C3380CC4-5D6E-409C-BE32-E72D297353CC}">
              <c16:uniqueId val="{00000002-1A9C-4313-92E7-5D20B43D1561}"/>
            </c:ext>
          </c:extLst>
        </c:ser>
        <c:dLbls>
          <c:showLegendKey val="0"/>
          <c:showVal val="0"/>
          <c:showCatName val="0"/>
          <c:showSerName val="0"/>
          <c:showPercent val="0"/>
          <c:showBubbleSize val="0"/>
        </c:dLbls>
        <c:smooth val="0"/>
        <c:axId val="97627280"/>
        <c:axId val="97624400"/>
      </c:lineChart>
      <c:catAx>
        <c:axId val="97627280"/>
        <c:scaling>
          <c:orientation val="minMax"/>
        </c:scaling>
        <c:delete val="0"/>
        <c:axPos val="b"/>
        <c:numFmt formatCode="General" sourceLinked="1"/>
        <c:majorTickMark val="none"/>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4400"/>
        <c:crosses val="autoZero"/>
        <c:auto val="1"/>
        <c:lblAlgn val="ctr"/>
        <c:lblOffset val="100"/>
        <c:noMultiLvlLbl val="0"/>
      </c:catAx>
      <c:valAx>
        <c:axId val="97624400"/>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7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Technical!$M$177</c:f>
              <c:strCache>
                <c:ptCount val="1"/>
                <c:pt idx="0">
                  <c:v>CAPEX</c:v>
                </c:pt>
              </c:strCache>
            </c:strRef>
          </c:tx>
          <c:spPr>
            <a:ln w="28575" cap="rnd">
              <a:solidFill>
                <a:srgbClr val="203764"/>
              </a:solidFill>
              <a:round/>
            </a:ln>
            <a:effectLst/>
          </c:spPr>
          <c:marker>
            <c:symbol val="none"/>
          </c:marker>
          <c:cat>
            <c:strRef>
              <c:f>Technical!$N$176:$P$176</c:f>
              <c:strCache>
                <c:ptCount val="3"/>
                <c:pt idx="0">
                  <c:v>ENPV:
decrease</c:v>
                </c:pt>
                <c:pt idx="1">
                  <c:v>ENPV</c:v>
                </c:pt>
                <c:pt idx="2">
                  <c:v>ENPV:
increase</c:v>
                </c:pt>
              </c:strCache>
            </c:strRef>
          </c:cat>
          <c:val>
            <c:numRef>
              <c:f>Technical!$N$177:$P$177</c:f>
              <c:numCache>
                <c:formatCode>0.0%;\(0.0%\);\-</c:formatCode>
                <c:ptCount val="3"/>
                <c:pt idx="0">
                  <c:v>2.5272149505450869E-3</c:v>
                </c:pt>
                <c:pt idx="1">
                  <c:v>0</c:v>
                </c:pt>
                <c:pt idx="2">
                  <c:v>-2.5272149505449759E-3</c:v>
                </c:pt>
              </c:numCache>
            </c:numRef>
          </c:val>
          <c:smooth val="0"/>
          <c:extLst>
            <c:ext xmlns:c16="http://schemas.microsoft.com/office/drawing/2014/chart" uri="{C3380CC4-5D6E-409C-BE32-E72D297353CC}">
              <c16:uniqueId val="{00000000-7A9F-42AA-A364-ABC52FB55C93}"/>
            </c:ext>
          </c:extLst>
        </c:ser>
        <c:ser>
          <c:idx val="1"/>
          <c:order val="1"/>
          <c:tx>
            <c:strRef>
              <c:f>Technical!$M$178</c:f>
              <c:strCache>
                <c:ptCount val="1"/>
                <c:pt idx="0">
                  <c:v>OPEX / cost savings</c:v>
                </c:pt>
              </c:strCache>
            </c:strRef>
          </c:tx>
          <c:spPr>
            <a:ln w="28575" cap="rnd">
              <a:solidFill>
                <a:srgbClr val="009388"/>
              </a:solidFill>
              <a:round/>
            </a:ln>
            <a:effectLst/>
          </c:spPr>
          <c:marker>
            <c:symbol val="none"/>
          </c:marker>
          <c:cat>
            <c:strRef>
              <c:f>Technical!$N$176:$P$176</c:f>
              <c:strCache>
                <c:ptCount val="3"/>
                <c:pt idx="0">
                  <c:v>ENPV:
decrease</c:v>
                </c:pt>
                <c:pt idx="1">
                  <c:v>ENPV</c:v>
                </c:pt>
                <c:pt idx="2">
                  <c:v>ENPV:
increase</c:v>
                </c:pt>
              </c:strCache>
            </c:strRef>
          </c:cat>
          <c:val>
            <c:numRef>
              <c:f>Technical!$N$178:$P$178</c:f>
              <c:numCache>
                <c:formatCode>0.0%;\(0.0%\);\-</c:formatCode>
                <c:ptCount val="3"/>
                <c:pt idx="0">
                  <c:v>-3.7860006471968077E-3</c:v>
                </c:pt>
                <c:pt idx="1">
                  <c:v>0</c:v>
                </c:pt>
                <c:pt idx="2">
                  <c:v>3.7860006471968077E-3</c:v>
                </c:pt>
              </c:numCache>
            </c:numRef>
          </c:val>
          <c:smooth val="0"/>
          <c:extLst>
            <c:ext xmlns:c16="http://schemas.microsoft.com/office/drawing/2014/chart" uri="{C3380CC4-5D6E-409C-BE32-E72D297353CC}">
              <c16:uniqueId val="{00000001-7A9F-42AA-A364-ABC52FB55C93}"/>
            </c:ext>
          </c:extLst>
        </c:ser>
        <c:ser>
          <c:idx val="2"/>
          <c:order val="2"/>
          <c:tx>
            <c:strRef>
              <c:f>Technical!$M$179</c:f>
              <c:strCache>
                <c:ptCount val="1"/>
                <c:pt idx="0">
                  <c:v>Benefits</c:v>
                </c:pt>
              </c:strCache>
            </c:strRef>
          </c:tx>
          <c:spPr>
            <a:ln w="28575" cap="rnd">
              <a:solidFill>
                <a:srgbClr val="D9D9D9"/>
              </a:solidFill>
              <a:round/>
            </a:ln>
            <a:effectLst/>
          </c:spPr>
          <c:marker>
            <c:symbol val="none"/>
          </c:marker>
          <c:cat>
            <c:strRef>
              <c:f>Technical!$N$176:$P$176</c:f>
              <c:strCache>
                <c:ptCount val="3"/>
                <c:pt idx="0">
                  <c:v>ENPV:
decrease</c:v>
                </c:pt>
                <c:pt idx="1">
                  <c:v>ENPV</c:v>
                </c:pt>
                <c:pt idx="2">
                  <c:v>ENPV:
increase</c:v>
                </c:pt>
              </c:strCache>
            </c:strRef>
          </c:cat>
          <c:val>
            <c:numRef>
              <c:f>Technical!$N$179:$P$179</c:f>
              <c:numCache>
                <c:formatCode>0.0%;\(0.0%\);\-</c:formatCode>
                <c:ptCount val="3"/>
                <c:pt idx="0">
                  <c:v>-6.413238487173456E-3</c:v>
                </c:pt>
                <c:pt idx="1">
                  <c:v>0</c:v>
                </c:pt>
                <c:pt idx="2">
                  <c:v>6.4132384871737891E-3</c:v>
                </c:pt>
              </c:numCache>
            </c:numRef>
          </c:val>
          <c:smooth val="0"/>
          <c:extLst>
            <c:ext xmlns:c16="http://schemas.microsoft.com/office/drawing/2014/chart" uri="{C3380CC4-5D6E-409C-BE32-E72D297353CC}">
              <c16:uniqueId val="{00000002-7A9F-42AA-A364-ABC52FB55C93}"/>
            </c:ext>
          </c:extLst>
        </c:ser>
        <c:dLbls>
          <c:showLegendKey val="0"/>
          <c:showVal val="0"/>
          <c:showCatName val="0"/>
          <c:showSerName val="0"/>
          <c:showPercent val="0"/>
          <c:showBubbleSize val="0"/>
        </c:dLbls>
        <c:smooth val="0"/>
        <c:axId val="97627280"/>
        <c:axId val="97624400"/>
      </c:lineChart>
      <c:catAx>
        <c:axId val="97627280"/>
        <c:scaling>
          <c:orientation val="minMax"/>
        </c:scaling>
        <c:delete val="0"/>
        <c:axPos val="b"/>
        <c:numFmt formatCode="General" sourceLinked="1"/>
        <c:majorTickMark val="none"/>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4400"/>
        <c:crosses val="autoZero"/>
        <c:auto val="1"/>
        <c:lblAlgn val="ctr"/>
        <c:lblOffset val="100"/>
        <c:noMultiLvlLbl val="0"/>
      </c:catAx>
      <c:valAx>
        <c:axId val="97624400"/>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7627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203764"/>
            </a:solidFill>
            <a:ln>
              <a:noFill/>
            </a:ln>
            <a:effectLst/>
          </c:spPr>
          <c:invertIfNegative val="0"/>
          <c:cat>
            <c:numRef>
              <c:f>[0]!Chart1_Year</c:f>
              <c:numCache>
                <c:formatCode>General</c:formatCode>
                <c:ptCount val="2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numCache>
            </c:numRef>
          </c:cat>
          <c:val>
            <c:numRef>
              <c:f>[0]!Chart1_Data</c:f>
              <c:numCache>
                <c:formatCode>#,##0;\(#,##0\);\-</c:formatCode>
                <c:ptCount val="20"/>
                <c:pt idx="0">
                  <c:v>-30000</c:v>
                </c:pt>
                <c:pt idx="1">
                  <c:v>-239404.93013970956</c:v>
                </c:pt>
                <c:pt idx="2">
                  <c:v>39000.655879713464</c:v>
                </c:pt>
                <c:pt idx="3">
                  <c:v>39000.655879713464</c:v>
                </c:pt>
                <c:pt idx="4">
                  <c:v>39000.655879713464</c:v>
                </c:pt>
                <c:pt idx="5">
                  <c:v>39000.655879713464</c:v>
                </c:pt>
                <c:pt idx="6">
                  <c:v>39000.655879713464</c:v>
                </c:pt>
                <c:pt idx="7">
                  <c:v>39000.655879713464</c:v>
                </c:pt>
                <c:pt idx="8">
                  <c:v>39000.655879713464</c:v>
                </c:pt>
                <c:pt idx="9">
                  <c:v>39000.655879713464</c:v>
                </c:pt>
                <c:pt idx="10">
                  <c:v>39000.655879713464</c:v>
                </c:pt>
                <c:pt idx="11">
                  <c:v>39000.655879713464</c:v>
                </c:pt>
                <c:pt idx="12">
                  <c:v>39000.655879713464</c:v>
                </c:pt>
                <c:pt idx="13">
                  <c:v>39000.655879713464</c:v>
                </c:pt>
                <c:pt idx="14">
                  <c:v>39000.655879713464</c:v>
                </c:pt>
                <c:pt idx="15">
                  <c:v>39000.655879713464</c:v>
                </c:pt>
                <c:pt idx="16">
                  <c:v>39000.655879713464</c:v>
                </c:pt>
                <c:pt idx="17">
                  <c:v>39000.655879713464</c:v>
                </c:pt>
                <c:pt idx="18">
                  <c:v>39000.655879713464</c:v>
                </c:pt>
                <c:pt idx="19">
                  <c:v>152550.65587971348</c:v>
                </c:pt>
              </c:numCache>
            </c:numRef>
          </c:val>
          <c:extLst>
            <c:ext xmlns:c16="http://schemas.microsoft.com/office/drawing/2014/chart" uri="{C3380CC4-5D6E-409C-BE32-E72D297353CC}">
              <c16:uniqueId val="{00000000-A25F-49D1-B8DE-151AFA12160B}"/>
            </c:ext>
          </c:extLst>
        </c:ser>
        <c:dLbls>
          <c:showLegendKey val="0"/>
          <c:showVal val="0"/>
          <c:showCatName val="0"/>
          <c:showSerName val="0"/>
          <c:showPercent val="0"/>
          <c:showBubbleSize val="0"/>
        </c:dLbls>
        <c:gapWidth val="219"/>
        <c:overlap val="-27"/>
        <c:axId val="96293008"/>
        <c:axId val="96292528"/>
      </c:barChart>
      <c:catAx>
        <c:axId val="96293008"/>
        <c:scaling>
          <c:orientation val="minMax"/>
        </c:scaling>
        <c:delete val="0"/>
        <c:axPos val="b"/>
        <c:numFmt formatCode="General" sourceLinked="1"/>
        <c:majorTickMark val="none"/>
        <c:minorTickMark val="none"/>
        <c:tickLblPos val="low"/>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6292528"/>
        <c:crosses val="autoZero"/>
        <c:auto val="1"/>
        <c:lblAlgn val="ctr"/>
        <c:lblOffset val="100"/>
        <c:noMultiLvlLbl val="0"/>
      </c:catAx>
      <c:valAx>
        <c:axId val="962925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62930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203764"/>
            </a:solidFill>
            <a:ln>
              <a:noFill/>
            </a:ln>
            <a:effectLst/>
          </c:spPr>
          <c:invertIfNegative val="0"/>
          <c:cat>
            <c:numRef>
              <c:f>[0]!Chart2_Year</c:f>
              <c:numCache>
                <c:formatCode>General</c:formatCode>
                <c:ptCount val="2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numCache>
            </c:numRef>
          </c:cat>
          <c:val>
            <c:numRef>
              <c:f>[0]!Chart2_Data</c:f>
              <c:numCache>
                <c:formatCode>#,##0;\(#,##0\);\-</c:formatCode>
                <c:ptCount val="20"/>
                <c:pt idx="0">
                  <c:v>-21000</c:v>
                </c:pt>
                <c:pt idx="1">
                  <c:v>-158404.93013970956</c:v>
                </c:pt>
                <c:pt idx="2">
                  <c:v>39000.655879713464</c:v>
                </c:pt>
                <c:pt idx="3">
                  <c:v>39000.655879713464</c:v>
                </c:pt>
                <c:pt idx="4">
                  <c:v>39000.655879713464</c:v>
                </c:pt>
                <c:pt idx="5">
                  <c:v>39000.655879713464</c:v>
                </c:pt>
                <c:pt idx="6">
                  <c:v>39000.655879713464</c:v>
                </c:pt>
                <c:pt idx="7">
                  <c:v>39000.655879713464</c:v>
                </c:pt>
                <c:pt idx="8">
                  <c:v>39000.655879713464</c:v>
                </c:pt>
                <c:pt idx="9">
                  <c:v>39000.655879713464</c:v>
                </c:pt>
                <c:pt idx="10">
                  <c:v>39000.655879713464</c:v>
                </c:pt>
                <c:pt idx="11">
                  <c:v>39000.655879713464</c:v>
                </c:pt>
                <c:pt idx="12">
                  <c:v>39000.655879713464</c:v>
                </c:pt>
                <c:pt idx="13">
                  <c:v>39000.655879713464</c:v>
                </c:pt>
                <c:pt idx="14">
                  <c:v>39000.655879713464</c:v>
                </c:pt>
                <c:pt idx="15">
                  <c:v>39000.655879713464</c:v>
                </c:pt>
                <c:pt idx="16">
                  <c:v>39000.655879713464</c:v>
                </c:pt>
                <c:pt idx="17">
                  <c:v>39000.655879713464</c:v>
                </c:pt>
                <c:pt idx="18">
                  <c:v>39000.655879713464</c:v>
                </c:pt>
                <c:pt idx="19">
                  <c:v>152550.65587971348</c:v>
                </c:pt>
              </c:numCache>
            </c:numRef>
          </c:val>
          <c:extLst>
            <c:ext xmlns:c16="http://schemas.microsoft.com/office/drawing/2014/chart" uri="{C3380CC4-5D6E-409C-BE32-E72D297353CC}">
              <c16:uniqueId val="{00000000-2DE9-45E6-891C-753ED28B51E1}"/>
            </c:ext>
          </c:extLst>
        </c:ser>
        <c:dLbls>
          <c:showLegendKey val="0"/>
          <c:showVal val="0"/>
          <c:showCatName val="0"/>
          <c:showSerName val="0"/>
          <c:showPercent val="0"/>
          <c:showBubbleSize val="0"/>
        </c:dLbls>
        <c:gapWidth val="219"/>
        <c:overlap val="-27"/>
        <c:axId val="1990985952"/>
        <c:axId val="1990986912"/>
      </c:barChart>
      <c:catAx>
        <c:axId val="1990985952"/>
        <c:scaling>
          <c:orientation val="minMax"/>
        </c:scaling>
        <c:delete val="0"/>
        <c:axPos val="b"/>
        <c:numFmt formatCode="General" sourceLinked="1"/>
        <c:majorTickMark val="none"/>
        <c:minorTickMark val="none"/>
        <c:tickLblPos val="low"/>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1990986912"/>
        <c:crosses val="autoZero"/>
        <c:auto val="1"/>
        <c:lblAlgn val="ctr"/>
        <c:lblOffset val="100"/>
        <c:noMultiLvlLbl val="0"/>
      </c:catAx>
      <c:valAx>
        <c:axId val="199098691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1990985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203764"/>
            </a:solidFill>
            <a:ln>
              <a:noFill/>
            </a:ln>
            <a:effectLst/>
          </c:spPr>
          <c:invertIfNegative val="0"/>
          <c:cat>
            <c:numRef>
              <c:f>[0]!Chart3_Year</c:f>
              <c:numCache>
                <c:formatCode>General</c:formatCode>
                <c:ptCount val="2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numCache>
            </c:numRef>
          </c:cat>
          <c:val>
            <c:numRef>
              <c:f>[0]!Chart3_Data</c:f>
              <c:numCache>
                <c:formatCode>#,##0;\(#,##0\);\-</c:formatCode>
                <c:ptCount val="20"/>
                <c:pt idx="0">
                  <c:v>-24169.57847031741</c:v>
                </c:pt>
                <c:pt idx="1">
                  <c:v>-175325.67458891287</c:v>
                </c:pt>
                <c:pt idx="2">
                  <c:v>65378.885897095446</c:v>
                </c:pt>
                <c:pt idx="3">
                  <c:v>66670.03589709544</c:v>
                </c:pt>
                <c:pt idx="4">
                  <c:v>67961.185897095449</c:v>
                </c:pt>
                <c:pt idx="5">
                  <c:v>69252.335897095443</c:v>
                </c:pt>
                <c:pt idx="6">
                  <c:v>71378.935897095434</c:v>
                </c:pt>
                <c:pt idx="7">
                  <c:v>73505.53589709544</c:v>
                </c:pt>
                <c:pt idx="8">
                  <c:v>75632.135897095432</c:v>
                </c:pt>
                <c:pt idx="9">
                  <c:v>77758.735897095437</c:v>
                </c:pt>
                <c:pt idx="10">
                  <c:v>79885.335897095443</c:v>
                </c:pt>
                <c:pt idx="11">
                  <c:v>81935.985897095437</c:v>
                </c:pt>
                <c:pt idx="12">
                  <c:v>83986.635897095446</c:v>
                </c:pt>
                <c:pt idx="13">
                  <c:v>86037.28589709544</c:v>
                </c:pt>
                <c:pt idx="14">
                  <c:v>88087.935897095434</c:v>
                </c:pt>
                <c:pt idx="15">
                  <c:v>90138.585897095443</c:v>
                </c:pt>
                <c:pt idx="16">
                  <c:v>92189.235897095452</c:v>
                </c:pt>
                <c:pt idx="17">
                  <c:v>94239.885897095446</c:v>
                </c:pt>
                <c:pt idx="18">
                  <c:v>96290.53589709544</c:v>
                </c:pt>
                <c:pt idx="19">
                  <c:v>211891.18589709542</c:v>
                </c:pt>
              </c:numCache>
            </c:numRef>
          </c:val>
          <c:extLst>
            <c:ext xmlns:c16="http://schemas.microsoft.com/office/drawing/2014/chart" uri="{C3380CC4-5D6E-409C-BE32-E72D297353CC}">
              <c16:uniqueId val="{00000000-67D2-4586-B60A-31A0383A8C51}"/>
            </c:ext>
          </c:extLst>
        </c:ser>
        <c:dLbls>
          <c:showLegendKey val="0"/>
          <c:showVal val="0"/>
          <c:showCatName val="0"/>
          <c:showSerName val="0"/>
          <c:showPercent val="0"/>
          <c:showBubbleSize val="0"/>
        </c:dLbls>
        <c:gapWidth val="219"/>
        <c:overlap val="-27"/>
        <c:axId val="95250144"/>
        <c:axId val="95249664"/>
      </c:barChart>
      <c:catAx>
        <c:axId val="95250144"/>
        <c:scaling>
          <c:orientation val="minMax"/>
        </c:scaling>
        <c:delete val="0"/>
        <c:axPos val="b"/>
        <c:numFmt formatCode="General" sourceLinked="1"/>
        <c:majorTickMark val="none"/>
        <c:minorTickMark val="none"/>
        <c:tickLblPos val="low"/>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5249664"/>
        <c:crosses val="autoZero"/>
        <c:auto val="1"/>
        <c:lblAlgn val="ctr"/>
        <c:lblOffset val="100"/>
        <c:noMultiLvlLbl val="0"/>
      </c:catAx>
      <c:valAx>
        <c:axId val="952496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95250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3.xml.rels><?xml version="1.0" encoding="UTF-8" standalone="yes"?>
<Relationships xmlns="http://schemas.openxmlformats.org/package/2006/relationships"><Relationship Id="rId8" Type="http://schemas.openxmlformats.org/officeDocument/2006/relationships/image" Target="../media/image22.emf"/><Relationship Id="rId13" Type="http://schemas.openxmlformats.org/officeDocument/2006/relationships/image" Target="../media/image27.emf"/><Relationship Id="rId3" Type="http://schemas.openxmlformats.org/officeDocument/2006/relationships/image" Target="../media/image18.emf"/><Relationship Id="rId7" Type="http://schemas.openxmlformats.org/officeDocument/2006/relationships/image" Target="../media/image21.emf"/><Relationship Id="rId12" Type="http://schemas.openxmlformats.org/officeDocument/2006/relationships/image" Target="../media/image26.emf"/><Relationship Id="rId2" Type="http://schemas.openxmlformats.org/officeDocument/2006/relationships/image" Target="../media/image17.emf"/><Relationship Id="rId1" Type="http://schemas.openxmlformats.org/officeDocument/2006/relationships/image" Target="../media/image16.emf"/><Relationship Id="rId6" Type="http://schemas.openxmlformats.org/officeDocument/2006/relationships/image" Target="../media/image20.emf"/><Relationship Id="rId11" Type="http://schemas.openxmlformats.org/officeDocument/2006/relationships/image" Target="../media/image25.png"/><Relationship Id="rId5" Type="http://schemas.openxmlformats.org/officeDocument/2006/relationships/chart" Target="../charts/chart1.xml"/><Relationship Id="rId15" Type="http://schemas.openxmlformats.org/officeDocument/2006/relationships/image" Target="../media/image29.emf"/><Relationship Id="rId10" Type="http://schemas.openxmlformats.org/officeDocument/2006/relationships/image" Target="../media/image24.emf"/><Relationship Id="rId4" Type="http://schemas.openxmlformats.org/officeDocument/2006/relationships/image" Target="../media/image19.emf"/><Relationship Id="rId9" Type="http://schemas.openxmlformats.org/officeDocument/2006/relationships/image" Target="../media/image23.emf"/><Relationship Id="rId14" Type="http://schemas.openxmlformats.org/officeDocument/2006/relationships/image" Target="../media/image28.emf"/></Relationships>
</file>

<file path=xl/drawings/_rels/drawing1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emf"/><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5.png"/></Relationships>
</file>

<file path=xl/drawings/_rels/drawing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6.xml.rels><?xml version="1.0" encoding="UTF-8" standalone="yes"?>
<Relationships xmlns="http://schemas.openxmlformats.org/package/2006/relationships"><Relationship Id="rId1" Type="http://schemas.openxmlformats.org/officeDocument/2006/relationships/image" Target="../media/image15.png"/></Relationships>
</file>

<file path=xl/drawings/_rels/drawing7.xml.rels><?xml version="1.0" encoding="UTF-8" standalone="yes"?>
<Relationships xmlns="http://schemas.openxmlformats.org/package/2006/relationships"><Relationship Id="rId1" Type="http://schemas.openxmlformats.org/officeDocument/2006/relationships/image" Target="../media/image15.png"/></Relationships>
</file>

<file path=xl/drawings/_rels/drawing8.xml.rels><?xml version="1.0" encoding="UTF-8" standalone="yes"?>
<Relationships xmlns="http://schemas.openxmlformats.org/package/2006/relationships"><Relationship Id="rId1" Type="http://schemas.openxmlformats.org/officeDocument/2006/relationships/image" Target="../media/image15.png"/></Relationships>
</file>

<file path=xl/drawings/_rels/drawing9.x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37.emf"/><Relationship Id="rId13" Type="http://schemas.openxmlformats.org/officeDocument/2006/relationships/image" Target="../media/image42.emf"/><Relationship Id="rId3" Type="http://schemas.openxmlformats.org/officeDocument/2006/relationships/image" Target="../media/image32.emf"/><Relationship Id="rId7" Type="http://schemas.openxmlformats.org/officeDocument/2006/relationships/image" Target="../media/image36.emf"/><Relationship Id="rId12" Type="http://schemas.openxmlformats.org/officeDocument/2006/relationships/image" Target="../media/image41.emf"/><Relationship Id="rId2" Type="http://schemas.openxmlformats.org/officeDocument/2006/relationships/image" Target="../media/image31.emf"/><Relationship Id="rId1" Type="http://schemas.openxmlformats.org/officeDocument/2006/relationships/image" Target="../media/image30.emf"/><Relationship Id="rId6" Type="http://schemas.openxmlformats.org/officeDocument/2006/relationships/image" Target="../media/image35.emf"/><Relationship Id="rId11" Type="http://schemas.openxmlformats.org/officeDocument/2006/relationships/image" Target="../media/image40.emf"/><Relationship Id="rId5" Type="http://schemas.openxmlformats.org/officeDocument/2006/relationships/image" Target="../media/image34.emf"/><Relationship Id="rId10" Type="http://schemas.openxmlformats.org/officeDocument/2006/relationships/image" Target="../media/image39.emf"/><Relationship Id="rId4" Type="http://schemas.openxmlformats.org/officeDocument/2006/relationships/image" Target="../media/image33.emf"/><Relationship Id="rId9" Type="http://schemas.openxmlformats.org/officeDocument/2006/relationships/image" Target="../media/image38.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0</xdr:row>
      <xdr:rowOff>0</xdr:rowOff>
    </xdr:from>
    <xdr:to>
      <xdr:col>8</xdr:col>
      <xdr:colOff>17886</xdr:colOff>
      <xdr:row>3</xdr:row>
      <xdr:rowOff>57255</xdr:rowOff>
    </xdr:to>
    <xdr:pic>
      <xdr:nvPicPr>
        <xdr:cNvPr id="3" name="Obraz 1">
          <a:extLst>
            <a:ext uri="{FF2B5EF4-FFF2-40B4-BE49-F238E27FC236}">
              <a16:creationId xmlns:a16="http://schemas.microsoft.com/office/drawing/2014/main" id="{6AF83257-52FB-4FC7-9610-298B733957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86333" y="0"/>
          <a:ext cx="1076220" cy="501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15994</xdr:colOff>
      <xdr:row>3</xdr:row>
      <xdr:rowOff>15932</xdr:rowOff>
    </xdr:to>
    <xdr:pic>
      <xdr:nvPicPr>
        <xdr:cNvPr id="3" name="Obraz 1">
          <a:extLst>
            <a:ext uri="{FF2B5EF4-FFF2-40B4-BE49-F238E27FC236}">
              <a16:creationId xmlns:a16="http://schemas.microsoft.com/office/drawing/2014/main" id="{F35DD597-E779-44D9-AE10-F161612DF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03094" y="0"/>
          <a:ext cx="105628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2659</xdr:colOff>
      <xdr:row>3</xdr:row>
      <xdr:rowOff>19742</xdr:rowOff>
    </xdr:to>
    <xdr:pic>
      <xdr:nvPicPr>
        <xdr:cNvPr id="2" name="Obraz 1">
          <a:extLst>
            <a:ext uri="{FF2B5EF4-FFF2-40B4-BE49-F238E27FC236}">
              <a16:creationId xmlns:a16="http://schemas.microsoft.com/office/drawing/2014/main" id="{CA58EAE2-F890-4815-8468-EBFDF55703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03094" y="0"/>
          <a:ext cx="1058188"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8374</xdr:colOff>
      <xdr:row>3</xdr:row>
      <xdr:rowOff>8312</xdr:rowOff>
    </xdr:to>
    <xdr:pic>
      <xdr:nvPicPr>
        <xdr:cNvPr id="2" name="Obraz 1">
          <a:extLst>
            <a:ext uri="{FF2B5EF4-FFF2-40B4-BE49-F238E27FC236}">
              <a16:creationId xmlns:a16="http://schemas.microsoft.com/office/drawing/2014/main" id="{E92AB81E-A19F-4916-BD48-F76DF00A5F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03094" y="0"/>
          <a:ext cx="1058188"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27628</xdr:colOff>
          <xdr:row>23</xdr:row>
          <xdr:rowOff>38099</xdr:rowOff>
        </xdr:from>
        <xdr:to>
          <xdr:col>13</xdr:col>
          <xdr:colOff>180028</xdr:colOff>
          <xdr:row>46</xdr:row>
          <xdr:rowOff>97631</xdr:rowOff>
        </xdr:to>
        <xdr:pic>
          <xdr:nvPicPr>
            <xdr:cNvPr id="9" name="Picture 8">
              <a:extLst>
                <a:ext uri="{FF2B5EF4-FFF2-40B4-BE49-F238E27FC236}">
                  <a16:creationId xmlns:a16="http://schemas.microsoft.com/office/drawing/2014/main" id="{5C00E340-C4FE-C957-88B4-0AE92D3C1839}"/>
                </a:ext>
              </a:extLst>
            </xdr:cNvPr>
            <xdr:cNvPicPr>
              <a:picLocks noChangeAspect="1" noChangeArrowheads="1"/>
              <a:extLst>
                <a:ext uri="{84589F7E-364E-4C9E-8A38-B11213B215E9}">
                  <a14:cameraTool cellRange="Technical!$V$58:$V$84" spid="_x0000_s29077"/>
                </a:ext>
              </a:extLst>
            </xdr:cNvPicPr>
          </xdr:nvPicPr>
          <xdr:blipFill>
            <a:blip xmlns:r="http://schemas.openxmlformats.org/officeDocument/2006/relationships" r:embed="rId1"/>
            <a:srcRect/>
            <a:stretch>
              <a:fillRect/>
            </a:stretch>
          </xdr:blipFill>
          <xdr:spPr bwMode="auto">
            <a:xfrm>
              <a:off x="6076003" y="3395662"/>
              <a:ext cx="4617244" cy="334565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812650</xdr:colOff>
          <xdr:row>11</xdr:row>
          <xdr:rowOff>0</xdr:rowOff>
        </xdr:from>
        <xdr:to>
          <xdr:col>9</xdr:col>
          <xdr:colOff>209998</xdr:colOff>
          <xdr:row>16</xdr:row>
          <xdr:rowOff>22188</xdr:rowOff>
        </xdr:to>
        <xdr:pic>
          <xdr:nvPicPr>
            <xdr:cNvPr id="16" name="Picture 15">
              <a:extLst>
                <a:ext uri="{FF2B5EF4-FFF2-40B4-BE49-F238E27FC236}">
                  <a16:creationId xmlns:a16="http://schemas.microsoft.com/office/drawing/2014/main" id="{1F7D9948-900C-4C58-9D64-8C7963BFC946}"/>
                </a:ext>
              </a:extLst>
            </xdr:cNvPr>
            <xdr:cNvPicPr>
              <a:picLocks noChangeAspect="1" noChangeArrowheads="1"/>
              <a:extLst>
                <a:ext uri="{84589F7E-364E-4C9E-8A38-B11213B215E9}">
                  <a14:cameraTool cellRange="Technical!$I$28:$J$32" spid="_x0000_s29078"/>
                </a:ext>
              </a:extLst>
            </xdr:cNvPicPr>
          </xdr:nvPicPr>
          <xdr:blipFill>
            <a:blip xmlns:r="http://schemas.openxmlformats.org/officeDocument/2006/relationships" r:embed="rId2"/>
            <a:stretch>
              <a:fillRect/>
            </a:stretch>
          </xdr:blipFill>
          <xdr:spPr bwMode="auto">
            <a:xfrm>
              <a:off x="4163209" y="1647265"/>
              <a:ext cx="2975610" cy="75057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5</xdr:col>
          <xdr:colOff>91888</xdr:colOff>
          <xdr:row>18</xdr:row>
          <xdr:rowOff>16585</xdr:rowOff>
        </xdr:to>
        <xdr:pic>
          <xdr:nvPicPr>
            <xdr:cNvPr id="27" name="Picture 26">
              <a:extLst>
                <a:ext uri="{FF2B5EF4-FFF2-40B4-BE49-F238E27FC236}">
                  <a16:creationId xmlns:a16="http://schemas.microsoft.com/office/drawing/2014/main" id="{1D35B25F-9C07-49F2-B49D-E6F2D41A7B9D}"/>
                </a:ext>
              </a:extLst>
            </xdr:cNvPr>
            <xdr:cNvPicPr>
              <a:picLocks noChangeAspect="1" noChangeArrowheads="1"/>
              <a:extLst>
                <a:ext uri="{84589F7E-364E-4C9E-8A38-B11213B215E9}">
                  <a14:cameraTool cellRange="Technical!$I$13:$J$19" spid="_x0000_s29079"/>
                </a:ext>
              </a:extLst>
            </xdr:cNvPicPr>
          </xdr:nvPicPr>
          <xdr:blipFill>
            <a:blip xmlns:r="http://schemas.openxmlformats.org/officeDocument/2006/relationships" r:embed="rId3"/>
            <a:stretch>
              <a:fillRect/>
            </a:stretch>
          </xdr:blipFill>
          <xdr:spPr bwMode="auto">
            <a:xfrm>
              <a:off x="470647" y="762000"/>
              <a:ext cx="2975610" cy="104013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19049</xdr:colOff>
          <xdr:row>11</xdr:row>
          <xdr:rowOff>0</xdr:rowOff>
        </xdr:from>
        <xdr:to>
          <xdr:col>14</xdr:col>
          <xdr:colOff>21066</xdr:colOff>
          <xdr:row>17</xdr:row>
          <xdr:rowOff>19386</xdr:rowOff>
        </xdr:to>
        <xdr:pic>
          <xdr:nvPicPr>
            <xdr:cNvPr id="28" name="Picture 27">
              <a:extLst>
                <a:ext uri="{FF2B5EF4-FFF2-40B4-BE49-F238E27FC236}">
                  <a16:creationId xmlns:a16="http://schemas.microsoft.com/office/drawing/2014/main" id="{6BC214C3-22E4-471E-91D9-C7BF660DE4A2}"/>
                </a:ext>
              </a:extLst>
            </xdr:cNvPr>
            <xdr:cNvPicPr>
              <a:picLocks noChangeAspect="1" noChangeArrowheads="1"/>
              <a:extLst>
                <a:ext uri="{84589F7E-364E-4C9E-8A38-B11213B215E9}">
                  <a14:cameraTool cellRange="Technical!$I$21:$J$26" spid="_x0000_s29080"/>
                </a:ext>
              </a:extLst>
            </xdr:cNvPicPr>
          </xdr:nvPicPr>
          <xdr:blipFill>
            <a:blip xmlns:r="http://schemas.openxmlformats.org/officeDocument/2006/relationships" r:embed="rId4"/>
            <a:stretch>
              <a:fillRect/>
            </a:stretch>
          </xdr:blipFill>
          <xdr:spPr bwMode="auto">
            <a:xfrm>
              <a:off x="7851961" y="762000"/>
              <a:ext cx="2964180" cy="880110"/>
            </a:xfrm>
            <a:prstGeom prst="rect">
              <a:avLst/>
            </a:prstGeom>
          </xdr:spPr>
        </xdr:pic>
        <xdr:clientData/>
      </xdr:twoCellAnchor>
    </mc:Choice>
    <mc:Fallback/>
  </mc:AlternateContent>
  <xdr:twoCellAnchor>
    <xdr:from>
      <xdr:col>3</xdr:col>
      <xdr:colOff>18380</xdr:colOff>
      <xdr:row>22</xdr:row>
      <xdr:rowOff>63425</xdr:rowOff>
    </xdr:from>
    <xdr:to>
      <xdr:col>7</xdr:col>
      <xdr:colOff>717176</xdr:colOff>
      <xdr:row>50</xdr:row>
      <xdr:rowOff>58159</xdr:rowOff>
    </xdr:to>
    <xdr:graphicFrame macro="">
      <xdr:nvGraphicFramePr>
        <xdr:cNvPr id="30" name="Chart 29">
          <a:extLst>
            <a:ext uri="{FF2B5EF4-FFF2-40B4-BE49-F238E27FC236}">
              <a16:creationId xmlns:a16="http://schemas.microsoft.com/office/drawing/2014/main" id="{1B323F4F-B3C6-46AF-A9E0-4B8D60900C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0</xdr:colOff>
          <xdr:row>84</xdr:row>
          <xdr:rowOff>7620</xdr:rowOff>
        </xdr:from>
        <xdr:to>
          <xdr:col>5</xdr:col>
          <xdr:colOff>454511</xdr:colOff>
          <xdr:row>104</xdr:row>
          <xdr:rowOff>59727</xdr:rowOff>
        </xdr:to>
        <xdr:pic>
          <xdr:nvPicPr>
            <xdr:cNvPr id="52" name="Picture 51">
              <a:extLst>
                <a:ext uri="{FF2B5EF4-FFF2-40B4-BE49-F238E27FC236}">
                  <a16:creationId xmlns:a16="http://schemas.microsoft.com/office/drawing/2014/main" id="{6C6787BF-2D7F-4123-B7FD-28F315255545}"/>
                </a:ext>
              </a:extLst>
            </xdr:cNvPr>
            <xdr:cNvPicPr>
              <a:picLocks noChangeAspect="1" noChangeArrowheads="1"/>
              <a:extLst>
                <a:ext uri="{84589F7E-364E-4C9E-8A38-B11213B215E9}">
                  <a14:cameraTool cellRange="Technical!$X$181:$AA$200" spid="_x0000_s29081"/>
                </a:ext>
              </a:extLst>
            </xdr:cNvPicPr>
          </xdr:nvPicPr>
          <xdr:blipFill>
            <a:blip xmlns:r="http://schemas.openxmlformats.org/officeDocument/2006/relationships" r:embed="rId6"/>
            <a:srcRect/>
            <a:stretch>
              <a:fillRect/>
            </a:stretch>
          </xdr:blipFill>
          <xdr:spPr bwMode="auto">
            <a:xfrm>
              <a:off x="470647" y="21422061"/>
              <a:ext cx="3334423" cy="297325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864086</xdr:colOff>
          <xdr:row>84</xdr:row>
          <xdr:rowOff>5715</xdr:rowOff>
        </xdr:from>
        <xdr:to>
          <xdr:col>9</xdr:col>
          <xdr:colOff>363856</xdr:colOff>
          <xdr:row>104</xdr:row>
          <xdr:rowOff>55245</xdr:rowOff>
        </xdr:to>
        <xdr:pic>
          <xdr:nvPicPr>
            <xdr:cNvPr id="53" name="Picture 52">
              <a:extLst>
                <a:ext uri="{FF2B5EF4-FFF2-40B4-BE49-F238E27FC236}">
                  <a16:creationId xmlns:a16="http://schemas.microsoft.com/office/drawing/2014/main" id="{EEE4E76E-E4E0-4025-854E-097BF2B5842A}"/>
                </a:ext>
              </a:extLst>
            </xdr:cNvPr>
            <xdr:cNvPicPr>
              <a:picLocks noChangeAspect="1" noChangeArrowheads="1"/>
              <a:extLst>
                <a:ext uri="{84589F7E-364E-4C9E-8A38-B11213B215E9}">
                  <a14:cameraTool cellRange="Technical!$AC$181:$AF$200" spid="_x0000_s29082"/>
                </a:ext>
              </a:extLst>
            </xdr:cNvPicPr>
          </xdr:nvPicPr>
          <xdr:blipFill>
            <a:blip xmlns:r="http://schemas.openxmlformats.org/officeDocument/2006/relationships" r:embed="rId7"/>
            <a:srcRect/>
            <a:stretch>
              <a:fillRect/>
            </a:stretch>
          </xdr:blipFill>
          <xdr:spPr bwMode="auto">
            <a:xfrm>
              <a:off x="4214645" y="21420156"/>
              <a:ext cx="3081842" cy="2972585"/>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781051</xdr:colOff>
          <xdr:row>84</xdr:row>
          <xdr:rowOff>0</xdr:rowOff>
        </xdr:from>
        <xdr:to>
          <xdr:col>14</xdr:col>
          <xdr:colOff>21740</xdr:colOff>
          <xdr:row>104</xdr:row>
          <xdr:rowOff>57149</xdr:rowOff>
        </xdr:to>
        <xdr:pic>
          <xdr:nvPicPr>
            <xdr:cNvPr id="54" name="Picture 53">
              <a:extLst>
                <a:ext uri="{FF2B5EF4-FFF2-40B4-BE49-F238E27FC236}">
                  <a16:creationId xmlns:a16="http://schemas.microsoft.com/office/drawing/2014/main" id="{AC2786BF-88FC-4819-8BAA-7F7442B11C3B}"/>
                </a:ext>
              </a:extLst>
            </xdr:cNvPr>
            <xdr:cNvPicPr>
              <a:picLocks noChangeAspect="1" noChangeArrowheads="1"/>
              <a:extLst>
                <a:ext uri="{84589F7E-364E-4C9E-8A38-B11213B215E9}">
                  <a14:cameraTool cellRange="Technical!$AH$181:$AK$200" spid="_x0000_s29083"/>
                </a:ext>
              </a:extLst>
            </xdr:cNvPicPr>
          </xdr:nvPicPr>
          <xdr:blipFill>
            <a:blip xmlns:r="http://schemas.openxmlformats.org/officeDocument/2006/relationships" r:embed="rId8"/>
            <a:srcRect/>
            <a:stretch>
              <a:fillRect/>
            </a:stretch>
          </xdr:blipFill>
          <xdr:spPr bwMode="auto">
            <a:xfrm>
              <a:off x="7717492" y="21414441"/>
              <a:ext cx="3091703" cy="2978299"/>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5</xdr:col>
          <xdr:colOff>95250</xdr:colOff>
          <xdr:row>65</xdr:row>
          <xdr:rowOff>54236</xdr:rowOff>
        </xdr:to>
        <xdr:pic>
          <xdr:nvPicPr>
            <xdr:cNvPr id="6" name="Picture 5">
              <a:extLst>
                <a:ext uri="{FF2B5EF4-FFF2-40B4-BE49-F238E27FC236}">
                  <a16:creationId xmlns:a16="http://schemas.microsoft.com/office/drawing/2014/main" id="{88072C95-7D84-4809-A7B3-B81F41D3C0E7}"/>
                </a:ext>
              </a:extLst>
            </xdr:cNvPr>
            <xdr:cNvPicPr>
              <a:picLocks noChangeAspect="1" noChangeArrowheads="1"/>
              <a:extLst>
                <a:ext uri="{84589F7E-364E-4C9E-8A38-B11213B215E9}">
                  <a14:cameraTool cellRange="Technical!$I$92:$J$102" spid="_x0000_s29084"/>
                </a:ext>
              </a:extLst>
            </xdr:cNvPicPr>
          </xdr:nvPicPr>
          <xdr:blipFill>
            <a:blip xmlns:r="http://schemas.openxmlformats.org/officeDocument/2006/relationships" r:embed="rId9"/>
            <a:srcRect/>
            <a:stretch>
              <a:fillRect/>
            </a:stretch>
          </xdr:blipFill>
          <xdr:spPr bwMode="auto">
            <a:xfrm>
              <a:off x="470647" y="8370794"/>
              <a:ext cx="2959922" cy="165667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807666</xdr:colOff>
          <xdr:row>54</xdr:row>
          <xdr:rowOff>0</xdr:rowOff>
        </xdr:from>
        <xdr:to>
          <xdr:col>9</xdr:col>
          <xdr:colOff>201680</xdr:colOff>
          <xdr:row>57</xdr:row>
          <xdr:rowOff>3502</xdr:rowOff>
        </xdr:to>
        <xdr:pic>
          <xdr:nvPicPr>
            <xdr:cNvPr id="7" name="Picture 6">
              <a:extLst>
                <a:ext uri="{FF2B5EF4-FFF2-40B4-BE49-F238E27FC236}">
                  <a16:creationId xmlns:a16="http://schemas.microsoft.com/office/drawing/2014/main" id="{8D0376F4-EEF4-49C1-9BA7-F56D7FD17291}"/>
                </a:ext>
              </a:extLst>
            </xdr:cNvPr>
            <xdr:cNvPicPr>
              <a:picLocks noChangeAspect="1" noChangeArrowheads="1"/>
              <a:extLst>
                <a:ext uri="{84589F7E-364E-4C9E-8A38-B11213B215E9}">
                  <a14:cameraTool cellRange="Technical!$I$88:$J$90" spid="_x0000_s29085"/>
                </a:ext>
              </a:extLst>
            </xdr:cNvPicPr>
          </xdr:nvPicPr>
          <xdr:blipFill>
            <a:blip xmlns:r="http://schemas.openxmlformats.org/officeDocument/2006/relationships" r:embed="rId10"/>
            <a:stretch>
              <a:fillRect/>
            </a:stretch>
          </xdr:blipFill>
          <xdr:spPr bwMode="auto">
            <a:xfrm>
              <a:off x="4158225" y="7944971"/>
              <a:ext cx="2976086" cy="440531"/>
            </a:xfrm>
            <a:prstGeom prst="rect">
              <a:avLst/>
            </a:prstGeom>
          </xdr:spPr>
        </xdr:pic>
        <xdr:clientData/>
      </xdr:twoCellAnchor>
    </mc:Choice>
    <mc:Fallback/>
  </mc:AlternateContent>
  <xdr:twoCellAnchor>
    <xdr:from>
      <xdr:col>3</xdr:col>
      <xdr:colOff>55580</xdr:colOff>
      <xdr:row>45</xdr:row>
      <xdr:rowOff>48701</xdr:rowOff>
    </xdr:from>
    <xdr:to>
      <xdr:col>13</xdr:col>
      <xdr:colOff>209100</xdr:colOff>
      <xdr:row>47</xdr:row>
      <xdr:rowOff>3945</xdr:rowOff>
    </xdr:to>
    <xdr:sp macro="" textlink="">
      <xdr:nvSpPr>
        <xdr:cNvPr id="2" name="Rectangle 1">
          <a:extLst>
            <a:ext uri="{FF2B5EF4-FFF2-40B4-BE49-F238E27FC236}">
              <a16:creationId xmlns:a16="http://schemas.microsoft.com/office/drawing/2014/main" id="{9242022B-CE4C-E299-D3AB-0DAA4DE615F8}"/>
            </a:ext>
          </a:extLst>
        </xdr:cNvPr>
        <xdr:cNvSpPr/>
      </xdr:nvSpPr>
      <xdr:spPr>
        <a:xfrm>
          <a:off x="531830" y="6716201"/>
          <a:ext cx="10228853" cy="251577"/>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59390</xdr:colOff>
      <xdr:row>42</xdr:row>
      <xdr:rowOff>109491</xdr:rowOff>
    </xdr:from>
    <xdr:to>
      <xdr:col>13</xdr:col>
      <xdr:colOff>212910</xdr:colOff>
      <xdr:row>44</xdr:row>
      <xdr:rowOff>64311</xdr:rowOff>
    </xdr:to>
    <xdr:sp macro="" textlink="">
      <xdr:nvSpPr>
        <xdr:cNvPr id="4" name="Rectangle 3">
          <a:extLst>
            <a:ext uri="{FF2B5EF4-FFF2-40B4-BE49-F238E27FC236}">
              <a16:creationId xmlns:a16="http://schemas.microsoft.com/office/drawing/2014/main" id="{F3CDA7BA-2BF8-4843-BAF1-D7A34A1500F6}"/>
            </a:ext>
          </a:extLst>
        </xdr:cNvPr>
        <xdr:cNvSpPr/>
      </xdr:nvSpPr>
      <xdr:spPr>
        <a:xfrm>
          <a:off x="535640" y="6332491"/>
          <a:ext cx="10228853" cy="251153"/>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55580</xdr:colOff>
      <xdr:row>40</xdr:row>
      <xdr:rowOff>12952</xdr:rowOff>
    </xdr:from>
    <xdr:to>
      <xdr:col>13</xdr:col>
      <xdr:colOff>209100</xdr:colOff>
      <xdr:row>41</xdr:row>
      <xdr:rowOff>125887</xdr:rowOff>
    </xdr:to>
    <xdr:sp macro="" textlink="">
      <xdr:nvSpPr>
        <xdr:cNvPr id="5" name="Rectangle 4">
          <a:extLst>
            <a:ext uri="{FF2B5EF4-FFF2-40B4-BE49-F238E27FC236}">
              <a16:creationId xmlns:a16="http://schemas.microsoft.com/office/drawing/2014/main" id="{1D03C06A-D069-460F-AA92-0244E7CA0DAF}"/>
            </a:ext>
          </a:extLst>
        </xdr:cNvPr>
        <xdr:cNvSpPr/>
      </xdr:nvSpPr>
      <xdr:spPr>
        <a:xfrm>
          <a:off x="531830" y="5939619"/>
          <a:ext cx="10228853" cy="261101"/>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55580</xdr:colOff>
      <xdr:row>37</xdr:row>
      <xdr:rowOff>77640</xdr:rowOff>
    </xdr:from>
    <xdr:to>
      <xdr:col>13</xdr:col>
      <xdr:colOff>209100</xdr:colOff>
      <xdr:row>39</xdr:row>
      <xdr:rowOff>49605</xdr:rowOff>
    </xdr:to>
    <xdr:sp macro="" textlink="">
      <xdr:nvSpPr>
        <xdr:cNvPr id="10" name="Rectangle 9">
          <a:extLst>
            <a:ext uri="{FF2B5EF4-FFF2-40B4-BE49-F238E27FC236}">
              <a16:creationId xmlns:a16="http://schemas.microsoft.com/office/drawing/2014/main" id="{93C3DD48-BFA6-4E0E-855A-12EA922CE257}"/>
            </a:ext>
          </a:extLst>
        </xdr:cNvPr>
        <xdr:cNvSpPr/>
      </xdr:nvSpPr>
      <xdr:spPr>
        <a:xfrm>
          <a:off x="531830" y="5559807"/>
          <a:ext cx="10228853" cy="268298"/>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59390</xdr:colOff>
      <xdr:row>34</xdr:row>
      <xdr:rowOff>140158</xdr:rowOff>
    </xdr:from>
    <xdr:to>
      <xdr:col>13</xdr:col>
      <xdr:colOff>212910</xdr:colOff>
      <xdr:row>36</xdr:row>
      <xdr:rowOff>112123</xdr:rowOff>
    </xdr:to>
    <xdr:sp macro="" textlink="">
      <xdr:nvSpPr>
        <xdr:cNvPr id="11" name="Rectangle 10">
          <a:extLst>
            <a:ext uri="{FF2B5EF4-FFF2-40B4-BE49-F238E27FC236}">
              <a16:creationId xmlns:a16="http://schemas.microsoft.com/office/drawing/2014/main" id="{0989936D-DBAD-41F6-9741-A81EB7E1A065}"/>
            </a:ext>
          </a:extLst>
        </xdr:cNvPr>
        <xdr:cNvSpPr/>
      </xdr:nvSpPr>
      <xdr:spPr>
        <a:xfrm>
          <a:off x="535640" y="5177825"/>
          <a:ext cx="10228853" cy="268298"/>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59390</xdr:colOff>
      <xdr:row>29</xdr:row>
      <xdr:rowOff>121035</xdr:rowOff>
    </xdr:from>
    <xdr:to>
      <xdr:col>13</xdr:col>
      <xdr:colOff>212910</xdr:colOff>
      <xdr:row>31</xdr:row>
      <xdr:rowOff>79665</xdr:rowOff>
    </xdr:to>
    <xdr:sp macro="" textlink="">
      <xdr:nvSpPr>
        <xdr:cNvPr id="12" name="Rectangle 11">
          <a:extLst>
            <a:ext uri="{FF2B5EF4-FFF2-40B4-BE49-F238E27FC236}">
              <a16:creationId xmlns:a16="http://schemas.microsoft.com/office/drawing/2014/main" id="{8ABF58E9-E6AA-4EA6-B6C4-4AB22619DD33}"/>
            </a:ext>
          </a:extLst>
        </xdr:cNvPr>
        <xdr:cNvSpPr/>
      </xdr:nvSpPr>
      <xdr:spPr>
        <a:xfrm>
          <a:off x="559453" y="4335848"/>
          <a:ext cx="10166676" cy="244380"/>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59390</xdr:colOff>
      <xdr:row>27</xdr:row>
      <xdr:rowOff>31853</xdr:rowOff>
    </xdr:from>
    <xdr:to>
      <xdr:col>13</xdr:col>
      <xdr:colOff>212910</xdr:colOff>
      <xdr:row>28</xdr:row>
      <xdr:rowOff>146693</xdr:rowOff>
    </xdr:to>
    <xdr:sp macro="" textlink="">
      <xdr:nvSpPr>
        <xdr:cNvPr id="13" name="Rectangle 12">
          <a:extLst>
            <a:ext uri="{FF2B5EF4-FFF2-40B4-BE49-F238E27FC236}">
              <a16:creationId xmlns:a16="http://schemas.microsoft.com/office/drawing/2014/main" id="{9BF9B20F-EC33-4DC5-AA1F-9534645BC090}"/>
            </a:ext>
          </a:extLst>
        </xdr:cNvPr>
        <xdr:cNvSpPr/>
      </xdr:nvSpPr>
      <xdr:spPr>
        <a:xfrm>
          <a:off x="535640" y="4032353"/>
          <a:ext cx="10228853" cy="263007"/>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xdr:col>
      <xdr:colOff>55580</xdr:colOff>
      <xdr:row>24</xdr:row>
      <xdr:rowOff>97019</xdr:rowOff>
    </xdr:from>
    <xdr:to>
      <xdr:col>13</xdr:col>
      <xdr:colOff>209100</xdr:colOff>
      <xdr:row>26</xdr:row>
      <xdr:rowOff>63269</xdr:rowOff>
    </xdr:to>
    <xdr:sp macro="" textlink="">
      <xdr:nvSpPr>
        <xdr:cNvPr id="14" name="Rectangle 13">
          <a:extLst>
            <a:ext uri="{FF2B5EF4-FFF2-40B4-BE49-F238E27FC236}">
              <a16:creationId xmlns:a16="http://schemas.microsoft.com/office/drawing/2014/main" id="{45DC632B-9DB3-4964-A05A-02A20FA071D1}"/>
            </a:ext>
          </a:extLst>
        </xdr:cNvPr>
        <xdr:cNvSpPr/>
      </xdr:nvSpPr>
      <xdr:spPr>
        <a:xfrm>
          <a:off x="555643" y="3597457"/>
          <a:ext cx="10166676" cy="252000"/>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12</xdr:col>
      <xdr:colOff>479998</xdr:colOff>
      <xdr:row>0</xdr:row>
      <xdr:rowOff>0</xdr:rowOff>
    </xdr:from>
    <xdr:to>
      <xdr:col>14</xdr:col>
      <xdr:colOff>21702</xdr:colOff>
      <xdr:row>2</xdr:row>
      <xdr:rowOff>20731</xdr:rowOff>
    </xdr:to>
    <xdr:pic>
      <xdr:nvPicPr>
        <xdr:cNvPr id="15" name="Obraz 1">
          <a:extLst>
            <a:ext uri="{FF2B5EF4-FFF2-40B4-BE49-F238E27FC236}">
              <a16:creationId xmlns:a16="http://schemas.microsoft.com/office/drawing/2014/main" id="{FDE99F83-1C06-45C1-B06F-45CBDA16D7CB}"/>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0105851" y="0"/>
          <a:ext cx="703306" cy="324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79</xdr:row>
          <xdr:rowOff>0</xdr:rowOff>
        </xdr:from>
        <xdr:to>
          <xdr:col>5</xdr:col>
          <xdr:colOff>858370</xdr:colOff>
          <xdr:row>83</xdr:row>
          <xdr:rowOff>21851</xdr:rowOff>
        </xdr:to>
        <xdr:pic>
          <xdr:nvPicPr>
            <xdr:cNvPr id="19" name="Picture 18">
              <a:extLst>
                <a:ext uri="{FF2B5EF4-FFF2-40B4-BE49-F238E27FC236}">
                  <a16:creationId xmlns:a16="http://schemas.microsoft.com/office/drawing/2014/main" id="{4219A73D-6BAE-45DD-ACA9-C327AFC2D437}"/>
                </a:ext>
              </a:extLst>
            </xdr:cNvPr>
            <xdr:cNvPicPr>
              <a:picLocks noChangeAspect="1" noChangeArrowheads="1"/>
              <a:extLst>
                <a:ext uri="{84589F7E-364E-4C9E-8A38-B11213B215E9}">
                  <a14:cameraTool cellRange="Technical!$I$157:$K$160" spid="_x0000_s29086"/>
                </a:ext>
              </a:extLst>
            </xdr:cNvPicPr>
          </xdr:nvPicPr>
          <xdr:blipFill>
            <a:blip xmlns:r="http://schemas.openxmlformats.org/officeDocument/2006/relationships" r:embed="rId12"/>
            <a:srcRect/>
            <a:stretch>
              <a:fillRect/>
            </a:stretch>
          </xdr:blipFill>
          <xdr:spPr bwMode="auto">
            <a:xfrm>
              <a:off x="470647" y="11609294"/>
              <a:ext cx="3738282" cy="60455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807666</xdr:colOff>
          <xdr:row>69</xdr:row>
          <xdr:rowOff>0</xdr:rowOff>
        </xdr:from>
        <xdr:to>
          <xdr:col>9</xdr:col>
          <xdr:colOff>187869</xdr:colOff>
          <xdr:row>76</xdr:row>
          <xdr:rowOff>20395</xdr:rowOff>
        </xdr:to>
        <xdr:pic>
          <xdr:nvPicPr>
            <xdr:cNvPr id="24" name="Picture 23">
              <a:extLst>
                <a:ext uri="{FF2B5EF4-FFF2-40B4-BE49-F238E27FC236}">
                  <a16:creationId xmlns:a16="http://schemas.microsoft.com/office/drawing/2014/main" id="{F99457AD-FDD6-45CA-8146-5EBA1417B9A3}"/>
                </a:ext>
              </a:extLst>
            </xdr:cNvPr>
            <xdr:cNvPicPr>
              <a:picLocks noChangeAspect="1" noChangeArrowheads="1"/>
              <a:extLst>
                <a:ext uri="{84589F7E-364E-4C9E-8A38-B11213B215E9}">
                  <a14:cameraTool cellRange="Technical!$I$109:$J$115" spid="_x0000_s29087"/>
                </a:ext>
              </a:extLst>
            </xdr:cNvPicPr>
          </xdr:nvPicPr>
          <xdr:blipFill>
            <a:blip xmlns:r="http://schemas.openxmlformats.org/officeDocument/2006/relationships" r:embed="rId13"/>
            <a:stretch>
              <a:fillRect/>
            </a:stretch>
          </xdr:blipFill>
          <xdr:spPr bwMode="auto">
            <a:xfrm>
              <a:off x="4158225" y="10141324"/>
              <a:ext cx="2966085" cy="104013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1909</xdr:colOff>
          <xdr:row>69</xdr:row>
          <xdr:rowOff>0</xdr:rowOff>
        </xdr:from>
        <xdr:to>
          <xdr:col>14</xdr:col>
          <xdr:colOff>17737</xdr:colOff>
          <xdr:row>73</xdr:row>
          <xdr:rowOff>701</xdr:rowOff>
        </xdr:to>
        <mc:AlternateContent>
          <mc:Choice Requires="a14">
            <xdr:pic>
              <xdr:nvPicPr>
                <xdr:cNvPr id="25" name="Picture 24">
                  <a:extLst>
                    <a:ext uri="{FF2B5EF4-FFF2-40B4-BE49-F238E27FC236}">
                      <a16:creationId xmlns:a16="http://schemas.microsoft.com/office/drawing/2014/main" id="{A144156F-D392-4537-90E2-6C3F71E0E978}"/>
                    </a:ext>
                  </a:extLst>
                </xdr:cNvPr>
                <xdr:cNvPicPr>
                  <a:picLocks noChangeAspect="1" noChangeArrowheads="1"/>
                  <a:extLst>
                    <a:ext uri="{84589F7E-364E-4C9E-8A38-B11213B215E9}">
                      <a14:cameraTool cellRange="Technical!$I$117:$J$120" spid="_x0000_s29088"/>
                    </a:ext>
                  </a:extLst>
                </xdr:cNvPicPr>
              </xdr:nvPicPr>
              <xdr:blipFill>
                <a:blip xmlns:r="http://schemas.openxmlformats.org/officeDocument/2006/relationships" r:embed="rId14"/>
                <a:stretch>
                  <a:fillRect/>
                </a:stretch>
              </xdr:blipFill>
              <xdr:spPr bwMode="auto">
                <a:xfrm>
                  <a:off x="7834821" y="10141324"/>
                  <a:ext cx="2981801" cy="583406"/>
                </a:xfrm>
                <a:prstGeom prst="rect">
                  <a:avLst/>
                </a:prstGeom>
              </xdr:spPr>
            </xdr:pic>
          </mc:Choice>
          <mc:Fallback xmlns=""/>
        </mc:AlternateContent>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69</xdr:row>
          <xdr:rowOff>0</xdr:rowOff>
        </xdr:from>
        <xdr:to>
          <xdr:col>5</xdr:col>
          <xdr:colOff>91440</xdr:colOff>
          <xdr:row>71</xdr:row>
          <xdr:rowOff>21852</xdr:rowOff>
        </xdr:to>
        <xdr:pic>
          <xdr:nvPicPr>
            <xdr:cNvPr id="29" name="Picture 28">
              <a:extLst>
                <a:ext uri="{FF2B5EF4-FFF2-40B4-BE49-F238E27FC236}">
                  <a16:creationId xmlns:a16="http://schemas.microsoft.com/office/drawing/2014/main" id="{C7FC946C-1BDB-485C-A7CB-930DB1E6BD59}"/>
                </a:ext>
              </a:extLst>
            </xdr:cNvPr>
            <xdr:cNvPicPr>
              <a:picLocks noChangeAspect="1" noChangeArrowheads="1"/>
              <a:extLst>
                <a:ext uri="{84589F7E-364E-4C9E-8A38-B11213B215E9}">
                  <a14:cameraTool cellRange="Technical!$I$106:$J$107" spid="_x0000_s29089"/>
                </a:ext>
              </a:extLst>
            </xdr:cNvPicPr>
          </xdr:nvPicPr>
          <xdr:blipFill>
            <a:blip xmlns:r="http://schemas.openxmlformats.org/officeDocument/2006/relationships" r:embed="rId15"/>
            <a:srcRect/>
            <a:stretch>
              <a:fillRect/>
            </a:stretch>
          </xdr:blipFill>
          <xdr:spPr bwMode="auto">
            <a:xfrm>
              <a:off x="470647" y="10141324"/>
              <a:ext cx="2971352" cy="313204"/>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xdr:from>
      <xdr:col>3</xdr:col>
      <xdr:colOff>59390</xdr:colOff>
      <xdr:row>32</xdr:row>
      <xdr:rowOff>69367</xdr:rowOff>
    </xdr:from>
    <xdr:to>
      <xdr:col>13</xdr:col>
      <xdr:colOff>212910</xdr:colOff>
      <xdr:row>34</xdr:row>
      <xdr:rowOff>21007</xdr:rowOff>
    </xdr:to>
    <xdr:sp macro="" textlink="">
      <xdr:nvSpPr>
        <xdr:cNvPr id="17" name="Rectangle 16">
          <a:extLst>
            <a:ext uri="{FF2B5EF4-FFF2-40B4-BE49-F238E27FC236}">
              <a16:creationId xmlns:a16="http://schemas.microsoft.com/office/drawing/2014/main" id="{8C57DFAA-8A10-416A-970D-6189AADF60B3}"/>
            </a:ext>
          </a:extLst>
        </xdr:cNvPr>
        <xdr:cNvSpPr/>
      </xdr:nvSpPr>
      <xdr:spPr>
        <a:xfrm>
          <a:off x="559453" y="4712805"/>
          <a:ext cx="10166676" cy="237390"/>
        </a:xfrm>
        <a:prstGeom prst="rect">
          <a:avLst/>
        </a:prstGeom>
        <a:noFill/>
        <a:ln>
          <a:solidFill>
            <a:schemeClr val="bg1">
              <a:lumMod val="50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39528</xdr:colOff>
      <xdr:row>182</xdr:row>
      <xdr:rowOff>0</xdr:rowOff>
    </xdr:from>
    <xdr:to>
      <xdr:col>26</xdr:col>
      <xdr:colOff>727458</xdr:colOff>
      <xdr:row>199</xdr:row>
      <xdr:rowOff>56030</xdr:rowOff>
    </xdr:to>
    <xdr:graphicFrame macro="">
      <xdr:nvGraphicFramePr>
        <xdr:cNvPr id="13" name="Chart 12">
          <a:extLst>
            <a:ext uri="{FF2B5EF4-FFF2-40B4-BE49-F238E27FC236}">
              <a16:creationId xmlns:a16="http://schemas.microsoft.com/office/drawing/2014/main" id="{99F95E5A-C0EC-4823-9A36-560BDA404F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39528</xdr:colOff>
      <xdr:row>182</xdr:row>
      <xdr:rowOff>0</xdr:rowOff>
    </xdr:from>
    <xdr:to>
      <xdr:col>31</xdr:col>
      <xdr:colOff>727458</xdr:colOff>
      <xdr:row>199</xdr:row>
      <xdr:rowOff>56030</xdr:rowOff>
    </xdr:to>
    <xdr:graphicFrame macro="">
      <xdr:nvGraphicFramePr>
        <xdr:cNvPr id="14" name="Chart 13">
          <a:extLst>
            <a:ext uri="{FF2B5EF4-FFF2-40B4-BE49-F238E27FC236}">
              <a16:creationId xmlns:a16="http://schemas.microsoft.com/office/drawing/2014/main" id="{551A7A7E-815C-41FA-8B0F-FA611B089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39528</xdr:colOff>
      <xdr:row>182</xdr:row>
      <xdr:rowOff>0</xdr:rowOff>
    </xdr:from>
    <xdr:to>
      <xdr:col>36</xdr:col>
      <xdr:colOff>727458</xdr:colOff>
      <xdr:row>199</xdr:row>
      <xdr:rowOff>56030</xdr:rowOff>
    </xdr:to>
    <xdr:graphicFrame macro="">
      <xdr:nvGraphicFramePr>
        <xdr:cNvPr id="15" name="Chart 14">
          <a:extLst>
            <a:ext uri="{FF2B5EF4-FFF2-40B4-BE49-F238E27FC236}">
              <a16:creationId xmlns:a16="http://schemas.microsoft.com/office/drawing/2014/main" id="{35A5976A-CF77-4CCC-8647-0574C52DF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129</xdr:row>
      <xdr:rowOff>83344</xdr:rowOff>
    </xdr:from>
    <xdr:to>
      <xdr:col>18</xdr:col>
      <xdr:colOff>281667</xdr:colOff>
      <xdr:row>148</xdr:row>
      <xdr:rowOff>71075</xdr:rowOff>
    </xdr:to>
    <xdr:graphicFrame macro="">
      <xdr:nvGraphicFramePr>
        <xdr:cNvPr id="3" name="Chart 2">
          <a:extLst>
            <a:ext uri="{FF2B5EF4-FFF2-40B4-BE49-F238E27FC236}">
              <a16:creationId xmlns:a16="http://schemas.microsoft.com/office/drawing/2014/main" id="{39405499-A631-4AA4-BD48-07E37FCFE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0</xdr:colOff>
      <xdr:row>135</xdr:row>
      <xdr:rowOff>0</xdr:rowOff>
    </xdr:from>
    <xdr:to>
      <xdr:col>27</xdr:col>
      <xdr:colOff>99052</xdr:colOff>
      <xdr:row>154</xdr:row>
      <xdr:rowOff>20802</xdr:rowOff>
    </xdr:to>
    <xdr:graphicFrame macro="">
      <xdr:nvGraphicFramePr>
        <xdr:cNvPr id="4" name="Chart 3">
          <a:extLst>
            <a:ext uri="{FF2B5EF4-FFF2-40B4-BE49-F238E27FC236}">
              <a16:creationId xmlns:a16="http://schemas.microsoft.com/office/drawing/2014/main" id="{E84FC6F8-7850-4BB3-B927-30165F44B3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30</xdr:col>
      <xdr:colOff>0</xdr:colOff>
      <xdr:row>144</xdr:row>
      <xdr:rowOff>0</xdr:rowOff>
    </xdr:from>
    <xdr:to>
      <xdr:col>43</xdr:col>
      <xdr:colOff>206418</xdr:colOff>
      <xdr:row>161</xdr:row>
      <xdr:rowOff>146055</xdr:rowOff>
    </xdr:to>
    <xdr:graphicFrame macro="">
      <xdr:nvGraphicFramePr>
        <xdr:cNvPr id="5" name="Chart 4">
          <a:extLst>
            <a:ext uri="{FF2B5EF4-FFF2-40B4-BE49-F238E27FC236}">
              <a16:creationId xmlns:a16="http://schemas.microsoft.com/office/drawing/2014/main" id="{B7DA38F9-D575-491A-A99C-D50E189F8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8860156</xdr:colOff>
      <xdr:row>0</xdr:row>
      <xdr:rowOff>0</xdr:rowOff>
    </xdr:from>
    <xdr:to>
      <xdr:col>4</xdr:col>
      <xdr:colOff>16829</xdr:colOff>
      <xdr:row>3</xdr:row>
      <xdr:rowOff>57255</xdr:rowOff>
    </xdr:to>
    <xdr:pic>
      <xdr:nvPicPr>
        <xdr:cNvPr id="2" name="Obraz 1">
          <a:extLst>
            <a:ext uri="{FF2B5EF4-FFF2-40B4-BE49-F238E27FC236}">
              <a16:creationId xmlns:a16="http://schemas.microsoft.com/office/drawing/2014/main" id="{0C53E7B5-C596-449D-ACDF-05CAF57A09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77656" y="0"/>
          <a:ext cx="1078125" cy="501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168274</xdr:colOff>
      <xdr:row>60</xdr:row>
      <xdr:rowOff>94402</xdr:rowOff>
    </xdr:from>
    <xdr:to>
      <xdr:col>2</xdr:col>
      <xdr:colOff>1169669</xdr:colOff>
      <xdr:row>63</xdr:row>
      <xdr:rowOff>136736</xdr:rowOff>
    </xdr:to>
    <xdr:sp macro="" textlink="">
      <xdr:nvSpPr>
        <xdr:cNvPr id="3" name="Rectangle 2">
          <a:extLst>
            <a:ext uri="{FF2B5EF4-FFF2-40B4-BE49-F238E27FC236}">
              <a16:creationId xmlns:a16="http://schemas.microsoft.com/office/drawing/2014/main" id="{C5AB4D2B-4F13-34FD-28CB-2EEA2ABD7C48}"/>
            </a:ext>
          </a:extLst>
        </xdr:cNvPr>
        <xdr:cNvSpPr/>
      </xdr:nvSpPr>
      <xdr:spPr>
        <a:xfrm>
          <a:off x="492124" y="10124227"/>
          <a:ext cx="1001395" cy="470959"/>
        </a:xfrm>
        <a:prstGeom prst="rect">
          <a:avLst/>
        </a:prstGeom>
        <a:solidFill>
          <a:srgbClr val="FFFF85"/>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900">
              <a:solidFill>
                <a:sysClr val="windowText" lastClr="000000"/>
              </a:solidFill>
              <a:latin typeface="Arial" panose="020B0604020202020204" pitchFamily="34" charset="0"/>
              <a:cs typeface="Arial" panose="020B0604020202020204" pitchFamily="34" charset="0"/>
            </a:rPr>
            <a:t>Inputs</a:t>
          </a:r>
        </a:p>
      </xdr:txBody>
    </xdr:sp>
    <xdr:clientData/>
  </xdr:twoCellAnchor>
  <xdr:twoCellAnchor>
    <xdr:from>
      <xdr:col>2</xdr:col>
      <xdr:colOff>1812500</xdr:colOff>
      <xdr:row>60</xdr:row>
      <xdr:rowOff>98212</xdr:rowOff>
    </xdr:from>
    <xdr:to>
      <xdr:col>2</xdr:col>
      <xdr:colOff>2810085</xdr:colOff>
      <xdr:row>64</xdr:row>
      <xdr:rowOff>19050</xdr:rowOff>
    </xdr:to>
    <xdr:sp macro="" textlink="">
      <xdr:nvSpPr>
        <xdr:cNvPr id="4" name="Rectangle 3">
          <a:extLst>
            <a:ext uri="{FF2B5EF4-FFF2-40B4-BE49-F238E27FC236}">
              <a16:creationId xmlns:a16="http://schemas.microsoft.com/office/drawing/2014/main" id="{6264D7C4-0FCC-4215-848A-9F4821DE0207}"/>
            </a:ext>
          </a:extLst>
        </xdr:cNvPr>
        <xdr:cNvSpPr/>
      </xdr:nvSpPr>
      <xdr:spPr>
        <a:xfrm>
          <a:off x="2136350" y="10128037"/>
          <a:ext cx="997585" cy="492338"/>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900">
              <a:solidFill>
                <a:sysClr val="windowText" lastClr="000000"/>
              </a:solidFill>
              <a:latin typeface="Arial" panose="020B0604020202020204" pitchFamily="34" charset="0"/>
              <a:cs typeface="Arial" panose="020B0604020202020204" pitchFamily="34" charset="0"/>
            </a:rPr>
            <a:t>Calculations</a:t>
          </a:r>
        </a:p>
      </xdr:txBody>
    </xdr:sp>
    <xdr:clientData/>
  </xdr:twoCellAnchor>
  <xdr:twoCellAnchor>
    <xdr:from>
      <xdr:col>2</xdr:col>
      <xdr:colOff>3454821</xdr:colOff>
      <xdr:row>60</xdr:row>
      <xdr:rowOff>94402</xdr:rowOff>
    </xdr:from>
    <xdr:to>
      <xdr:col>2</xdr:col>
      <xdr:colOff>4440976</xdr:colOff>
      <xdr:row>64</xdr:row>
      <xdr:rowOff>19050</xdr:rowOff>
    </xdr:to>
    <xdr:sp macro="" textlink="">
      <xdr:nvSpPr>
        <xdr:cNvPr id="5" name="Rectangle 4">
          <a:extLst>
            <a:ext uri="{FF2B5EF4-FFF2-40B4-BE49-F238E27FC236}">
              <a16:creationId xmlns:a16="http://schemas.microsoft.com/office/drawing/2014/main" id="{1236CDA8-AF38-410B-9F0D-7306FE6F7D78}"/>
            </a:ext>
          </a:extLst>
        </xdr:cNvPr>
        <xdr:cNvSpPr/>
      </xdr:nvSpPr>
      <xdr:spPr>
        <a:xfrm>
          <a:off x="3778671" y="10124227"/>
          <a:ext cx="986155" cy="496148"/>
        </a:xfrm>
        <a:prstGeom prst="rect">
          <a:avLst/>
        </a:prstGeom>
        <a:solidFill>
          <a:srgbClr val="31489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900">
              <a:solidFill>
                <a:schemeClr val="bg1"/>
              </a:solidFill>
              <a:latin typeface="Arial" panose="020B0604020202020204" pitchFamily="34" charset="0"/>
              <a:cs typeface="Arial" panose="020B0604020202020204" pitchFamily="34" charset="0"/>
            </a:rPr>
            <a:t>Results</a:t>
          </a:r>
        </a:p>
      </xdr:txBody>
    </xdr:sp>
    <xdr:clientData/>
  </xdr:twoCellAnchor>
  <xdr:twoCellAnchor>
    <xdr:from>
      <xdr:col>2</xdr:col>
      <xdr:colOff>1297728</xdr:colOff>
      <xdr:row>61</xdr:row>
      <xdr:rowOff>112607</xdr:rowOff>
    </xdr:from>
    <xdr:to>
      <xdr:col>2</xdr:col>
      <xdr:colOff>1685502</xdr:colOff>
      <xdr:row>62</xdr:row>
      <xdr:rowOff>136736</xdr:rowOff>
    </xdr:to>
    <xdr:sp macro="" textlink="">
      <xdr:nvSpPr>
        <xdr:cNvPr id="6" name="Arrow: Right 5">
          <a:extLst>
            <a:ext uri="{FF2B5EF4-FFF2-40B4-BE49-F238E27FC236}">
              <a16:creationId xmlns:a16="http://schemas.microsoft.com/office/drawing/2014/main" id="{3FBCACF4-7BCD-E52B-FF51-73D7BE6FB586}"/>
            </a:ext>
          </a:extLst>
        </xdr:cNvPr>
        <xdr:cNvSpPr/>
      </xdr:nvSpPr>
      <xdr:spPr>
        <a:xfrm>
          <a:off x="1621578" y="10285307"/>
          <a:ext cx="387774" cy="167004"/>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xdr:col>
      <xdr:colOff>2941954</xdr:colOff>
      <xdr:row>61</xdr:row>
      <xdr:rowOff>112607</xdr:rowOff>
    </xdr:from>
    <xdr:to>
      <xdr:col>2</xdr:col>
      <xdr:colOff>3325918</xdr:colOff>
      <xdr:row>62</xdr:row>
      <xdr:rowOff>132926</xdr:rowOff>
    </xdr:to>
    <xdr:sp macro="" textlink="">
      <xdr:nvSpPr>
        <xdr:cNvPr id="7" name="Arrow: Right 6">
          <a:extLst>
            <a:ext uri="{FF2B5EF4-FFF2-40B4-BE49-F238E27FC236}">
              <a16:creationId xmlns:a16="http://schemas.microsoft.com/office/drawing/2014/main" id="{5F85C5E1-9671-4954-A854-21415F3808B8}"/>
            </a:ext>
          </a:extLst>
        </xdr:cNvPr>
        <xdr:cNvSpPr/>
      </xdr:nvSpPr>
      <xdr:spPr>
        <a:xfrm>
          <a:off x="3265804" y="10285307"/>
          <a:ext cx="383964" cy="163194"/>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2</xdr:col>
      <xdr:colOff>55377</xdr:colOff>
      <xdr:row>24</xdr:row>
      <xdr:rowOff>135188</xdr:rowOff>
    </xdr:from>
    <xdr:to>
      <xdr:col>2</xdr:col>
      <xdr:colOff>6726460</xdr:colOff>
      <xdr:row>28</xdr:row>
      <xdr:rowOff>131332</xdr:rowOff>
    </xdr:to>
    <xdr:pic>
      <xdr:nvPicPr>
        <xdr:cNvPr id="12" name="Picture 11">
          <a:extLst>
            <a:ext uri="{FF2B5EF4-FFF2-40B4-BE49-F238E27FC236}">
              <a16:creationId xmlns:a16="http://schemas.microsoft.com/office/drawing/2014/main" id="{C5882186-E415-A3D2-E660-B9C81766985A}"/>
            </a:ext>
          </a:extLst>
        </xdr:cNvPr>
        <xdr:cNvPicPr>
          <a:picLocks noChangeAspect="1"/>
        </xdr:cNvPicPr>
      </xdr:nvPicPr>
      <xdr:blipFill rotWithShape="1">
        <a:blip xmlns:r="http://schemas.openxmlformats.org/officeDocument/2006/relationships" r:embed="rId2"/>
        <a:srcRect l="3226" t="18421"/>
        <a:stretch>
          <a:fillRect/>
        </a:stretch>
      </xdr:blipFill>
      <xdr:spPr>
        <a:xfrm>
          <a:off x="379227" y="4478588"/>
          <a:ext cx="6661558" cy="571454"/>
        </a:xfrm>
        <a:prstGeom prst="rect">
          <a:avLst/>
        </a:prstGeom>
      </xdr:spPr>
    </xdr:pic>
    <xdr:clientData/>
  </xdr:twoCellAnchor>
  <xdr:twoCellAnchor>
    <xdr:from>
      <xdr:col>1</xdr:col>
      <xdr:colOff>153516</xdr:colOff>
      <xdr:row>26</xdr:row>
      <xdr:rowOff>136735</xdr:rowOff>
    </xdr:from>
    <xdr:to>
      <xdr:col>2</xdr:col>
      <xdr:colOff>6050083</xdr:colOff>
      <xdr:row>29</xdr:row>
      <xdr:rowOff>20318</xdr:rowOff>
    </xdr:to>
    <xdr:sp macro="" textlink="">
      <xdr:nvSpPr>
        <xdr:cNvPr id="17" name="Rectangle: Rounded Corners 16">
          <a:extLst>
            <a:ext uri="{FF2B5EF4-FFF2-40B4-BE49-F238E27FC236}">
              <a16:creationId xmlns:a16="http://schemas.microsoft.com/office/drawing/2014/main" id="{690BA275-BF26-7C19-EF98-460EF80E1D8D}"/>
            </a:ext>
          </a:extLst>
        </xdr:cNvPr>
        <xdr:cNvSpPr/>
      </xdr:nvSpPr>
      <xdr:spPr>
        <a:xfrm>
          <a:off x="315441" y="4765885"/>
          <a:ext cx="6058492" cy="312208"/>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1</xdr:col>
      <xdr:colOff>63194</xdr:colOff>
      <xdr:row>31</xdr:row>
      <xdr:rowOff>114300</xdr:rowOff>
    </xdr:from>
    <xdr:to>
      <xdr:col>2</xdr:col>
      <xdr:colOff>6001626</xdr:colOff>
      <xdr:row>34</xdr:row>
      <xdr:rowOff>93673</xdr:rowOff>
    </xdr:to>
    <xdr:pic>
      <xdr:nvPicPr>
        <xdr:cNvPr id="18" name="Picture 17">
          <a:extLst>
            <a:ext uri="{FF2B5EF4-FFF2-40B4-BE49-F238E27FC236}">
              <a16:creationId xmlns:a16="http://schemas.microsoft.com/office/drawing/2014/main" id="{95EBCD1C-AE54-D3BE-E924-C79C1FEDCE0F}"/>
            </a:ext>
          </a:extLst>
        </xdr:cNvPr>
        <xdr:cNvPicPr>
          <a:picLocks noChangeAspect="1"/>
        </xdr:cNvPicPr>
      </xdr:nvPicPr>
      <xdr:blipFill rotWithShape="1">
        <a:blip xmlns:r="http://schemas.openxmlformats.org/officeDocument/2006/relationships" r:embed="rId3"/>
        <a:srcRect l="3187" t="49263"/>
        <a:stretch>
          <a:fillRect/>
        </a:stretch>
      </xdr:blipFill>
      <xdr:spPr>
        <a:xfrm>
          <a:off x="225119" y="5629275"/>
          <a:ext cx="6087022" cy="411808"/>
        </a:xfrm>
        <a:prstGeom prst="rect">
          <a:avLst/>
        </a:prstGeom>
      </xdr:spPr>
    </xdr:pic>
    <xdr:clientData/>
  </xdr:twoCellAnchor>
  <xdr:twoCellAnchor>
    <xdr:from>
      <xdr:col>1</xdr:col>
      <xdr:colOff>68789</xdr:colOff>
      <xdr:row>32</xdr:row>
      <xdr:rowOff>51011</xdr:rowOff>
    </xdr:from>
    <xdr:to>
      <xdr:col>2</xdr:col>
      <xdr:colOff>287866</xdr:colOff>
      <xdr:row>34</xdr:row>
      <xdr:rowOff>129963</xdr:rowOff>
    </xdr:to>
    <xdr:sp macro="" textlink="">
      <xdr:nvSpPr>
        <xdr:cNvPr id="19" name="Rectangle: Rounded Corners 18">
          <a:extLst>
            <a:ext uri="{FF2B5EF4-FFF2-40B4-BE49-F238E27FC236}">
              <a16:creationId xmlns:a16="http://schemas.microsoft.com/office/drawing/2014/main" id="{C813EFA4-0AE1-482D-8FEE-E3874239DD2B}"/>
            </a:ext>
          </a:extLst>
        </xdr:cNvPr>
        <xdr:cNvSpPr/>
      </xdr:nvSpPr>
      <xdr:spPr>
        <a:xfrm>
          <a:off x="230714" y="5708861"/>
          <a:ext cx="381002" cy="364702"/>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xdr:col>
      <xdr:colOff>4923364</xdr:colOff>
      <xdr:row>32</xdr:row>
      <xdr:rowOff>58631</xdr:rowOff>
    </xdr:from>
    <xdr:to>
      <xdr:col>2</xdr:col>
      <xdr:colOff>5883487</xdr:colOff>
      <xdr:row>34</xdr:row>
      <xdr:rowOff>131868</xdr:rowOff>
    </xdr:to>
    <xdr:sp macro="" textlink="">
      <xdr:nvSpPr>
        <xdr:cNvPr id="20" name="Rectangle: Rounded Corners 19">
          <a:extLst>
            <a:ext uri="{FF2B5EF4-FFF2-40B4-BE49-F238E27FC236}">
              <a16:creationId xmlns:a16="http://schemas.microsoft.com/office/drawing/2014/main" id="{B3F0E8CE-9360-4FD7-B488-9957A0178DC4}"/>
            </a:ext>
          </a:extLst>
        </xdr:cNvPr>
        <xdr:cNvSpPr/>
      </xdr:nvSpPr>
      <xdr:spPr>
        <a:xfrm>
          <a:off x="5247214" y="5716481"/>
          <a:ext cx="960123" cy="358987"/>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0</xdr:col>
      <xdr:colOff>0</xdr:colOff>
      <xdr:row>69</xdr:row>
      <xdr:rowOff>0</xdr:rowOff>
    </xdr:from>
    <xdr:to>
      <xdr:col>2</xdr:col>
      <xdr:colOff>3387317</xdr:colOff>
      <xdr:row>72</xdr:row>
      <xdr:rowOff>137051</xdr:rowOff>
    </xdr:to>
    <xdr:pic>
      <xdr:nvPicPr>
        <xdr:cNvPr id="22" name="Picture 21">
          <a:extLst>
            <a:ext uri="{FF2B5EF4-FFF2-40B4-BE49-F238E27FC236}">
              <a16:creationId xmlns:a16="http://schemas.microsoft.com/office/drawing/2014/main" id="{2A2393FC-2932-4906-AEA0-6A71C5AD2DC8}"/>
            </a:ext>
          </a:extLst>
        </xdr:cNvPr>
        <xdr:cNvPicPr>
          <a:picLocks noChangeAspect="1"/>
        </xdr:cNvPicPr>
      </xdr:nvPicPr>
      <xdr:blipFill rotWithShape="1">
        <a:blip xmlns:r="http://schemas.openxmlformats.org/officeDocument/2006/relationships" r:embed="rId4"/>
        <a:srcRect l="5946" t="20240"/>
        <a:stretch>
          <a:fillRect/>
        </a:stretch>
      </xdr:blipFill>
      <xdr:spPr>
        <a:xfrm>
          <a:off x="0" y="11658600"/>
          <a:ext cx="3711167" cy="561866"/>
        </a:xfrm>
        <a:prstGeom prst="rect">
          <a:avLst/>
        </a:prstGeom>
      </xdr:spPr>
    </xdr:pic>
    <xdr:clientData/>
  </xdr:twoCellAnchor>
  <xdr:twoCellAnchor>
    <xdr:from>
      <xdr:col>2</xdr:col>
      <xdr:colOff>17876</xdr:colOff>
      <xdr:row>69</xdr:row>
      <xdr:rowOff>10794</xdr:rowOff>
    </xdr:from>
    <xdr:to>
      <xdr:col>2</xdr:col>
      <xdr:colOff>2749225</xdr:colOff>
      <xdr:row>71</xdr:row>
      <xdr:rowOff>21166</xdr:rowOff>
    </xdr:to>
    <xdr:sp macro="" textlink="">
      <xdr:nvSpPr>
        <xdr:cNvPr id="23" name="Rectangle: Rounded Corners 22">
          <a:extLst>
            <a:ext uri="{FF2B5EF4-FFF2-40B4-BE49-F238E27FC236}">
              <a16:creationId xmlns:a16="http://schemas.microsoft.com/office/drawing/2014/main" id="{78E7F82C-8310-42D7-9566-0897ECFF56C3}"/>
            </a:ext>
          </a:extLst>
        </xdr:cNvPr>
        <xdr:cNvSpPr/>
      </xdr:nvSpPr>
      <xdr:spPr>
        <a:xfrm>
          <a:off x="341726" y="11669394"/>
          <a:ext cx="2731349" cy="296122"/>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2</xdr:col>
      <xdr:colOff>0</xdr:colOff>
      <xdr:row>129</xdr:row>
      <xdr:rowOff>0</xdr:rowOff>
    </xdr:from>
    <xdr:to>
      <xdr:col>2</xdr:col>
      <xdr:colOff>3903891</xdr:colOff>
      <xdr:row>151</xdr:row>
      <xdr:rowOff>93603</xdr:rowOff>
    </xdr:to>
    <xdr:pic>
      <xdr:nvPicPr>
        <xdr:cNvPr id="8" name="Picture 7">
          <a:extLst>
            <a:ext uri="{FF2B5EF4-FFF2-40B4-BE49-F238E27FC236}">
              <a16:creationId xmlns:a16="http://schemas.microsoft.com/office/drawing/2014/main" id="{6CA7143C-5B24-63A8-890E-4D10C40D229B}"/>
            </a:ext>
          </a:extLst>
        </xdr:cNvPr>
        <xdr:cNvPicPr>
          <a:picLocks noChangeAspect="1"/>
        </xdr:cNvPicPr>
      </xdr:nvPicPr>
      <xdr:blipFill>
        <a:blip xmlns:r="http://schemas.openxmlformats.org/officeDocument/2006/relationships" r:embed="rId5"/>
        <a:stretch>
          <a:fillRect/>
        </a:stretch>
      </xdr:blipFill>
      <xdr:spPr>
        <a:xfrm>
          <a:off x="317500" y="14605000"/>
          <a:ext cx="3915321" cy="3353268"/>
        </a:xfrm>
        <a:prstGeom prst="rect">
          <a:avLst/>
        </a:prstGeom>
      </xdr:spPr>
    </xdr:pic>
    <xdr:clientData/>
  </xdr:twoCellAnchor>
  <xdr:twoCellAnchor editAs="oneCell">
    <xdr:from>
      <xdr:col>0</xdr:col>
      <xdr:colOff>0</xdr:colOff>
      <xdr:row>81</xdr:row>
      <xdr:rowOff>76200</xdr:rowOff>
    </xdr:from>
    <xdr:to>
      <xdr:col>2</xdr:col>
      <xdr:colOff>7923207</xdr:colOff>
      <xdr:row>84</xdr:row>
      <xdr:rowOff>112281</xdr:rowOff>
    </xdr:to>
    <xdr:pic>
      <xdr:nvPicPr>
        <xdr:cNvPr id="11" name="Picture 10">
          <a:extLst>
            <a:ext uri="{FF2B5EF4-FFF2-40B4-BE49-F238E27FC236}">
              <a16:creationId xmlns:a16="http://schemas.microsoft.com/office/drawing/2014/main" id="{21F55E9A-BEE9-4266-A768-C1120BFF787C}"/>
            </a:ext>
          </a:extLst>
        </xdr:cNvPr>
        <xdr:cNvPicPr>
          <a:picLocks noChangeAspect="1"/>
        </xdr:cNvPicPr>
      </xdr:nvPicPr>
      <xdr:blipFill rotWithShape="1">
        <a:blip xmlns:r="http://schemas.openxmlformats.org/officeDocument/2006/relationships" r:embed="rId6"/>
        <a:srcRect l="310" t="32278"/>
        <a:stretch>
          <a:fillRect/>
        </a:stretch>
      </xdr:blipFill>
      <xdr:spPr>
        <a:xfrm>
          <a:off x="0" y="13611225"/>
          <a:ext cx="8247057" cy="464706"/>
        </a:xfrm>
        <a:prstGeom prst="rect">
          <a:avLst/>
        </a:prstGeom>
      </xdr:spPr>
    </xdr:pic>
    <xdr:clientData/>
  </xdr:twoCellAnchor>
  <xdr:twoCellAnchor editAs="oneCell">
    <xdr:from>
      <xdr:col>1</xdr:col>
      <xdr:colOff>52917</xdr:colOff>
      <xdr:row>103</xdr:row>
      <xdr:rowOff>63500</xdr:rowOff>
    </xdr:from>
    <xdr:to>
      <xdr:col>2</xdr:col>
      <xdr:colOff>8117508</xdr:colOff>
      <xdr:row>117</xdr:row>
      <xdr:rowOff>79702</xdr:rowOff>
    </xdr:to>
    <xdr:pic>
      <xdr:nvPicPr>
        <xdr:cNvPr id="13" name="Picture 12">
          <a:extLst>
            <a:ext uri="{FF2B5EF4-FFF2-40B4-BE49-F238E27FC236}">
              <a16:creationId xmlns:a16="http://schemas.microsoft.com/office/drawing/2014/main" id="{F4DFFECA-ECE6-9CA3-062F-DEE661BE9DC9}"/>
            </a:ext>
          </a:extLst>
        </xdr:cNvPr>
        <xdr:cNvPicPr>
          <a:picLocks noChangeAspect="1"/>
        </xdr:cNvPicPr>
      </xdr:nvPicPr>
      <xdr:blipFill rotWithShape="1">
        <a:blip xmlns:r="http://schemas.openxmlformats.org/officeDocument/2006/relationships" r:embed="rId7"/>
        <a:srcRect l="428" t="10139"/>
        <a:stretch>
          <a:fillRect/>
        </a:stretch>
      </xdr:blipFill>
      <xdr:spPr>
        <a:xfrm>
          <a:off x="211667" y="16658167"/>
          <a:ext cx="8223341" cy="2090535"/>
        </a:xfrm>
        <a:prstGeom prst="rect">
          <a:avLst/>
        </a:prstGeom>
      </xdr:spPr>
    </xdr:pic>
    <xdr:clientData/>
  </xdr:twoCellAnchor>
  <xdr:twoCellAnchor editAs="oneCell">
    <xdr:from>
      <xdr:col>2</xdr:col>
      <xdr:colOff>297180</xdr:colOff>
      <xdr:row>51</xdr:row>
      <xdr:rowOff>0</xdr:rowOff>
    </xdr:from>
    <xdr:to>
      <xdr:col>2</xdr:col>
      <xdr:colOff>6175273</xdr:colOff>
      <xdr:row>53</xdr:row>
      <xdr:rowOff>19012</xdr:rowOff>
    </xdr:to>
    <xdr:pic>
      <xdr:nvPicPr>
        <xdr:cNvPr id="21" name="Picture 20">
          <a:extLst>
            <a:ext uri="{FF2B5EF4-FFF2-40B4-BE49-F238E27FC236}">
              <a16:creationId xmlns:a16="http://schemas.microsoft.com/office/drawing/2014/main" id="{E6EA5762-5CD3-B9EF-E1BD-9C68AE1E2BB0}"/>
            </a:ext>
          </a:extLst>
        </xdr:cNvPr>
        <xdr:cNvPicPr>
          <a:picLocks noChangeAspect="1"/>
        </xdr:cNvPicPr>
      </xdr:nvPicPr>
      <xdr:blipFill>
        <a:blip xmlns:r="http://schemas.openxmlformats.org/officeDocument/2006/relationships" r:embed="rId8"/>
        <a:stretch>
          <a:fillRect/>
        </a:stretch>
      </xdr:blipFill>
      <xdr:spPr>
        <a:xfrm>
          <a:off x="621030" y="8515350"/>
          <a:ext cx="5878093" cy="308572"/>
        </a:xfrm>
        <a:prstGeom prst="rect">
          <a:avLst/>
        </a:prstGeom>
      </xdr:spPr>
    </xdr:pic>
    <xdr:clientData/>
  </xdr:twoCellAnchor>
  <xdr:twoCellAnchor editAs="oneCell">
    <xdr:from>
      <xdr:col>2</xdr:col>
      <xdr:colOff>293370</xdr:colOff>
      <xdr:row>40</xdr:row>
      <xdr:rowOff>0</xdr:rowOff>
    </xdr:from>
    <xdr:to>
      <xdr:col>2</xdr:col>
      <xdr:colOff>7257178</xdr:colOff>
      <xdr:row>42</xdr:row>
      <xdr:rowOff>17954</xdr:rowOff>
    </xdr:to>
    <xdr:pic>
      <xdr:nvPicPr>
        <xdr:cNvPr id="24" name="Picture 23">
          <a:extLst>
            <a:ext uri="{FF2B5EF4-FFF2-40B4-BE49-F238E27FC236}">
              <a16:creationId xmlns:a16="http://schemas.microsoft.com/office/drawing/2014/main" id="{6DCABCD6-E4A8-4369-9932-F95F185D40BC}"/>
            </a:ext>
          </a:extLst>
        </xdr:cNvPr>
        <xdr:cNvPicPr>
          <a:picLocks noChangeAspect="1"/>
        </xdr:cNvPicPr>
      </xdr:nvPicPr>
      <xdr:blipFill>
        <a:blip xmlns:r="http://schemas.openxmlformats.org/officeDocument/2006/relationships" r:embed="rId9"/>
        <a:stretch>
          <a:fillRect/>
        </a:stretch>
      </xdr:blipFill>
      <xdr:spPr>
        <a:xfrm>
          <a:off x="617220" y="6943725"/>
          <a:ext cx="6967618" cy="307513"/>
        </a:xfrm>
        <a:prstGeom prst="rect">
          <a:avLst/>
        </a:prstGeom>
      </xdr:spPr>
    </xdr:pic>
    <xdr:clientData/>
  </xdr:twoCellAnchor>
  <xdr:twoCellAnchor editAs="oneCell">
    <xdr:from>
      <xdr:col>2</xdr:col>
      <xdr:colOff>285750</xdr:colOff>
      <xdr:row>45</xdr:row>
      <xdr:rowOff>0</xdr:rowOff>
    </xdr:from>
    <xdr:to>
      <xdr:col>2</xdr:col>
      <xdr:colOff>3692906</xdr:colOff>
      <xdr:row>47</xdr:row>
      <xdr:rowOff>137101</xdr:rowOff>
    </xdr:to>
    <xdr:pic>
      <xdr:nvPicPr>
        <xdr:cNvPr id="25" name="Picture 24">
          <a:extLst>
            <a:ext uri="{FF2B5EF4-FFF2-40B4-BE49-F238E27FC236}">
              <a16:creationId xmlns:a16="http://schemas.microsoft.com/office/drawing/2014/main" id="{FEF635AA-2F9B-4D64-AAE9-D7F21F0C009A}"/>
            </a:ext>
          </a:extLst>
        </xdr:cNvPr>
        <xdr:cNvPicPr>
          <a:picLocks noChangeAspect="1"/>
        </xdr:cNvPicPr>
      </xdr:nvPicPr>
      <xdr:blipFill rotWithShape="1">
        <a:blip xmlns:r="http://schemas.openxmlformats.org/officeDocument/2006/relationships" r:embed="rId10"/>
        <a:srcRect l="958" t="6860" r="-1" b="-1"/>
        <a:stretch>
          <a:fillRect/>
        </a:stretch>
      </xdr:blipFill>
      <xdr:spPr>
        <a:xfrm>
          <a:off x="609600" y="7658100"/>
          <a:ext cx="3407156" cy="419042"/>
        </a:xfrm>
        <a:prstGeom prst="rect">
          <a:avLst/>
        </a:prstGeom>
      </xdr:spPr>
    </xdr:pic>
    <xdr:clientData/>
  </xdr:twoCellAnchor>
  <xdr:twoCellAnchor>
    <xdr:from>
      <xdr:col>2</xdr:col>
      <xdr:colOff>2777700</xdr:colOff>
      <xdr:row>44</xdr:row>
      <xdr:rowOff>97154</xdr:rowOff>
    </xdr:from>
    <xdr:to>
      <xdr:col>2</xdr:col>
      <xdr:colOff>3448051</xdr:colOff>
      <xdr:row>46</xdr:row>
      <xdr:rowOff>102870</xdr:rowOff>
    </xdr:to>
    <xdr:sp macro="" textlink="">
      <xdr:nvSpPr>
        <xdr:cNvPr id="26" name="Rectangle: Rounded Corners 25">
          <a:extLst>
            <a:ext uri="{FF2B5EF4-FFF2-40B4-BE49-F238E27FC236}">
              <a16:creationId xmlns:a16="http://schemas.microsoft.com/office/drawing/2014/main" id="{920C68DD-FEE9-4B68-9F3C-A565C08C922C}"/>
            </a:ext>
          </a:extLst>
        </xdr:cNvPr>
        <xdr:cNvSpPr/>
      </xdr:nvSpPr>
      <xdr:spPr>
        <a:xfrm>
          <a:off x="3101550" y="7612379"/>
          <a:ext cx="670351" cy="291466"/>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xdr:col>
      <xdr:colOff>4981784</xdr:colOff>
      <xdr:row>50</xdr:row>
      <xdr:rowOff>114299</xdr:rowOff>
    </xdr:from>
    <xdr:to>
      <xdr:col>2</xdr:col>
      <xdr:colOff>6025515</xdr:colOff>
      <xdr:row>53</xdr:row>
      <xdr:rowOff>56091</xdr:rowOff>
    </xdr:to>
    <xdr:sp macro="" textlink="">
      <xdr:nvSpPr>
        <xdr:cNvPr id="27" name="Rectangle: Rounded Corners 26">
          <a:extLst>
            <a:ext uri="{FF2B5EF4-FFF2-40B4-BE49-F238E27FC236}">
              <a16:creationId xmlns:a16="http://schemas.microsoft.com/office/drawing/2014/main" id="{42833984-09FB-475F-AC4A-07F8C4862ED0}"/>
            </a:ext>
          </a:extLst>
        </xdr:cNvPr>
        <xdr:cNvSpPr/>
      </xdr:nvSpPr>
      <xdr:spPr>
        <a:xfrm>
          <a:off x="5305634" y="8486774"/>
          <a:ext cx="1043731" cy="370417"/>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2</xdr:col>
      <xdr:colOff>0</xdr:colOff>
      <xdr:row>164</xdr:row>
      <xdr:rowOff>10583</xdr:rowOff>
    </xdr:from>
    <xdr:to>
      <xdr:col>2</xdr:col>
      <xdr:colOff>6954220</xdr:colOff>
      <xdr:row>166</xdr:row>
      <xdr:rowOff>131504</xdr:rowOff>
    </xdr:to>
    <xdr:pic>
      <xdr:nvPicPr>
        <xdr:cNvPr id="9" name="Picture 8">
          <a:extLst>
            <a:ext uri="{FF2B5EF4-FFF2-40B4-BE49-F238E27FC236}">
              <a16:creationId xmlns:a16="http://schemas.microsoft.com/office/drawing/2014/main" id="{0461D476-B6B1-F814-2762-87F7A9AD1DF3}"/>
            </a:ext>
          </a:extLst>
        </xdr:cNvPr>
        <xdr:cNvPicPr>
          <a:picLocks noChangeAspect="1"/>
        </xdr:cNvPicPr>
      </xdr:nvPicPr>
      <xdr:blipFill>
        <a:blip xmlns:r="http://schemas.openxmlformats.org/officeDocument/2006/relationships" r:embed="rId11"/>
        <a:stretch>
          <a:fillRect/>
        </a:stretch>
      </xdr:blipFill>
      <xdr:spPr>
        <a:xfrm>
          <a:off x="317500" y="25833916"/>
          <a:ext cx="6954220" cy="428685"/>
        </a:xfrm>
        <a:prstGeom prst="rect">
          <a:avLst/>
        </a:prstGeom>
      </xdr:spPr>
    </xdr:pic>
    <xdr:clientData/>
  </xdr:twoCellAnchor>
  <xdr:twoCellAnchor editAs="oneCell">
    <xdr:from>
      <xdr:col>2</xdr:col>
      <xdr:colOff>0</xdr:colOff>
      <xdr:row>155</xdr:row>
      <xdr:rowOff>0</xdr:rowOff>
    </xdr:from>
    <xdr:to>
      <xdr:col>2</xdr:col>
      <xdr:colOff>8322201</xdr:colOff>
      <xdr:row>156</xdr:row>
      <xdr:rowOff>133810</xdr:rowOff>
    </xdr:to>
    <xdr:pic>
      <xdr:nvPicPr>
        <xdr:cNvPr id="14" name="Picture 13">
          <a:extLst>
            <a:ext uri="{FF2B5EF4-FFF2-40B4-BE49-F238E27FC236}">
              <a16:creationId xmlns:a16="http://schemas.microsoft.com/office/drawing/2014/main" id="{14BD2A5D-6F11-41A4-B06D-E502FBB604B5}"/>
            </a:ext>
          </a:extLst>
        </xdr:cNvPr>
        <xdr:cNvPicPr>
          <a:picLocks noChangeAspect="1"/>
        </xdr:cNvPicPr>
      </xdr:nvPicPr>
      <xdr:blipFill>
        <a:blip xmlns:r="http://schemas.openxmlformats.org/officeDocument/2006/relationships" r:embed="rId12"/>
        <a:stretch>
          <a:fillRect/>
        </a:stretch>
      </xdr:blipFill>
      <xdr:spPr>
        <a:xfrm>
          <a:off x="317500" y="24881417"/>
          <a:ext cx="8322201" cy="281977"/>
        </a:xfrm>
        <a:prstGeom prst="rect">
          <a:avLst/>
        </a:prstGeom>
      </xdr:spPr>
    </xdr:pic>
    <xdr:clientData/>
  </xdr:twoCellAnchor>
  <xdr:twoCellAnchor>
    <xdr:from>
      <xdr:col>2</xdr:col>
      <xdr:colOff>5478357</xdr:colOff>
      <xdr:row>155</xdr:row>
      <xdr:rowOff>10583</xdr:rowOff>
    </xdr:from>
    <xdr:to>
      <xdr:col>2</xdr:col>
      <xdr:colOff>7004262</xdr:colOff>
      <xdr:row>157</xdr:row>
      <xdr:rowOff>11430</xdr:rowOff>
    </xdr:to>
    <xdr:sp macro="" textlink="">
      <xdr:nvSpPr>
        <xdr:cNvPr id="15" name="Rectangle: Rounded Corners 14">
          <a:extLst>
            <a:ext uri="{FF2B5EF4-FFF2-40B4-BE49-F238E27FC236}">
              <a16:creationId xmlns:a16="http://schemas.microsoft.com/office/drawing/2014/main" id="{B4F1BD85-8716-45D8-91FB-85D104CC53CC}"/>
            </a:ext>
          </a:extLst>
        </xdr:cNvPr>
        <xdr:cNvSpPr/>
      </xdr:nvSpPr>
      <xdr:spPr>
        <a:xfrm>
          <a:off x="5795857" y="24892000"/>
          <a:ext cx="1525905" cy="29718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2</xdr:col>
      <xdr:colOff>491067</xdr:colOff>
      <xdr:row>284</xdr:row>
      <xdr:rowOff>76200</xdr:rowOff>
    </xdr:from>
    <xdr:to>
      <xdr:col>2</xdr:col>
      <xdr:colOff>4061037</xdr:colOff>
      <xdr:row>289</xdr:row>
      <xdr:rowOff>97156</xdr:rowOff>
    </xdr:to>
    <xdr:pic>
      <xdr:nvPicPr>
        <xdr:cNvPr id="10" name="Picture 9">
          <a:extLst>
            <a:ext uri="{FF2B5EF4-FFF2-40B4-BE49-F238E27FC236}">
              <a16:creationId xmlns:a16="http://schemas.microsoft.com/office/drawing/2014/main" id="{72879DEB-268C-4BB2-922E-01270689B122}"/>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808567" y="54008867"/>
          <a:ext cx="3577590" cy="7579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294</xdr:row>
      <xdr:rowOff>0</xdr:rowOff>
    </xdr:from>
    <xdr:to>
      <xdr:col>2</xdr:col>
      <xdr:colOff>6228316</xdr:colOff>
      <xdr:row>297</xdr:row>
      <xdr:rowOff>117553</xdr:rowOff>
    </xdr:to>
    <xdr:pic>
      <xdr:nvPicPr>
        <xdr:cNvPr id="16" name="Picture 15">
          <a:extLst>
            <a:ext uri="{FF2B5EF4-FFF2-40B4-BE49-F238E27FC236}">
              <a16:creationId xmlns:a16="http://schemas.microsoft.com/office/drawing/2014/main" id="{FE2D50D1-6A5D-82EB-6E0A-4ADE6CAAE7B0}"/>
            </a:ext>
          </a:extLst>
        </xdr:cNvPr>
        <xdr:cNvPicPr>
          <a:picLocks noChangeAspect="1"/>
        </xdr:cNvPicPr>
      </xdr:nvPicPr>
      <xdr:blipFill>
        <a:blip xmlns:r="http://schemas.openxmlformats.org/officeDocument/2006/relationships" r:embed="rId14"/>
        <a:stretch>
          <a:fillRect/>
        </a:stretch>
      </xdr:blipFill>
      <xdr:spPr>
        <a:xfrm>
          <a:off x="317500" y="57213500"/>
          <a:ext cx="6239746" cy="5620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25980</xdr:colOff>
      <xdr:row>0</xdr:row>
      <xdr:rowOff>0</xdr:rowOff>
    </xdr:from>
    <xdr:to>
      <xdr:col>9</xdr:col>
      <xdr:colOff>248402</xdr:colOff>
      <xdr:row>3</xdr:row>
      <xdr:rowOff>19742</xdr:rowOff>
    </xdr:to>
    <xdr:pic>
      <xdr:nvPicPr>
        <xdr:cNvPr id="4" name="Obraz 1">
          <a:extLst>
            <a:ext uri="{FF2B5EF4-FFF2-40B4-BE49-F238E27FC236}">
              <a16:creationId xmlns:a16="http://schemas.microsoft.com/office/drawing/2014/main" id="{79817B87-64B3-42A7-88E7-20AF914209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53980" y="0"/>
          <a:ext cx="1044112" cy="460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160488</xdr:colOff>
      <xdr:row>30</xdr:row>
      <xdr:rowOff>121345</xdr:rowOff>
    </xdr:from>
    <xdr:to>
      <xdr:col>3</xdr:col>
      <xdr:colOff>2869990</xdr:colOff>
      <xdr:row>32</xdr:row>
      <xdr:rowOff>22285</xdr:rowOff>
    </xdr:to>
    <xdr:sp macro="[0]!Unhide" textlink="$L$32">
      <xdr:nvSpPr>
        <xdr:cNvPr id="2" name="Rectangle 1">
          <a:extLst>
            <a:ext uri="{FF2B5EF4-FFF2-40B4-BE49-F238E27FC236}">
              <a16:creationId xmlns:a16="http://schemas.microsoft.com/office/drawing/2014/main" id="{7FA95BBD-2171-7D29-DDBD-72D230BF5D9A}"/>
            </a:ext>
          </a:extLst>
        </xdr:cNvPr>
        <xdr:cNvSpPr/>
      </xdr:nvSpPr>
      <xdr:spPr>
        <a:xfrm>
          <a:off x="488936" y="4502845"/>
          <a:ext cx="2873726" cy="189974"/>
        </a:xfrm>
        <a:prstGeom prst="rect">
          <a:avLst/>
        </a:prstGeom>
        <a:solidFill>
          <a:srgbClr val="DCE1F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fld id="{A3242CB8-4408-40AF-A30A-172390D5EAAA}" type="TxLink">
            <a:rPr lang="en-US" sz="900" b="0" i="0" u="none" strike="noStrike">
              <a:solidFill>
                <a:srgbClr val="595959"/>
              </a:solidFill>
              <a:latin typeface="Arial"/>
              <a:cs typeface="Arial"/>
            </a:rPr>
            <a:pPr algn="l"/>
            <a:t>Open worksheets with detailed calculations</a:t>
          </a:fld>
          <a:endParaRPr lang="pl-PL" sz="1100"/>
        </a:p>
      </xdr:txBody>
    </xdr:sp>
    <xdr:clientData/>
  </xdr:twoCellAnchor>
  <xdr:twoCellAnchor>
    <xdr:from>
      <xdr:col>3</xdr:col>
      <xdr:colOff>74</xdr:colOff>
      <xdr:row>32</xdr:row>
      <xdr:rowOff>126683</xdr:rowOff>
    </xdr:from>
    <xdr:to>
      <xdr:col>3</xdr:col>
      <xdr:colOff>2879515</xdr:colOff>
      <xdr:row>34</xdr:row>
      <xdr:rowOff>14288</xdr:rowOff>
    </xdr:to>
    <xdr:sp macro="[0]!Hide" textlink="$L$34">
      <xdr:nvSpPr>
        <xdr:cNvPr id="3" name="Rectangle 2">
          <a:extLst>
            <a:ext uri="{FF2B5EF4-FFF2-40B4-BE49-F238E27FC236}">
              <a16:creationId xmlns:a16="http://schemas.microsoft.com/office/drawing/2014/main" id="{F94E3AF3-9CD9-47E2-B847-8A8A73DBCD5D}"/>
            </a:ext>
          </a:extLst>
        </xdr:cNvPr>
        <xdr:cNvSpPr/>
      </xdr:nvSpPr>
      <xdr:spPr>
        <a:xfrm>
          <a:off x="492746" y="4797217"/>
          <a:ext cx="2879441" cy="176640"/>
        </a:xfrm>
        <a:prstGeom prst="rect">
          <a:avLst/>
        </a:prstGeom>
        <a:solidFill>
          <a:srgbClr val="DCE1F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fld id="{FAF13C25-CDAA-4FBB-899B-043DAC6A7520}" type="TxLink">
            <a:rPr lang="en-US" sz="900" b="0" i="0" u="none" strike="noStrike">
              <a:solidFill>
                <a:srgbClr val="595959"/>
              </a:solidFill>
              <a:latin typeface="Arial"/>
              <a:cs typeface="Arial"/>
            </a:rPr>
            <a:pPr algn="l"/>
            <a:t>Close worksheets with detailed calculations</a:t>
          </a:fld>
          <a:endParaRPr lang="pl-PL"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724376</xdr:colOff>
      <xdr:row>0</xdr:row>
      <xdr:rowOff>0</xdr:rowOff>
    </xdr:from>
    <xdr:to>
      <xdr:col>6</xdr:col>
      <xdr:colOff>436</xdr:colOff>
      <xdr:row>3</xdr:row>
      <xdr:rowOff>10217</xdr:rowOff>
    </xdr:to>
    <xdr:pic>
      <xdr:nvPicPr>
        <xdr:cNvPr id="4" name="Obraz 1">
          <a:extLst>
            <a:ext uri="{FF2B5EF4-FFF2-40B4-BE49-F238E27FC236}">
              <a16:creationId xmlns:a16="http://schemas.microsoft.com/office/drawing/2014/main" id="{FA75D5C2-4BF7-420F-90BF-BF177560E3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4501" y="0"/>
          <a:ext cx="105628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732472</xdr:colOff>
      <xdr:row>0</xdr:row>
      <xdr:rowOff>0</xdr:rowOff>
    </xdr:from>
    <xdr:to>
      <xdr:col>6</xdr:col>
      <xdr:colOff>2817</xdr:colOff>
      <xdr:row>3</xdr:row>
      <xdr:rowOff>10217</xdr:rowOff>
    </xdr:to>
    <xdr:pic>
      <xdr:nvPicPr>
        <xdr:cNvPr id="2" name="Obraz 1">
          <a:extLst>
            <a:ext uri="{FF2B5EF4-FFF2-40B4-BE49-F238E27FC236}">
              <a16:creationId xmlns:a16="http://schemas.microsoft.com/office/drawing/2014/main" id="{33675F91-1263-4FAA-9AF6-7FDEC81BF6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2597" y="0"/>
          <a:ext cx="104866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731997</xdr:colOff>
      <xdr:row>0</xdr:row>
      <xdr:rowOff>0</xdr:rowOff>
    </xdr:from>
    <xdr:to>
      <xdr:col>6</xdr:col>
      <xdr:colOff>437</xdr:colOff>
      <xdr:row>3</xdr:row>
      <xdr:rowOff>4502</xdr:rowOff>
    </xdr:to>
    <xdr:pic>
      <xdr:nvPicPr>
        <xdr:cNvPr id="2" name="Obraz 1">
          <a:extLst>
            <a:ext uri="{FF2B5EF4-FFF2-40B4-BE49-F238E27FC236}">
              <a16:creationId xmlns:a16="http://schemas.microsoft.com/office/drawing/2014/main" id="{69877339-99AF-4A1F-B48D-89088BFF8F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2122" y="0"/>
          <a:ext cx="104866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733902</xdr:colOff>
      <xdr:row>0</xdr:row>
      <xdr:rowOff>0</xdr:rowOff>
    </xdr:from>
    <xdr:to>
      <xdr:col>6</xdr:col>
      <xdr:colOff>437</xdr:colOff>
      <xdr:row>3</xdr:row>
      <xdr:rowOff>4502</xdr:rowOff>
    </xdr:to>
    <xdr:pic>
      <xdr:nvPicPr>
        <xdr:cNvPr id="2" name="Obraz 1">
          <a:extLst>
            <a:ext uri="{FF2B5EF4-FFF2-40B4-BE49-F238E27FC236}">
              <a16:creationId xmlns:a16="http://schemas.microsoft.com/office/drawing/2014/main" id="{199AB664-A439-4494-B83F-677E9B36C3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4027" y="0"/>
          <a:ext cx="104866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738187</xdr:colOff>
      <xdr:row>0</xdr:row>
      <xdr:rowOff>0</xdr:rowOff>
    </xdr:from>
    <xdr:to>
      <xdr:col>6</xdr:col>
      <xdr:colOff>912</xdr:colOff>
      <xdr:row>3</xdr:row>
      <xdr:rowOff>19742</xdr:rowOff>
    </xdr:to>
    <xdr:pic>
      <xdr:nvPicPr>
        <xdr:cNvPr id="2" name="Obraz 1">
          <a:extLst>
            <a:ext uri="{FF2B5EF4-FFF2-40B4-BE49-F238E27FC236}">
              <a16:creationId xmlns:a16="http://schemas.microsoft.com/office/drawing/2014/main" id="{EB1A8BD2-F83F-4306-B435-9B21485B75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48312" y="0"/>
          <a:ext cx="104866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151884</xdr:colOff>
      <xdr:row>3</xdr:row>
      <xdr:rowOff>15932</xdr:rowOff>
    </xdr:to>
    <xdr:pic>
      <xdr:nvPicPr>
        <xdr:cNvPr id="3" name="Obraz 1">
          <a:extLst>
            <a:ext uri="{FF2B5EF4-FFF2-40B4-BE49-F238E27FC236}">
              <a16:creationId xmlns:a16="http://schemas.microsoft.com/office/drawing/2014/main" id="{50969944-DD8E-42C2-ADB8-017540EA8E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03094" y="0"/>
          <a:ext cx="1044853" cy="462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DE808-10E8-44E0-A5F0-A37EB9C1872A}">
  <sheetPr codeName="Sheet17">
    <tabColor rgb="FF009388"/>
  </sheetPr>
  <dimension ref="B1:H37"/>
  <sheetViews>
    <sheetView showGridLines="0" topLeftCell="A13" zoomScale="125" zoomScaleNormal="125" zoomScaleSheetLayoutView="80" workbookViewId="0">
      <selection activeCell="D35" sqref="D35"/>
    </sheetView>
  </sheetViews>
  <sheetFormatPr baseColWidth="10" defaultColWidth="0" defaultRowHeight="11.4" customHeight="1" zeroHeight="1"/>
  <cols>
    <col min="1" max="1" width="2.59765625" customWidth="1"/>
    <col min="2" max="2" width="22.3984375" customWidth="1"/>
    <col min="3" max="3" width="23" customWidth="1"/>
    <col min="4" max="7" width="25.59765625" customWidth="1"/>
    <col min="8" max="8" width="17.3984375" customWidth="1"/>
    <col min="9" max="9" width="4.59765625" customWidth="1"/>
  </cols>
  <sheetData>
    <row r="1" spans="2:8" ht="11.5">
      <c r="B1" s="3" t="s">
        <v>570</v>
      </c>
      <c r="C1" s="3"/>
      <c r="D1" s="3"/>
      <c r="E1" s="3"/>
      <c r="F1" s="3"/>
      <c r="G1" s="3"/>
      <c r="H1" s="3"/>
    </row>
    <row r="2" spans="2:8" ht="11.5">
      <c r="B2" s="3"/>
      <c r="C2" s="3"/>
      <c r="D2" s="3"/>
      <c r="E2" s="3"/>
      <c r="F2" s="3"/>
      <c r="G2" s="3"/>
      <c r="H2" s="3"/>
    </row>
    <row r="3" spans="2:8" ht="11.5">
      <c r="B3" s="3"/>
      <c r="C3" s="3"/>
      <c r="D3" s="3"/>
      <c r="E3" s="3"/>
      <c r="F3" s="3"/>
      <c r="G3" s="3"/>
      <c r="H3" s="3"/>
    </row>
    <row r="4" spans="2:8" ht="11.5">
      <c r="B4" s="3"/>
      <c r="C4" s="3"/>
      <c r="D4" s="3"/>
      <c r="E4" s="3"/>
      <c r="F4" s="3"/>
      <c r="G4" s="3"/>
      <c r="H4" s="3"/>
    </row>
    <row r="5" spans="2:8" ht="11.5"/>
    <row r="6" spans="2:8" ht="11.5">
      <c r="B6" s="4" t="s">
        <v>568</v>
      </c>
      <c r="C6" s="4"/>
      <c r="D6" s="4"/>
      <c r="E6" s="4"/>
      <c r="F6" s="4"/>
      <c r="G6" s="4"/>
      <c r="H6" s="4"/>
    </row>
    <row r="7" spans="2:8" ht="8" customHeight="1"/>
    <row r="8" spans="2:8" ht="15" customHeight="1">
      <c r="B8" s="172" t="s">
        <v>625</v>
      </c>
      <c r="C8" s="172"/>
      <c r="D8" s="172"/>
      <c r="E8" s="172"/>
      <c r="F8" s="172"/>
      <c r="G8" s="172"/>
      <c r="H8" s="172"/>
    </row>
    <row r="9" spans="2:8" ht="36" customHeight="1">
      <c r="B9" s="173" t="s">
        <v>571</v>
      </c>
      <c r="C9" s="173"/>
      <c r="D9" s="173"/>
      <c r="E9" s="173"/>
      <c r="F9" s="173"/>
      <c r="G9" s="173"/>
      <c r="H9" s="173"/>
    </row>
    <row r="10" spans="2:8" ht="15" customHeight="1">
      <c r="B10" s="174" t="s">
        <v>599</v>
      </c>
      <c r="C10" s="174"/>
      <c r="D10" s="174"/>
      <c r="E10" s="174"/>
      <c r="F10" s="174"/>
      <c r="G10" s="174"/>
      <c r="H10" s="174"/>
    </row>
    <row r="11" spans="2:8" ht="11.5"/>
    <row r="12" spans="2:8" ht="11.5">
      <c r="B12" s="4" t="s">
        <v>598</v>
      </c>
      <c r="C12" s="4"/>
      <c r="D12" s="4"/>
      <c r="E12" s="4"/>
      <c r="F12" s="4"/>
      <c r="G12" s="4"/>
      <c r="H12" s="4"/>
    </row>
    <row r="13" spans="2:8" ht="8" customHeight="1"/>
    <row r="14" spans="2:8" ht="11.5">
      <c r="B14" s="161" t="s">
        <v>572</v>
      </c>
      <c r="C14" s="161" t="s">
        <v>573</v>
      </c>
      <c r="D14" s="161" t="s">
        <v>574</v>
      </c>
      <c r="E14" s="161"/>
      <c r="F14" s="161"/>
      <c r="G14" s="161"/>
      <c r="H14" s="161"/>
    </row>
    <row r="15" spans="2:8" ht="15" customHeight="1">
      <c r="B15" s="163" t="s">
        <v>600</v>
      </c>
      <c r="C15" s="159" t="s">
        <v>604</v>
      </c>
      <c r="D15" s="172" t="s">
        <v>602</v>
      </c>
      <c r="E15" s="172"/>
      <c r="F15" s="172"/>
      <c r="G15" s="172"/>
      <c r="H15" s="172"/>
    </row>
    <row r="16" spans="2:8" ht="15" customHeight="1">
      <c r="B16" s="162" t="s">
        <v>601</v>
      </c>
      <c r="C16" s="159" t="s">
        <v>604</v>
      </c>
      <c r="D16" s="172" t="s">
        <v>603</v>
      </c>
      <c r="E16" s="172"/>
      <c r="F16" s="172"/>
      <c r="G16" s="172"/>
      <c r="H16" s="172"/>
    </row>
    <row r="17" spans="2:8" ht="15" customHeight="1">
      <c r="B17" s="163" t="s">
        <v>575</v>
      </c>
      <c r="C17" s="159" t="s">
        <v>242</v>
      </c>
      <c r="D17" s="172" t="s">
        <v>590</v>
      </c>
      <c r="E17" s="172"/>
      <c r="F17" s="172"/>
      <c r="G17" s="172"/>
      <c r="H17" s="172"/>
    </row>
    <row r="18" spans="2:8" ht="15" customHeight="1">
      <c r="B18" s="162" t="s">
        <v>23</v>
      </c>
      <c r="C18" s="160" t="s">
        <v>242</v>
      </c>
      <c r="D18" s="172" t="s">
        <v>591</v>
      </c>
      <c r="E18" s="172"/>
      <c r="F18" s="172"/>
      <c r="G18" s="172"/>
      <c r="H18" s="172"/>
    </row>
    <row r="19" spans="2:8" ht="15" customHeight="1">
      <c r="B19" s="162" t="s">
        <v>576</v>
      </c>
      <c r="C19" s="160" t="s">
        <v>242</v>
      </c>
      <c r="D19" s="172" t="s">
        <v>592</v>
      </c>
      <c r="E19" s="172"/>
      <c r="F19" s="172"/>
      <c r="G19" s="172"/>
      <c r="H19" s="172"/>
    </row>
    <row r="20" spans="2:8" ht="15" customHeight="1">
      <c r="B20" s="162" t="s">
        <v>339</v>
      </c>
      <c r="C20" s="160" t="s">
        <v>242</v>
      </c>
      <c r="D20" s="172" t="s">
        <v>593</v>
      </c>
      <c r="E20" s="172"/>
      <c r="F20" s="172"/>
      <c r="G20" s="172"/>
      <c r="H20" s="172"/>
    </row>
    <row r="21" spans="2:8" ht="15" customHeight="1">
      <c r="B21" s="162" t="s">
        <v>577</v>
      </c>
      <c r="C21" s="160" t="s">
        <v>242</v>
      </c>
      <c r="D21" s="172" t="s">
        <v>595</v>
      </c>
      <c r="E21" s="172"/>
      <c r="F21" s="172"/>
      <c r="G21" s="172"/>
      <c r="H21" s="172"/>
    </row>
    <row r="22" spans="2:8" ht="15" customHeight="1">
      <c r="B22" s="162" t="s">
        <v>578</v>
      </c>
      <c r="C22" s="160" t="s">
        <v>242</v>
      </c>
      <c r="D22" s="172" t="s">
        <v>594</v>
      </c>
      <c r="E22" s="172"/>
      <c r="F22" s="172"/>
      <c r="G22" s="172"/>
      <c r="H22" s="172"/>
    </row>
    <row r="23" spans="2:8" ht="15" customHeight="1">
      <c r="B23" s="162" t="s">
        <v>579</v>
      </c>
      <c r="C23" s="160" t="s">
        <v>583</v>
      </c>
      <c r="D23" s="172" t="s">
        <v>589</v>
      </c>
      <c r="E23" s="172"/>
      <c r="F23" s="172"/>
      <c r="G23" s="172"/>
      <c r="H23" s="172"/>
    </row>
    <row r="24" spans="2:8" ht="15" customHeight="1">
      <c r="B24" s="162" t="s">
        <v>580</v>
      </c>
      <c r="C24" s="160" t="s">
        <v>583</v>
      </c>
      <c r="D24" s="172" t="s">
        <v>586</v>
      </c>
      <c r="E24" s="172"/>
      <c r="F24" s="172"/>
      <c r="G24" s="172"/>
      <c r="H24" s="172"/>
    </row>
    <row r="25" spans="2:8" ht="15" customHeight="1">
      <c r="B25" s="162" t="s">
        <v>581</v>
      </c>
      <c r="C25" s="160" t="s">
        <v>583</v>
      </c>
      <c r="D25" s="172" t="s">
        <v>587</v>
      </c>
      <c r="E25" s="172"/>
      <c r="F25" s="172"/>
      <c r="G25" s="172"/>
      <c r="H25" s="172"/>
    </row>
    <row r="26" spans="2:8" ht="15" customHeight="1">
      <c r="B26" s="162" t="s">
        <v>582</v>
      </c>
      <c r="C26" s="160" t="s">
        <v>583</v>
      </c>
      <c r="D26" s="172" t="s">
        <v>588</v>
      </c>
      <c r="E26" s="172"/>
      <c r="F26" s="172"/>
      <c r="G26" s="172"/>
      <c r="H26" s="172"/>
    </row>
    <row r="27" spans="2:8" ht="15" customHeight="1">
      <c r="B27" s="162" t="s">
        <v>363</v>
      </c>
      <c r="C27" s="160" t="s">
        <v>584</v>
      </c>
      <c r="D27" s="172" t="s">
        <v>585</v>
      </c>
      <c r="E27" s="172"/>
      <c r="F27" s="172"/>
      <c r="G27" s="172"/>
      <c r="H27" s="172"/>
    </row>
    <row r="28" spans="2:8" ht="11.5"/>
    <row r="29" spans="2:8" ht="11.5">
      <c r="B29" s="4" t="s">
        <v>608</v>
      </c>
      <c r="C29" s="4"/>
      <c r="D29" s="4"/>
      <c r="E29" s="4"/>
      <c r="F29" s="4"/>
      <c r="G29" s="4"/>
      <c r="H29" s="4"/>
    </row>
    <row r="30" spans="2:8" ht="8" customHeight="1"/>
    <row r="31" spans="2:8" ht="15" customHeight="1">
      <c r="B31" s="172" t="s">
        <v>597</v>
      </c>
      <c r="C31" s="172"/>
      <c r="D31" s="172"/>
      <c r="E31" s="172"/>
      <c r="F31" s="172"/>
      <c r="G31" s="175"/>
      <c r="H31" s="61"/>
    </row>
    <row r="32" spans="2:8" ht="15" customHeight="1">
      <c r="B32" s="173" t="s">
        <v>596</v>
      </c>
      <c r="C32" s="173"/>
      <c r="D32" s="173"/>
      <c r="E32" s="173"/>
      <c r="F32" s="173"/>
      <c r="G32" s="176"/>
      <c r="H32" s="60"/>
    </row>
    <row r="33" spans="2:8" ht="15" customHeight="1">
      <c r="B33" s="173" t="s">
        <v>606</v>
      </c>
      <c r="C33" s="173"/>
      <c r="D33" s="173"/>
      <c r="E33" s="173"/>
      <c r="F33" s="173"/>
      <c r="G33" s="176"/>
      <c r="H33" s="62"/>
    </row>
    <row r="34" spans="2:8" ht="15" customHeight="1">
      <c r="B34" s="173" t="s">
        <v>605</v>
      </c>
      <c r="C34" s="173"/>
      <c r="D34" s="173"/>
      <c r="E34" s="173"/>
      <c r="F34" s="173"/>
      <c r="G34" s="176"/>
      <c r="H34" s="8"/>
    </row>
    <row r="35" spans="2:8" ht="11.5"/>
    <row r="36" spans="2:8" ht="11.4" customHeight="1">
      <c r="B36" s="3"/>
      <c r="C36" s="3"/>
      <c r="D36" s="3"/>
      <c r="E36" s="3"/>
      <c r="F36" s="3"/>
      <c r="G36" s="3"/>
      <c r="H36" s="3"/>
    </row>
    <row r="37" spans="2:8" ht="11.4" customHeight="1"/>
  </sheetData>
  <mergeCells count="20">
    <mergeCell ref="B34:G34"/>
    <mergeCell ref="B33:G33"/>
    <mergeCell ref="B32:G32"/>
    <mergeCell ref="D24:H24"/>
    <mergeCell ref="B8:H8"/>
    <mergeCell ref="B9:H9"/>
    <mergeCell ref="B10:H10"/>
    <mergeCell ref="B31:G31"/>
    <mergeCell ref="D15:H15"/>
    <mergeCell ref="D16:H16"/>
    <mergeCell ref="D17:H17"/>
    <mergeCell ref="D18:H18"/>
    <mergeCell ref="D19:H19"/>
    <mergeCell ref="D20:H20"/>
    <mergeCell ref="D21:H21"/>
    <mergeCell ref="D22:H22"/>
    <mergeCell ref="D23:H23"/>
    <mergeCell ref="D25:H25"/>
    <mergeCell ref="D26:H26"/>
    <mergeCell ref="D27:H27"/>
  </mergeCells>
  <hyperlinks>
    <hyperlink ref="B23" location="Calc!A1" display="Calc" xr:uid="{6390DF9E-CE3D-4565-9463-1C2F2B669DBA}"/>
    <hyperlink ref="B15" location="Cover!A1" display="Cover" xr:uid="{EC0D1A66-AABB-4B62-9AC4-640002B6C665}"/>
    <hyperlink ref="B16" location="Manual!A1" display="Manual" xr:uid="{53A021EF-BEC1-4021-8DCE-CEED16441358}"/>
    <hyperlink ref="B17" location="General!A1" display="General" xr:uid="{B1604025-AB24-48C4-81F7-FB10D80C6451}"/>
    <hyperlink ref="B18" location="CAPEX!A1" display="CAPEX" xr:uid="{1746EBE0-D36F-4774-BDFC-7989FFD530AB}"/>
    <hyperlink ref="B19" location="Reve!A1" display="Reve" xr:uid="{EDC92072-6B79-49A1-9973-324C2A4E075F}"/>
    <hyperlink ref="B20" location="OPEX!A1" display="OPEX" xr:uid="{E5E0A2F2-B843-4DDD-81DB-9F4B6A63823F}"/>
    <hyperlink ref="B21" location="Fin!A1" display="Fin" xr:uid="{52351C85-4F35-427C-94F4-8BAD35D67338}"/>
    <hyperlink ref="B22" location="Analysis_param!A1" display="Analysis_Param" xr:uid="{C1DE2BCA-EB56-4962-A13F-DEB81B3B3B2B}"/>
    <hyperlink ref="B27" location="Dashboard!A1" display="Dashboard" xr:uid="{7E30CD5A-0908-4B23-8CD8-B9669DEBEDD0}"/>
    <hyperlink ref="B24" location="Financial_analysis!A1" display="Financial_analysis" xr:uid="{8F9742EF-9AE7-469F-8961-6131170A1480}"/>
    <hyperlink ref="B25" location="Economic_analysis!A1" display="Economic_analysis" xr:uid="{6F8234E1-AE89-40D2-BE4D-B7922B87DD15}"/>
    <hyperlink ref="B26" location="Sensitivity_analysis!A1" display="Sensitivity_analysis" xr:uid="{4AFF8DED-C4A2-466B-916B-3B5800E24620}"/>
  </hyperlinks>
  <pageMargins left="0.70866141732283472" right="0.70866141732283472" top="0.74803149606299213" bottom="0.74803149606299213" header="0.31496062992125984" footer="0.31496062992125984"/>
  <pageSetup paperSize="9" pageOrder="overThenDown" orientation="landscape" r:id="rId1"/>
  <headerFooter>
    <oddFooter>&amp;L&amp;D&amp;C&amp;F&amp;R&amp;P /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59205-7742-48E2-BEAA-B621319F280D}">
  <sheetPr codeName="Sheet6">
    <tabColor rgb="FFF2F2F2"/>
  </sheetPr>
  <dimension ref="A1:BN78"/>
  <sheetViews>
    <sheetView showGridLines="0" zoomScale="90" zoomScaleNormal="90" zoomScaleSheetLayoutView="80" workbookViewId="0">
      <pane xSplit="7" ySplit="5" topLeftCell="H6" activePane="bottomRight" state="frozen"/>
      <selection activeCell="D26" sqref="D26"/>
      <selection pane="topRight" activeCell="D26" sqref="D26"/>
      <selection pane="bottomLeft" activeCell="D26" sqref="D26"/>
      <selection pane="bottomRight" activeCell="A6" sqref="A6"/>
    </sheetView>
  </sheetViews>
  <sheetFormatPr baseColWidth="10" defaultColWidth="0" defaultRowHeight="11.5" zeroHeight="1" outlineLevelRow="1"/>
  <cols>
    <col min="1" max="3" width="2.59765625" customWidth="1"/>
    <col min="4" max="4" width="70.59765625" customWidth="1"/>
    <col min="5" max="6" width="14.59765625" customWidth="1"/>
    <col min="7" max="8" width="2.59765625" customWidth="1"/>
    <col min="9" max="44" width="12.59765625" customWidth="1"/>
    <col min="45" max="45" width="4.59765625" customWidth="1"/>
    <col min="46" max="55" width="40.59765625" hidden="1" customWidth="1"/>
    <col min="56" max="56" width="4.59765625" hidden="1" customWidth="1"/>
    <col min="57" max="16384" width="12.59765625" hidden="1"/>
  </cols>
  <sheetData>
    <row r="1" spans="1:66">
      <c r="A1" s="3" t="str">
        <f>Config!$I$135</f>
        <v>FINANCIAL ANALYSIS</v>
      </c>
      <c r="B1" s="3"/>
      <c r="C1" s="3"/>
      <c r="D1" s="3"/>
      <c r="E1" s="10" t="str">
        <f>Config!$I$141</f>
        <v>Unit</v>
      </c>
      <c r="F1" s="3"/>
      <c r="G1" s="3"/>
      <c r="H1" s="3"/>
      <c r="I1" s="23">
        <f>Config!I$1</f>
        <v>2025</v>
      </c>
      <c r="J1" s="23">
        <f>Config!J$1</f>
        <v>2026</v>
      </c>
      <c r="K1" s="23">
        <f>Config!K$1</f>
        <v>2027</v>
      </c>
      <c r="L1" s="23">
        <f>Config!L$1</f>
        <v>2028</v>
      </c>
      <c r="M1" s="23">
        <f>Config!M$1</f>
        <v>2029</v>
      </c>
      <c r="N1" s="23">
        <f>Config!N$1</f>
        <v>2030</v>
      </c>
      <c r="O1" s="23">
        <f>Config!O$1</f>
        <v>2031</v>
      </c>
      <c r="P1" s="23">
        <f>Config!P$1</f>
        <v>2032</v>
      </c>
      <c r="Q1" s="23">
        <f>Config!Q$1</f>
        <v>2033</v>
      </c>
      <c r="R1" s="23">
        <f>Config!R$1</f>
        <v>2034</v>
      </c>
      <c r="S1" s="23">
        <f>Config!S$1</f>
        <v>2035</v>
      </c>
      <c r="T1" s="23">
        <f>Config!T$1</f>
        <v>2036</v>
      </c>
      <c r="U1" s="23">
        <f>Config!U$1</f>
        <v>2037</v>
      </c>
      <c r="V1" s="23">
        <f>Config!V$1</f>
        <v>2038</v>
      </c>
      <c r="W1" s="23">
        <f>Config!W$1</f>
        <v>2039</v>
      </c>
      <c r="X1" s="23">
        <f>Config!X$1</f>
        <v>2040</v>
      </c>
      <c r="Y1" s="23">
        <f>Config!Y$1</f>
        <v>2041</v>
      </c>
      <c r="Z1" s="23">
        <f>Config!Z$1</f>
        <v>2042</v>
      </c>
      <c r="AA1" s="23">
        <f>Config!AA$1</f>
        <v>2043</v>
      </c>
      <c r="AB1" s="23">
        <f>Config!AB$1</f>
        <v>2044</v>
      </c>
      <c r="AC1" s="23" t="str">
        <f>Config!AC$1</f>
        <v/>
      </c>
      <c r="AD1" s="23" t="str">
        <f>Config!AD$1</f>
        <v/>
      </c>
      <c r="AE1" s="23" t="str">
        <f>Config!AE$1</f>
        <v/>
      </c>
      <c r="AF1" s="23" t="str">
        <f>Config!AF$1</f>
        <v/>
      </c>
      <c r="AG1" s="23" t="str">
        <f>Config!AG$1</f>
        <v/>
      </c>
      <c r="AH1" s="23" t="str">
        <f>Config!AH$1</f>
        <v/>
      </c>
      <c r="AI1" s="23" t="str">
        <f>Config!AI$1</f>
        <v/>
      </c>
      <c r="AJ1" s="23" t="str">
        <f>Config!AJ$1</f>
        <v/>
      </c>
      <c r="AK1" s="23" t="str">
        <f>Config!AK$1</f>
        <v/>
      </c>
      <c r="AL1" s="23" t="str">
        <f>Config!AL$1</f>
        <v/>
      </c>
      <c r="AM1" s="23" t="str">
        <f>Config!AM$1</f>
        <v/>
      </c>
      <c r="AN1" s="23" t="str">
        <f>Config!AN$1</f>
        <v/>
      </c>
      <c r="AO1" s="23" t="str">
        <f>Config!AO$1</f>
        <v/>
      </c>
      <c r="AP1" s="23" t="str">
        <f>Config!AP$1</f>
        <v/>
      </c>
      <c r="AQ1" s="23" t="str">
        <f>Config!AQ$1</f>
        <v/>
      </c>
      <c r="AR1" s="23" t="str">
        <f>Config!AR$1</f>
        <v/>
      </c>
      <c r="AT1" s="37"/>
      <c r="AU1" s="37"/>
      <c r="AV1" s="37"/>
      <c r="AW1" s="37"/>
      <c r="AX1" s="37"/>
      <c r="AY1" s="37"/>
      <c r="AZ1" s="37"/>
      <c r="BA1" s="37"/>
      <c r="BB1" s="37"/>
      <c r="BC1" s="37"/>
      <c r="BE1" s="37"/>
      <c r="BF1" s="37"/>
      <c r="BG1" s="37"/>
      <c r="BH1" s="37"/>
      <c r="BI1" s="37"/>
      <c r="BJ1" s="37"/>
      <c r="BK1" s="37"/>
      <c r="BL1" s="37"/>
      <c r="BM1" s="37"/>
      <c r="BN1" s="37"/>
    </row>
    <row r="2" spans="1:66">
      <c r="A2" s="3" t="str">
        <f>General!$D$8&amp;" "&amp;General!$F$8</f>
        <v>Name of the project beneficiary: Company ABC</v>
      </c>
      <c r="B2" s="3"/>
      <c r="C2" s="3"/>
      <c r="D2" s="3"/>
      <c r="E2" s="10"/>
      <c r="F2" s="3"/>
      <c r="G2" s="3"/>
      <c r="H2" s="3"/>
      <c r="I2" s="34" t="str">
        <f>Config!I$2</f>
        <v>Construction</v>
      </c>
      <c r="J2" s="34" t="str">
        <f>Config!J$2</f>
        <v>Construction</v>
      </c>
      <c r="K2" s="34" t="str">
        <f>Config!K$2</f>
        <v>Operation</v>
      </c>
      <c r="L2" s="34" t="str">
        <f>Config!L$2</f>
        <v>Operation</v>
      </c>
      <c r="M2" s="34" t="str">
        <f>Config!M$2</f>
        <v>Operation</v>
      </c>
      <c r="N2" s="34" t="str">
        <f>Config!N$2</f>
        <v>Operation</v>
      </c>
      <c r="O2" s="34" t="str">
        <f>Config!O$2</f>
        <v>Operation</v>
      </c>
      <c r="P2" s="34" t="str">
        <f>Config!P$2</f>
        <v>Operation</v>
      </c>
      <c r="Q2" s="34" t="str">
        <f>Config!Q$2</f>
        <v>Operation</v>
      </c>
      <c r="R2" s="34" t="str">
        <f>Config!R$2</f>
        <v>Operation</v>
      </c>
      <c r="S2" s="34" t="str">
        <f>Config!S$2</f>
        <v>Operation</v>
      </c>
      <c r="T2" s="34" t="str">
        <f>Config!T$2</f>
        <v>Operation</v>
      </c>
      <c r="U2" s="34" t="str">
        <f>Config!U$2</f>
        <v>Operation</v>
      </c>
      <c r="V2" s="34" t="str">
        <f>Config!V$2</f>
        <v>Operation</v>
      </c>
      <c r="W2" s="34" t="str">
        <f>Config!W$2</f>
        <v>Operation</v>
      </c>
      <c r="X2" s="34" t="str">
        <f>Config!X$2</f>
        <v>Operation</v>
      </c>
      <c r="Y2" s="34" t="str">
        <f>Config!Y$2</f>
        <v>Operation</v>
      </c>
      <c r="Z2" s="34" t="str">
        <f>Config!Z$2</f>
        <v>Operation</v>
      </c>
      <c r="AA2" s="34" t="str">
        <f>Config!AA$2</f>
        <v>Operation</v>
      </c>
      <c r="AB2" s="34" t="str">
        <f>Config!AB$2</f>
        <v>Operation</v>
      </c>
      <c r="AC2" s="34" t="str">
        <f>Config!AC$2</f>
        <v/>
      </c>
      <c r="AD2" s="34" t="str">
        <f>Config!AD$2</f>
        <v/>
      </c>
      <c r="AE2" s="34" t="str">
        <f>Config!AE$2</f>
        <v/>
      </c>
      <c r="AF2" s="34" t="str">
        <f>Config!AF$2</f>
        <v/>
      </c>
      <c r="AG2" s="34" t="str">
        <f>Config!AG$2</f>
        <v/>
      </c>
      <c r="AH2" s="34" t="str">
        <f>Config!AH$2</f>
        <v/>
      </c>
      <c r="AI2" s="34" t="str">
        <f>Config!AI$2</f>
        <v/>
      </c>
      <c r="AJ2" s="34" t="str">
        <f>Config!AJ$2</f>
        <v/>
      </c>
      <c r="AK2" s="34" t="str">
        <f>Config!AK$2</f>
        <v/>
      </c>
      <c r="AL2" s="34" t="str">
        <f>Config!AL$2</f>
        <v/>
      </c>
      <c r="AM2" s="34" t="str">
        <f>Config!AM$2</f>
        <v/>
      </c>
      <c r="AN2" s="34" t="str">
        <f>Config!AN$2</f>
        <v/>
      </c>
      <c r="AO2" s="34" t="str">
        <f>Config!AO$2</f>
        <v/>
      </c>
      <c r="AP2" s="34" t="str">
        <f>Config!AP$2</f>
        <v/>
      </c>
      <c r="AQ2" s="34" t="str">
        <f>Config!AQ$2</f>
        <v/>
      </c>
      <c r="AR2" s="34" t="str">
        <f>Config!AR$2</f>
        <v/>
      </c>
      <c r="AT2" s="37"/>
      <c r="AU2" s="37"/>
      <c r="AV2" s="37"/>
      <c r="AW2" s="37"/>
      <c r="AX2" s="37"/>
      <c r="AY2" s="37"/>
      <c r="AZ2" s="37"/>
      <c r="BA2" s="37"/>
      <c r="BB2" s="37"/>
      <c r="BC2" s="37"/>
      <c r="BE2" s="37"/>
      <c r="BF2" s="37"/>
      <c r="BG2" s="37"/>
      <c r="BH2" s="37"/>
      <c r="BI2" s="37"/>
      <c r="BJ2" s="37"/>
      <c r="BK2" s="37"/>
      <c r="BL2" s="37"/>
      <c r="BM2" s="37"/>
      <c r="BN2" s="37"/>
    </row>
    <row r="3" spans="1:66">
      <c r="A3" s="3" t="str">
        <f>General!$D$10&amp;" "&amp;General!$F$10</f>
        <v>Name of the investment project: Project XYZ</v>
      </c>
      <c r="B3" s="3"/>
      <c r="C3" s="3"/>
      <c r="D3" s="3"/>
      <c r="E3" s="10"/>
      <c r="F3" s="3"/>
      <c r="G3" s="3"/>
      <c r="H3" s="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T3" s="37" t="str">
        <f>Config!AT$1</f>
        <v>Language</v>
      </c>
      <c r="AU3" s="37"/>
      <c r="AV3" s="37"/>
      <c r="AW3" s="37"/>
      <c r="AX3" s="37"/>
      <c r="AY3" s="37"/>
      <c r="AZ3" s="37"/>
      <c r="BA3" s="37"/>
      <c r="BB3" s="37"/>
      <c r="BC3" s="37"/>
      <c r="BE3" s="37" t="str">
        <f>Config!BE$1</f>
        <v>Units</v>
      </c>
      <c r="BF3" s="37"/>
      <c r="BG3" s="37"/>
      <c r="BH3" s="37"/>
      <c r="BI3" s="37"/>
      <c r="BJ3" s="37"/>
      <c r="BK3" s="37"/>
      <c r="BL3" s="37"/>
      <c r="BM3" s="37"/>
      <c r="BN3" s="37"/>
    </row>
    <row r="4" spans="1:66">
      <c r="A4" s="3"/>
      <c r="B4" s="3"/>
      <c r="C4" s="3"/>
      <c r="D4" s="3"/>
      <c r="E4" s="10"/>
      <c r="F4" s="3"/>
      <c r="G4" s="3"/>
      <c r="H4" s="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T4" s="38" t="str">
        <f>Config!AT$2</f>
        <v>English</v>
      </c>
      <c r="AU4" s="38" t="str">
        <f>Config!AU$2</f>
        <v>Polish</v>
      </c>
      <c r="AV4" s="38" t="str">
        <f>Config!AV$2</f>
        <v>[…]</v>
      </c>
      <c r="AW4" s="38" t="str">
        <f>Config!AW$2</f>
        <v>[…]</v>
      </c>
      <c r="AX4" s="38" t="str">
        <f>Config!AX$2</f>
        <v>[…]</v>
      </c>
      <c r="AY4" s="38" t="str">
        <f>Config!AY$2</f>
        <v>[…]</v>
      </c>
      <c r="AZ4" s="38" t="str">
        <f>Config!AZ$2</f>
        <v>[…]</v>
      </c>
      <c r="BA4" s="38" t="str">
        <f>Config!BA$2</f>
        <v>[…]</v>
      </c>
      <c r="BB4" s="38" t="str">
        <f>Config!BB$2</f>
        <v>[…]</v>
      </c>
      <c r="BC4" s="38" t="str">
        <f>Config!BC$2</f>
        <v>[…]</v>
      </c>
      <c r="BE4" s="38" t="str">
        <f>Config!BE$2</f>
        <v>English</v>
      </c>
      <c r="BF4" s="38" t="str">
        <f>Config!BF$2</f>
        <v>Polish</v>
      </c>
      <c r="BG4" s="38" t="str">
        <f>Config!BG$2</f>
        <v>[…]</v>
      </c>
      <c r="BH4" s="38" t="str">
        <f>Config!BH$2</f>
        <v>[…]</v>
      </c>
      <c r="BI4" s="38" t="str">
        <f>Config!BI$2</f>
        <v>[…]</v>
      </c>
      <c r="BJ4" s="38" t="str">
        <f>Config!BJ$2</f>
        <v>[…]</v>
      </c>
      <c r="BK4" s="38" t="str">
        <f>Config!BK$2</f>
        <v>[…]</v>
      </c>
      <c r="BL4" s="38" t="str">
        <f>Config!BL$2</f>
        <v>[…]</v>
      </c>
      <c r="BM4" s="38" t="str">
        <f>Config!BM$2</f>
        <v>[…]</v>
      </c>
      <c r="BN4" s="38" t="str">
        <f>Config!BN$2</f>
        <v>[…]</v>
      </c>
    </row>
    <row r="5" spans="1:66"/>
    <row r="6" spans="1:66">
      <c r="A6" s="4" t="str">
        <f>INDEX($AT6:$BC6,MATCH(General!$F$14,$AT$4:$BC$4,0))</f>
        <v>Financial profitability</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T6" s="39" t="s">
        <v>164</v>
      </c>
      <c r="AU6" s="39" t="s">
        <v>57</v>
      </c>
      <c r="AV6" s="39" t="s">
        <v>57</v>
      </c>
      <c r="AW6" s="39" t="s">
        <v>57</v>
      </c>
      <c r="AX6" s="39" t="s">
        <v>57</v>
      </c>
      <c r="AY6" s="39" t="s">
        <v>57</v>
      </c>
      <c r="AZ6" s="39" t="s">
        <v>57</v>
      </c>
      <c r="BA6" s="39" t="s">
        <v>57</v>
      </c>
      <c r="BB6" s="39" t="s">
        <v>57</v>
      </c>
      <c r="BC6" s="39" t="s">
        <v>57</v>
      </c>
    </row>
    <row r="7" spans="1:66" outlineLevel="1">
      <c r="E7" s="11"/>
    </row>
    <row r="8" spans="1:66" outlineLevel="1">
      <c r="C8" s="6" t="str">
        <f>INDEX($AT8:$BC8,MATCH(General!$F$14,$AT$4:$BC$4,0))</f>
        <v>Return on investment</v>
      </c>
      <c r="D8" s="6"/>
      <c r="E8" s="13"/>
      <c r="F8" s="6"/>
      <c r="G8" s="6"/>
      <c r="H8" s="6"/>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T8" s="39" t="s">
        <v>255</v>
      </c>
      <c r="AU8" s="39" t="s">
        <v>57</v>
      </c>
      <c r="AV8" s="39" t="s">
        <v>57</v>
      </c>
      <c r="AW8" s="39" t="s">
        <v>57</v>
      </c>
      <c r="AX8" s="39" t="s">
        <v>57</v>
      </c>
      <c r="AY8" s="39" t="s">
        <v>57</v>
      </c>
      <c r="AZ8" s="39" t="s">
        <v>57</v>
      </c>
      <c r="BA8" s="39" t="s">
        <v>57</v>
      </c>
      <c r="BB8" s="39" t="s">
        <v>57</v>
      </c>
      <c r="BC8" s="39" t="s">
        <v>57</v>
      </c>
    </row>
    <row r="9" spans="1:66" outlineLevel="1">
      <c r="E9" s="11"/>
    </row>
    <row r="10" spans="1:66" outlineLevel="1">
      <c r="D10" s="2" t="str">
        <f>INDEX($AT10:$BC10,MATCH(General!$F$14,$AT$4:$BC$4,0))</f>
        <v>Total inflows</v>
      </c>
      <c r="E10" s="17" t="str">
        <f>General!$F$16</f>
        <v>EUR</v>
      </c>
      <c r="F10" s="28">
        <f>SUM(I10:AR10)</f>
        <v>316361.50258003798</v>
      </c>
      <c r="I10" s="16">
        <f>SUM(I11:I12)</f>
        <v>0</v>
      </c>
      <c r="J10" s="16">
        <f t="shared" ref="J10:AR10" si="0">SUM(J11:J12)</f>
        <v>6974.2607489696657</v>
      </c>
      <c r="K10" s="16">
        <f t="shared" si="0"/>
        <v>10879.846768392679</v>
      </c>
      <c r="L10" s="16">
        <f t="shared" si="0"/>
        <v>10879.846768392679</v>
      </c>
      <c r="M10" s="16">
        <f t="shared" si="0"/>
        <v>10879.846768392679</v>
      </c>
      <c r="N10" s="16">
        <f t="shared" si="0"/>
        <v>10879.846768392679</v>
      </c>
      <c r="O10" s="16">
        <f t="shared" si="0"/>
        <v>10879.846768392679</v>
      </c>
      <c r="P10" s="16">
        <f t="shared" si="0"/>
        <v>10879.846768392679</v>
      </c>
      <c r="Q10" s="16">
        <f t="shared" si="0"/>
        <v>10879.846768392679</v>
      </c>
      <c r="R10" s="16">
        <f t="shared" si="0"/>
        <v>10879.846768392679</v>
      </c>
      <c r="S10" s="16">
        <f t="shared" si="0"/>
        <v>10879.846768392679</v>
      </c>
      <c r="T10" s="16">
        <f t="shared" si="0"/>
        <v>10879.846768392679</v>
      </c>
      <c r="U10" s="16">
        <f t="shared" si="0"/>
        <v>10879.846768392679</v>
      </c>
      <c r="V10" s="16">
        <f t="shared" si="0"/>
        <v>10879.846768392679</v>
      </c>
      <c r="W10" s="16">
        <f t="shared" si="0"/>
        <v>10879.846768392679</v>
      </c>
      <c r="X10" s="16">
        <f t="shared" si="0"/>
        <v>10879.846768392679</v>
      </c>
      <c r="Y10" s="16">
        <f t="shared" si="0"/>
        <v>10879.846768392679</v>
      </c>
      <c r="Z10" s="16">
        <f t="shared" si="0"/>
        <v>10879.846768392679</v>
      </c>
      <c r="AA10" s="16">
        <f t="shared" si="0"/>
        <v>10879.846768392679</v>
      </c>
      <c r="AB10" s="16">
        <f t="shared" si="0"/>
        <v>124429.84676839269</v>
      </c>
      <c r="AC10" s="16">
        <f t="shared" si="0"/>
        <v>0</v>
      </c>
      <c r="AD10" s="16">
        <f t="shared" si="0"/>
        <v>0</v>
      </c>
      <c r="AE10" s="16">
        <f t="shared" si="0"/>
        <v>0</v>
      </c>
      <c r="AF10" s="16">
        <f t="shared" si="0"/>
        <v>0</v>
      </c>
      <c r="AG10" s="16">
        <f t="shared" si="0"/>
        <v>0</v>
      </c>
      <c r="AH10" s="16">
        <f t="shared" si="0"/>
        <v>0</v>
      </c>
      <c r="AI10" s="16">
        <f t="shared" si="0"/>
        <v>0</v>
      </c>
      <c r="AJ10" s="16">
        <f t="shared" si="0"/>
        <v>0</v>
      </c>
      <c r="AK10" s="16">
        <f t="shared" si="0"/>
        <v>0</v>
      </c>
      <c r="AL10" s="16">
        <f t="shared" si="0"/>
        <v>0</v>
      </c>
      <c r="AM10" s="16">
        <f t="shared" si="0"/>
        <v>0</v>
      </c>
      <c r="AN10" s="16">
        <f t="shared" si="0"/>
        <v>0</v>
      </c>
      <c r="AO10" s="16">
        <f t="shared" si="0"/>
        <v>0</v>
      </c>
      <c r="AP10" s="16">
        <f t="shared" si="0"/>
        <v>0</v>
      </c>
      <c r="AQ10" s="16">
        <f t="shared" si="0"/>
        <v>0</v>
      </c>
      <c r="AR10" s="16">
        <f t="shared" si="0"/>
        <v>0</v>
      </c>
      <c r="AT10" s="39" t="s">
        <v>256</v>
      </c>
      <c r="AU10" s="39" t="s">
        <v>57</v>
      </c>
      <c r="AV10" s="39" t="s">
        <v>57</v>
      </c>
      <c r="AW10" s="39" t="s">
        <v>57</v>
      </c>
      <c r="AX10" s="39" t="s">
        <v>57</v>
      </c>
      <c r="AY10" s="39" t="s">
        <v>57</v>
      </c>
      <c r="AZ10" s="39" t="s">
        <v>57</v>
      </c>
      <c r="BA10" s="39" t="s">
        <v>57</v>
      </c>
      <c r="BB10" s="39" t="s">
        <v>57</v>
      </c>
      <c r="BC10" s="39" t="s">
        <v>57</v>
      </c>
      <c r="BE10" s="8"/>
      <c r="BF10" s="8"/>
      <c r="BG10" s="8"/>
      <c r="BH10" s="8"/>
      <c r="BI10" s="8"/>
      <c r="BJ10" s="8"/>
      <c r="BK10" s="8"/>
      <c r="BL10" s="8"/>
      <c r="BM10" s="8"/>
      <c r="BN10" s="8"/>
    </row>
    <row r="11" spans="1:66" outlineLevel="1">
      <c r="D11" t="str">
        <f>INDEX($AT11:$BC11,MATCH(General!$F$14,$AT$4:$BC$4,0))</f>
        <v>Total revenues</v>
      </c>
      <c r="E11" s="11" t="str">
        <f>General!$F$16</f>
        <v>EUR</v>
      </c>
      <c r="F11" s="25">
        <f t="shared" ref="F11:F12" si="1">SUM(I11:AR11)</f>
        <v>202811.50258003798</v>
      </c>
      <c r="I11" s="15">
        <f>IF(General!$F$26=1,Calc!I$186,Calc!I$192)</f>
        <v>0</v>
      </c>
      <c r="J11" s="15">
        <f>IF(General!$F$26=1,Calc!J$186,Calc!J$192)</f>
        <v>6974.2607489696657</v>
      </c>
      <c r="K11" s="15">
        <f>IF(General!$F$26=1,Calc!K$186,Calc!K$192)</f>
        <v>10879.846768392679</v>
      </c>
      <c r="L11" s="15">
        <f>IF(General!$F$26=1,Calc!L$186,Calc!L$192)</f>
        <v>10879.846768392679</v>
      </c>
      <c r="M11" s="15">
        <f>IF(General!$F$26=1,Calc!M$186,Calc!M$192)</f>
        <v>10879.846768392679</v>
      </c>
      <c r="N11" s="15">
        <f>IF(General!$F$26=1,Calc!N$186,Calc!N$192)</f>
        <v>10879.846768392679</v>
      </c>
      <c r="O11" s="15">
        <f>IF(General!$F$26=1,Calc!O$186,Calc!O$192)</f>
        <v>10879.846768392679</v>
      </c>
      <c r="P11" s="15">
        <f>IF(General!$F$26=1,Calc!P$186,Calc!P$192)</f>
        <v>10879.846768392679</v>
      </c>
      <c r="Q11" s="15">
        <f>IF(General!$F$26=1,Calc!Q$186,Calc!Q$192)</f>
        <v>10879.846768392679</v>
      </c>
      <c r="R11" s="15">
        <f>IF(General!$F$26=1,Calc!R$186,Calc!R$192)</f>
        <v>10879.846768392679</v>
      </c>
      <c r="S11" s="15">
        <f>IF(General!$F$26=1,Calc!S$186,Calc!S$192)</f>
        <v>10879.846768392679</v>
      </c>
      <c r="T11" s="15">
        <f>IF(General!$F$26=1,Calc!T$186,Calc!T$192)</f>
        <v>10879.846768392679</v>
      </c>
      <c r="U11" s="15">
        <f>IF(General!$F$26=1,Calc!U$186,Calc!U$192)</f>
        <v>10879.846768392679</v>
      </c>
      <c r="V11" s="15">
        <f>IF(General!$F$26=1,Calc!V$186,Calc!V$192)</f>
        <v>10879.846768392679</v>
      </c>
      <c r="W11" s="15">
        <f>IF(General!$F$26=1,Calc!W$186,Calc!W$192)</f>
        <v>10879.846768392679</v>
      </c>
      <c r="X11" s="15">
        <f>IF(General!$F$26=1,Calc!X$186,Calc!X$192)</f>
        <v>10879.846768392679</v>
      </c>
      <c r="Y11" s="15">
        <f>IF(General!$F$26=1,Calc!Y$186,Calc!Y$192)</f>
        <v>10879.846768392679</v>
      </c>
      <c r="Z11" s="15">
        <f>IF(General!$F$26=1,Calc!Z$186,Calc!Z$192)</f>
        <v>10879.846768392679</v>
      </c>
      <c r="AA11" s="15">
        <f>IF(General!$F$26=1,Calc!AA$186,Calc!AA$192)</f>
        <v>10879.846768392679</v>
      </c>
      <c r="AB11" s="15">
        <f>IF(General!$F$26=1,Calc!AB$186,Calc!AB$192)</f>
        <v>10879.846768392679</v>
      </c>
      <c r="AC11" s="15">
        <f>IF(General!$F$26=1,Calc!AC$186,Calc!AC$192)</f>
        <v>0</v>
      </c>
      <c r="AD11" s="15">
        <f>IF(General!$F$26=1,Calc!AD$186,Calc!AD$192)</f>
        <v>0</v>
      </c>
      <c r="AE11" s="15">
        <f>IF(General!$F$26=1,Calc!AE$186,Calc!AE$192)</f>
        <v>0</v>
      </c>
      <c r="AF11" s="15">
        <f>IF(General!$F$26=1,Calc!AF$186,Calc!AF$192)</f>
        <v>0</v>
      </c>
      <c r="AG11" s="15">
        <f>IF(General!$F$26=1,Calc!AG$186,Calc!AG$192)</f>
        <v>0</v>
      </c>
      <c r="AH11" s="15">
        <f>IF(General!$F$26=1,Calc!AH$186,Calc!AH$192)</f>
        <v>0</v>
      </c>
      <c r="AI11" s="15">
        <f>IF(General!$F$26=1,Calc!AI$186,Calc!AI$192)</f>
        <v>0</v>
      </c>
      <c r="AJ11" s="15">
        <f>IF(General!$F$26=1,Calc!AJ$186,Calc!AJ$192)</f>
        <v>0</v>
      </c>
      <c r="AK11" s="15">
        <f>IF(General!$F$26=1,Calc!AK$186,Calc!AK$192)</f>
        <v>0</v>
      </c>
      <c r="AL11" s="15">
        <f>IF(General!$F$26=1,Calc!AL$186,Calc!AL$192)</f>
        <v>0</v>
      </c>
      <c r="AM11" s="15">
        <f>IF(General!$F$26=1,Calc!AM$186,Calc!AM$192)</f>
        <v>0</v>
      </c>
      <c r="AN11" s="15">
        <f>IF(General!$F$26=1,Calc!AN$186,Calc!AN$192)</f>
        <v>0</v>
      </c>
      <c r="AO11" s="15">
        <f>IF(General!$F$26=1,Calc!AO$186,Calc!AO$192)</f>
        <v>0</v>
      </c>
      <c r="AP11" s="15">
        <f>IF(General!$F$26=1,Calc!AP$186,Calc!AP$192)</f>
        <v>0</v>
      </c>
      <c r="AQ11" s="15">
        <f>IF(General!$F$26=1,Calc!AQ$186,Calc!AQ$192)</f>
        <v>0</v>
      </c>
      <c r="AR11" s="15">
        <f>IF(General!$F$26=1,Calc!AR$186,Calc!AR$192)</f>
        <v>0</v>
      </c>
      <c r="AT11" s="39" t="s">
        <v>53</v>
      </c>
      <c r="AU11" s="39" t="s">
        <v>57</v>
      </c>
      <c r="AV11" s="39" t="s">
        <v>57</v>
      </c>
      <c r="AW11" s="39" t="s">
        <v>57</v>
      </c>
      <c r="AX11" s="39" t="s">
        <v>57</v>
      </c>
      <c r="AY11" s="39" t="s">
        <v>57</v>
      </c>
      <c r="AZ11" s="39" t="s">
        <v>57</v>
      </c>
      <c r="BA11" s="39" t="s">
        <v>57</v>
      </c>
      <c r="BB11" s="39" t="s">
        <v>57</v>
      </c>
      <c r="BC11" s="39" t="s">
        <v>57</v>
      </c>
      <c r="BE11" s="8"/>
      <c r="BF11" s="8"/>
      <c r="BG11" s="8"/>
      <c r="BH11" s="8"/>
      <c r="BI11" s="8"/>
      <c r="BJ11" s="8"/>
      <c r="BK11" s="8"/>
      <c r="BL11" s="8"/>
      <c r="BM11" s="8"/>
      <c r="BN11" s="8"/>
    </row>
    <row r="12" spans="1:66" outlineLevel="1">
      <c r="D12" t="str">
        <f>INDEX($AT12:$BC12,MATCH(General!$F$14,$AT$4:$BC$4,0))</f>
        <v>Residual value</v>
      </c>
      <c r="E12" s="11" t="str">
        <f>General!$F$16</f>
        <v>EUR</v>
      </c>
      <c r="F12" s="25">
        <f t="shared" si="1"/>
        <v>113550</v>
      </c>
      <c r="I12" s="15">
        <f>IF(Calc!$F$795=1,IF(General!$F$26=1,Calc!$F$821,Calc!$F$824),IF(General!$F$26=1,Calc!$F$827,Calc!$F$829))*(Config!$F$8=Config!I$15)</f>
        <v>0</v>
      </c>
      <c r="J12" s="15">
        <f>IF(Calc!$F$795=1,IF(General!$F$26=1,Calc!$F$821,Calc!$F$824),IF(General!$F$26=1,Calc!$F$827,Calc!$F$829))*(Config!$F$8=Config!J$15)</f>
        <v>0</v>
      </c>
      <c r="K12" s="15">
        <f>IF(Calc!$F$795=1,IF(General!$F$26=1,Calc!$F$821,Calc!$F$824),IF(General!$F$26=1,Calc!$F$827,Calc!$F$829))*(Config!$F$8=Config!K$15)</f>
        <v>0</v>
      </c>
      <c r="L12" s="15">
        <f>IF(Calc!$F$795=1,IF(General!$F$26=1,Calc!$F$821,Calc!$F$824),IF(General!$F$26=1,Calc!$F$827,Calc!$F$829))*(Config!$F$8=Config!L$15)</f>
        <v>0</v>
      </c>
      <c r="M12" s="15">
        <f>IF(Calc!$F$795=1,IF(General!$F$26=1,Calc!$F$821,Calc!$F$824),IF(General!$F$26=1,Calc!$F$827,Calc!$F$829))*(Config!$F$8=Config!M$15)</f>
        <v>0</v>
      </c>
      <c r="N12" s="15">
        <f>IF(Calc!$F$795=1,IF(General!$F$26=1,Calc!$F$821,Calc!$F$824),IF(General!$F$26=1,Calc!$F$827,Calc!$F$829))*(Config!$F$8=Config!N$15)</f>
        <v>0</v>
      </c>
      <c r="O12" s="15">
        <f>IF(Calc!$F$795=1,IF(General!$F$26=1,Calc!$F$821,Calc!$F$824),IF(General!$F$26=1,Calc!$F$827,Calc!$F$829))*(Config!$F$8=Config!O$15)</f>
        <v>0</v>
      </c>
      <c r="P12" s="15">
        <f>IF(Calc!$F$795=1,IF(General!$F$26=1,Calc!$F$821,Calc!$F$824),IF(General!$F$26=1,Calc!$F$827,Calc!$F$829))*(Config!$F$8=Config!P$15)</f>
        <v>0</v>
      </c>
      <c r="Q12" s="15">
        <f>IF(Calc!$F$795=1,IF(General!$F$26=1,Calc!$F$821,Calc!$F$824),IF(General!$F$26=1,Calc!$F$827,Calc!$F$829))*(Config!$F$8=Config!Q$15)</f>
        <v>0</v>
      </c>
      <c r="R12" s="15">
        <f>IF(Calc!$F$795=1,IF(General!$F$26=1,Calc!$F$821,Calc!$F$824),IF(General!$F$26=1,Calc!$F$827,Calc!$F$829))*(Config!$F$8=Config!R$15)</f>
        <v>0</v>
      </c>
      <c r="S12" s="15">
        <f>IF(Calc!$F$795=1,IF(General!$F$26=1,Calc!$F$821,Calc!$F$824),IF(General!$F$26=1,Calc!$F$827,Calc!$F$829))*(Config!$F$8=Config!S$15)</f>
        <v>0</v>
      </c>
      <c r="T12" s="15">
        <f>IF(Calc!$F$795=1,IF(General!$F$26=1,Calc!$F$821,Calc!$F$824),IF(General!$F$26=1,Calc!$F$827,Calc!$F$829))*(Config!$F$8=Config!T$15)</f>
        <v>0</v>
      </c>
      <c r="U12" s="15">
        <f>IF(Calc!$F$795=1,IF(General!$F$26=1,Calc!$F$821,Calc!$F$824),IF(General!$F$26=1,Calc!$F$827,Calc!$F$829))*(Config!$F$8=Config!U$15)</f>
        <v>0</v>
      </c>
      <c r="V12" s="15">
        <f>IF(Calc!$F$795=1,IF(General!$F$26=1,Calc!$F$821,Calc!$F$824),IF(General!$F$26=1,Calc!$F$827,Calc!$F$829))*(Config!$F$8=Config!V$15)</f>
        <v>0</v>
      </c>
      <c r="W12" s="15">
        <f>IF(Calc!$F$795=1,IF(General!$F$26=1,Calc!$F$821,Calc!$F$824),IF(General!$F$26=1,Calc!$F$827,Calc!$F$829))*(Config!$F$8=Config!W$15)</f>
        <v>0</v>
      </c>
      <c r="X12" s="15">
        <f>IF(Calc!$F$795=1,IF(General!$F$26=1,Calc!$F$821,Calc!$F$824),IF(General!$F$26=1,Calc!$F$827,Calc!$F$829))*(Config!$F$8=Config!X$15)</f>
        <v>0</v>
      </c>
      <c r="Y12" s="15">
        <f>IF(Calc!$F$795=1,IF(General!$F$26=1,Calc!$F$821,Calc!$F$824),IF(General!$F$26=1,Calc!$F$827,Calc!$F$829))*(Config!$F$8=Config!Y$15)</f>
        <v>0</v>
      </c>
      <c r="Z12" s="15">
        <f>IF(Calc!$F$795=1,IF(General!$F$26=1,Calc!$F$821,Calc!$F$824),IF(General!$F$26=1,Calc!$F$827,Calc!$F$829))*(Config!$F$8=Config!Z$15)</f>
        <v>0</v>
      </c>
      <c r="AA12" s="15">
        <f>IF(Calc!$F$795=1,IF(General!$F$26=1,Calc!$F$821,Calc!$F$824),IF(General!$F$26=1,Calc!$F$827,Calc!$F$829))*(Config!$F$8=Config!AA$15)</f>
        <v>0</v>
      </c>
      <c r="AB12" s="15">
        <f>IF(Calc!$F$795=1,IF(General!$F$26=1,Calc!$F$821,Calc!$F$824),IF(General!$F$26=1,Calc!$F$827,Calc!$F$829))*(Config!$F$8=Config!AB$15)</f>
        <v>113550</v>
      </c>
      <c r="AC12" s="15">
        <f>IF(Calc!$F$795=1,IF(General!$F$26=1,Calc!$F$821,Calc!$F$824),IF(General!$F$26=1,Calc!$F$827,Calc!$F$829))*(Config!$F$8=Config!AC$15)</f>
        <v>0</v>
      </c>
      <c r="AD12" s="15">
        <f>IF(Calc!$F$795=1,IF(General!$F$26=1,Calc!$F$821,Calc!$F$824),IF(General!$F$26=1,Calc!$F$827,Calc!$F$829))*(Config!$F$8=Config!AD$15)</f>
        <v>0</v>
      </c>
      <c r="AE12" s="15">
        <f>IF(Calc!$F$795=1,IF(General!$F$26=1,Calc!$F$821,Calc!$F$824),IF(General!$F$26=1,Calc!$F$827,Calc!$F$829))*(Config!$F$8=Config!AE$15)</f>
        <v>0</v>
      </c>
      <c r="AF12" s="15">
        <f>IF(Calc!$F$795=1,IF(General!$F$26=1,Calc!$F$821,Calc!$F$824),IF(General!$F$26=1,Calc!$F$827,Calc!$F$829))*(Config!$F$8=Config!AF$15)</f>
        <v>0</v>
      </c>
      <c r="AG12" s="15">
        <f>IF(Calc!$F$795=1,IF(General!$F$26=1,Calc!$F$821,Calc!$F$824),IF(General!$F$26=1,Calc!$F$827,Calc!$F$829))*(Config!$F$8=Config!AG$15)</f>
        <v>0</v>
      </c>
      <c r="AH12" s="15">
        <f>IF(Calc!$F$795=1,IF(General!$F$26=1,Calc!$F$821,Calc!$F$824),IF(General!$F$26=1,Calc!$F$827,Calc!$F$829))*(Config!$F$8=Config!AH$15)</f>
        <v>0</v>
      </c>
      <c r="AI12" s="15">
        <f>IF(Calc!$F$795=1,IF(General!$F$26=1,Calc!$F$821,Calc!$F$824),IF(General!$F$26=1,Calc!$F$827,Calc!$F$829))*(Config!$F$8=Config!AI$15)</f>
        <v>0</v>
      </c>
      <c r="AJ12" s="15">
        <f>IF(Calc!$F$795=1,IF(General!$F$26=1,Calc!$F$821,Calc!$F$824),IF(General!$F$26=1,Calc!$F$827,Calc!$F$829))*(Config!$F$8=Config!AJ$15)</f>
        <v>0</v>
      </c>
      <c r="AK12" s="15">
        <f>IF(Calc!$F$795=1,IF(General!$F$26=1,Calc!$F$821,Calc!$F$824),IF(General!$F$26=1,Calc!$F$827,Calc!$F$829))*(Config!$F$8=Config!AK$15)</f>
        <v>0</v>
      </c>
      <c r="AL12" s="15">
        <f>IF(Calc!$F$795=1,IF(General!$F$26=1,Calc!$F$821,Calc!$F$824),IF(General!$F$26=1,Calc!$F$827,Calc!$F$829))*(Config!$F$8=Config!AL$15)</f>
        <v>0</v>
      </c>
      <c r="AM12" s="15">
        <f>IF(Calc!$F$795=1,IF(General!$F$26=1,Calc!$F$821,Calc!$F$824),IF(General!$F$26=1,Calc!$F$827,Calc!$F$829))*(Config!$F$8=Config!AM$15)</f>
        <v>0</v>
      </c>
      <c r="AN12" s="15">
        <f>IF(Calc!$F$795=1,IF(General!$F$26=1,Calc!$F$821,Calc!$F$824),IF(General!$F$26=1,Calc!$F$827,Calc!$F$829))*(Config!$F$8=Config!AN$15)</f>
        <v>0</v>
      </c>
      <c r="AO12" s="15">
        <f>IF(Calc!$F$795=1,IF(General!$F$26=1,Calc!$F$821,Calc!$F$824),IF(General!$F$26=1,Calc!$F$827,Calc!$F$829))*(Config!$F$8=Config!AO$15)</f>
        <v>0</v>
      </c>
      <c r="AP12" s="15">
        <f>IF(Calc!$F$795=1,IF(General!$F$26=1,Calc!$F$821,Calc!$F$824),IF(General!$F$26=1,Calc!$F$827,Calc!$F$829))*(Config!$F$8=Config!AP$15)</f>
        <v>0</v>
      </c>
      <c r="AQ12" s="15">
        <f>IF(Calc!$F$795=1,IF(General!$F$26=1,Calc!$F$821,Calc!$F$824),IF(General!$F$26=1,Calc!$F$827,Calc!$F$829))*(Config!$F$8=Config!AQ$15)</f>
        <v>0</v>
      </c>
      <c r="AR12" s="15">
        <f>IF(Calc!$F$795=1,IF(General!$F$26=1,Calc!$F$821,Calc!$F$824),IF(General!$F$26=1,Calc!$F$827,Calc!$F$829))*(Config!$F$8=Config!AR$15)</f>
        <v>0</v>
      </c>
      <c r="AT12" s="39" t="s">
        <v>101</v>
      </c>
      <c r="AU12" s="39" t="s">
        <v>57</v>
      </c>
      <c r="AV12" s="39" t="s">
        <v>57</v>
      </c>
      <c r="AW12" s="39" t="s">
        <v>57</v>
      </c>
      <c r="AX12" s="39" t="s">
        <v>57</v>
      </c>
      <c r="AY12" s="39" t="s">
        <v>57</v>
      </c>
      <c r="AZ12" s="39" t="s">
        <v>57</v>
      </c>
      <c r="BA12" s="39" t="s">
        <v>57</v>
      </c>
      <c r="BB12" s="39" t="s">
        <v>57</v>
      </c>
      <c r="BC12" s="39" t="s">
        <v>57</v>
      </c>
      <c r="BE12" s="8"/>
      <c r="BF12" s="8"/>
      <c r="BG12" s="8"/>
      <c r="BH12" s="8"/>
      <c r="BI12" s="8"/>
      <c r="BJ12" s="8"/>
      <c r="BK12" s="8"/>
      <c r="BL12" s="8"/>
      <c r="BM12" s="8"/>
      <c r="BN12" s="8"/>
    </row>
    <row r="13" spans="1:66" outlineLevel="1">
      <c r="E13" s="11"/>
    </row>
    <row r="14" spans="1:66" outlineLevel="1">
      <c r="D14" s="2" t="str">
        <f>INDEX($AT14:$BC14,MATCH(General!$F$14,$AT$4:$BC$4,0))</f>
        <v>Total outflows</v>
      </c>
      <c r="E14" s="17" t="str">
        <f>General!$F$16</f>
        <v>EUR</v>
      </c>
      <c r="F14" s="28">
        <f>SUM(I14:AR14)</f>
        <v>229795.37311509496</v>
      </c>
      <c r="I14" s="16">
        <f>SUM(I15:I18)</f>
        <v>-30000</v>
      </c>
      <c r="J14" s="16">
        <f t="shared" ref="J14:AR14" si="2">SUM(J15:J18)</f>
        <v>-246379.19088867921</v>
      </c>
      <c r="K14" s="16">
        <f t="shared" si="2"/>
        <v>28120.809111320785</v>
      </c>
      <c r="L14" s="16">
        <f t="shared" si="2"/>
        <v>28120.809111320785</v>
      </c>
      <c r="M14" s="16">
        <f t="shared" si="2"/>
        <v>28120.809111320785</v>
      </c>
      <c r="N14" s="16">
        <f t="shared" si="2"/>
        <v>28120.809111320785</v>
      </c>
      <c r="O14" s="16">
        <f t="shared" si="2"/>
        <v>28120.809111320785</v>
      </c>
      <c r="P14" s="16">
        <f t="shared" si="2"/>
        <v>28120.809111320785</v>
      </c>
      <c r="Q14" s="16">
        <f t="shared" si="2"/>
        <v>28120.809111320785</v>
      </c>
      <c r="R14" s="16">
        <f t="shared" si="2"/>
        <v>28120.809111320785</v>
      </c>
      <c r="S14" s="16">
        <f t="shared" si="2"/>
        <v>28120.809111320785</v>
      </c>
      <c r="T14" s="16">
        <f t="shared" si="2"/>
        <v>28120.809111320785</v>
      </c>
      <c r="U14" s="16">
        <f t="shared" si="2"/>
        <v>28120.809111320785</v>
      </c>
      <c r="V14" s="16">
        <f t="shared" si="2"/>
        <v>28120.809111320785</v>
      </c>
      <c r="W14" s="16">
        <f t="shared" si="2"/>
        <v>28120.809111320785</v>
      </c>
      <c r="X14" s="16">
        <f t="shared" si="2"/>
        <v>28120.809111320785</v>
      </c>
      <c r="Y14" s="16">
        <f t="shared" si="2"/>
        <v>28120.809111320785</v>
      </c>
      <c r="Z14" s="16">
        <f t="shared" si="2"/>
        <v>28120.809111320785</v>
      </c>
      <c r="AA14" s="16">
        <f t="shared" si="2"/>
        <v>28120.809111320785</v>
      </c>
      <c r="AB14" s="16">
        <f t="shared" si="2"/>
        <v>28120.809111320785</v>
      </c>
      <c r="AC14" s="16">
        <f t="shared" si="2"/>
        <v>0</v>
      </c>
      <c r="AD14" s="16">
        <f t="shared" si="2"/>
        <v>0</v>
      </c>
      <c r="AE14" s="16">
        <f t="shared" si="2"/>
        <v>0</v>
      </c>
      <c r="AF14" s="16">
        <f t="shared" si="2"/>
        <v>0</v>
      </c>
      <c r="AG14" s="16">
        <f t="shared" si="2"/>
        <v>0</v>
      </c>
      <c r="AH14" s="16">
        <f t="shared" si="2"/>
        <v>0</v>
      </c>
      <c r="AI14" s="16">
        <f t="shared" si="2"/>
        <v>0</v>
      </c>
      <c r="AJ14" s="16">
        <f t="shared" si="2"/>
        <v>0</v>
      </c>
      <c r="AK14" s="16">
        <f t="shared" si="2"/>
        <v>0</v>
      </c>
      <c r="AL14" s="16">
        <f t="shared" si="2"/>
        <v>0</v>
      </c>
      <c r="AM14" s="16">
        <f t="shared" si="2"/>
        <v>0</v>
      </c>
      <c r="AN14" s="16">
        <f t="shared" si="2"/>
        <v>0</v>
      </c>
      <c r="AO14" s="16">
        <f t="shared" si="2"/>
        <v>0</v>
      </c>
      <c r="AP14" s="16">
        <f t="shared" si="2"/>
        <v>0</v>
      </c>
      <c r="AQ14" s="16">
        <f t="shared" si="2"/>
        <v>0</v>
      </c>
      <c r="AR14" s="16">
        <f t="shared" si="2"/>
        <v>0</v>
      </c>
      <c r="AT14" s="39" t="s">
        <v>257</v>
      </c>
      <c r="AU14" s="39" t="s">
        <v>57</v>
      </c>
      <c r="AV14" s="39" t="s">
        <v>57</v>
      </c>
      <c r="AW14" s="39" t="s">
        <v>57</v>
      </c>
      <c r="AX14" s="39" t="s">
        <v>57</v>
      </c>
      <c r="AY14" s="39" t="s">
        <v>57</v>
      </c>
      <c r="AZ14" s="39" t="s">
        <v>57</v>
      </c>
      <c r="BA14" s="39" t="s">
        <v>57</v>
      </c>
      <c r="BB14" s="39" t="s">
        <v>57</v>
      </c>
      <c r="BC14" s="39" t="s">
        <v>57</v>
      </c>
      <c r="BE14" s="8"/>
      <c r="BF14" s="8"/>
      <c r="BG14" s="8"/>
      <c r="BH14" s="8"/>
      <c r="BI14" s="8"/>
      <c r="BJ14" s="8"/>
      <c r="BK14" s="8"/>
      <c r="BL14" s="8"/>
      <c r="BM14" s="8"/>
      <c r="BN14" s="8"/>
    </row>
    <row r="15" spans="1:66" outlineLevel="1">
      <c r="D15" t="str">
        <f>INDEX($AT15:$BC15,MATCH(General!$F$14,$AT$4:$BC$4,0))</f>
        <v>Total operating costs</v>
      </c>
      <c r="E15" s="11" t="str">
        <f>General!$F$16</f>
        <v>EUR</v>
      </c>
      <c r="F15" s="25">
        <f t="shared" ref="F15:F18" si="3">SUM(I15:AR15)</f>
        <v>529795.37311509473</v>
      </c>
      <c r="I15" s="15">
        <f>-IF(General!$F$26=1,Calc!I$414-Calc!I$300,Calc!I$420-Calc!I$306)</f>
        <v>0</v>
      </c>
      <c r="J15" s="15">
        <f>-IF(General!$F$26=1,Calc!J$414-Calc!J$300,Calc!J$420-Calc!J$306)</f>
        <v>23620.809111320785</v>
      </c>
      <c r="K15" s="15">
        <f>-IF(General!$F$26=1,Calc!K$414-Calc!K$300,Calc!K$420-Calc!K$306)</f>
        <v>28120.809111320785</v>
      </c>
      <c r="L15" s="15">
        <f>-IF(General!$F$26=1,Calc!L$414-Calc!L$300,Calc!L$420-Calc!L$306)</f>
        <v>28120.809111320785</v>
      </c>
      <c r="M15" s="15">
        <f>-IF(General!$F$26=1,Calc!M$414-Calc!M$300,Calc!M$420-Calc!M$306)</f>
        <v>28120.809111320785</v>
      </c>
      <c r="N15" s="15">
        <f>-IF(General!$F$26=1,Calc!N$414-Calc!N$300,Calc!N$420-Calc!N$306)</f>
        <v>28120.809111320785</v>
      </c>
      <c r="O15" s="15">
        <f>-IF(General!$F$26=1,Calc!O$414-Calc!O$300,Calc!O$420-Calc!O$306)</f>
        <v>28120.809111320785</v>
      </c>
      <c r="P15" s="15">
        <f>-IF(General!$F$26=1,Calc!P$414-Calc!P$300,Calc!P$420-Calc!P$306)</f>
        <v>28120.809111320785</v>
      </c>
      <c r="Q15" s="15">
        <f>-IF(General!$F$26=1,Calc!Q$414-Calc!Q$300,Calc!Q$420-Calc!Q$306)</f>
        <v>28120.809111320785</v>
      </c>
      <c r="R15" s="15">
        <f>-IF(General!$F$26=1,Calc!R$414-Calc!R$300,Calc!R$420-Calc!R$306)</f>
        <v>28120.809111320785</v>
      </c>
      <c r="S15" s="15">
        <f>-IF(General!$F$26=1,Calc!S$414-Calc!S$300,Calc!S$420-Calc!S$306)</f>
        <v>28120.809111320785</v>
      </c>
      <c r="T15" s="15">
        <f>-IF(General!$F$26=1,Calc!T$414-Calc!T$300,Calc!T$420-Calc!T$306)</f>
        <v>28120.809111320785</v>
      </c>
      <c r="U15" s="15">
        <f>-IF(General!$F$26=1,Calc!U$414-Calc!U$300,Calc!U$420-Calc!U$306)</f>
        <v>28120.809111320785</v>
      </c>
      <c r="V15" s="15">
        <f>-IF(General!$F$26=1,Calc!V$414-Calc!V$300,Calc!V$420-Calc!V$306)</f>
        <v>28120.809111320785</v>
      </c>
      <c r="W15" s="15">
        <f>-IF(General!$F$26=1,Calc!W$414-Calc!W$300,Calc!W$420-Calc!W$306)</f>
        <v>28120.809111320785</v>
      </c>
      <c r="X15" s="15">
        <f>-IF(General!$F$26=1,Calc!X$414-Calc!X$300,Calc!X$420-Calc!X$306)</f>
        <v>28120.809111320785</v>
      </c>
      <c r="Y15" s="15">
        <f>-IF(General!$F$26=1,Calc!Y$414-Calc!Y$300,Calc!Y$420-Calc!Y$306)</f>
        <v>28120.809111320785</v>
      </c>
      <c r="Z15" s="15">
        <f>-IF(General!$F$26=1,Calc!Z$414-Calc!Z$300,Calc!Z$420-Calc!Z$306)</f>
        <v>28120.809111320785</v>
      </c>
      <c r="AA15" s="15">
        <f>-IF(General!$F$26=1,Calc!AA$414-Calc!AA$300,Calc!AA$420-Calc!AA$306)</f>
        <v>28120.809111320785</v>
      </c>
      <c r="AB15" s="15">
        <f>-IF(General!$F$26=1,Calc!AB$414-Calc!AB$300,Calc!AB$420-Calc!AB$306)</f>
        <v>28120.809111320785</v>
      </c>
      <c r="AC15" s="15">
        <f>-IF(General!$F$26=1,Calc!AC$414-Calc!AC$300,Calc!AC$420-Calc!AC$306)</f>
        <v>0</v>
      </c>
      <c r="AD15" s="15">
        <f>-IF(General!$F$26=1,Calc!AD$414-Calc!AD$300,Calc!AD$420-Calc!AD$306)</f>
        <v>0</v>
      </c>
      <c r="AE15" s="15">
        <f>-IF(General!$F$26=1,Calc!AE$414-Calc!AE$300,Calc!AE$420-Calc!AE$306)</f>
        <v>0</v>
      </c>
      <c r="AF15" s="15">
        <f>-IF(General!$F$26=1,Calc!AF$414-Calc!AF$300,Calc!AF$420-Calc!AF$306)</f>
        <v>0</v>
      </c>
      <c r="AG15" s="15">
        <f>-IF(General!$F$26=1,Calc!AG$414-Calc!AG$300,Calc!AG$420-Calc!AG$306)</f>
        <v>0</v>
      </c>
      <c r="AH15" s="15">
        <f>-IF(General!$F$26=1,Calc!AH$414-Calc!AH$300,Calc!AH$420-Calc!AH$306)</f>
        <v>0</v>
      </c>
      <c r="AI15" s="15">
        <f>-IF(General!$F$26=1,Calc!AI$414-Calc!AI$300,Calc!AI$420-Calc!AI$306)</f>
        <v>0</v>
      </c>
      <c r="AJ15" s="15">
        <f>-IF(General!$F$26=1,Calc!AJ$414-Calc!AJ$300,Calc!AJ$420-Calc!AJ$306)</f>
        <v>0</v>
      </c>
      <c r="AK15" s="15">
        <f>-IF(General!$F$26=1,Calc!AK$414-Calc!AK$300,Calc!AK$420-Calc!AK$306)</f>
        <v>0</v>
      </c>
      <c r="AL15" s="15">
        <f>-IF(General!$F$26=1,Calc!AL$414-Calc!AL$300,Calc!AL$420-Calc!AL$306)</f>
        <v>0</v>
      </c>
      <c r="AM15" s="15">
        <f>-IF(General!$F$26=1,Calc!AM$414-Calc!AM$300,Calc!AM$420-Calc!AM$306)</f>
        <v>0</v>
      </c>
      <c r="AN15" s="15">
        <f>-IF(General!$F$26=1,Calc!AN$414-Calc!AN$300,Calc!AN$420-Calc!AN$306)</f>
        <v>0</v>
      </c>
      <c r="AO15" s="15">
        <f>-IF(General!$F$26=1,Calc!AO$414-Calc!AO$300,Calc!AO$420-Calc!AO$306)</f>
        <v>0</v>
      </c>
      <c r="AP15" s="15">
        <f>-IF(General!$F$26=1,Calc!AP$414-Calc!AP$300,Calc!AP$420-Calc!AP$306)</f>
        <v>0</v>
      </c>
      <c r="AQ15" s="15">
        <f>-IF(General!$F$26=1,Calc!AQ$414-Calc!AQ$300,Calc!AQ$420-Calc!AQ$306)</f>
        <v>0</v>
      </c>
      <c r="AR15" s="15">
        <f>-IF(General!$F$26=1,Calc!AR$414-Calc!AR$300,Calc!AR$420-Calc!AR$306)</f>
        <v>0</v>
      </c>
      <c r="AT15" s="39" t="s">
        <v>258</v>
      </c>
      <c r="AU15" s="39" t="s">
        <v>57</v>
      </c>
      <c r="AV15" s="39" t="s">
        <v>57</v>
      </c>
      <c r="AW15" s="39" t="s">
        <v>57</v>
      </c>
      <c r="AX15" s="39" t="s">
        <v>57</v>
      </c>
      <c r="AY15" s="39" t="s">
        <v>57</v>
      </c>
      <c r="AZ15" s="39" t="s">
        <v>57</v>
      </c>
      <c r="BA15" s="39" t="s">
        <v>57</v>
      </c>
      <c r="BB15" s="39" t="s">
        <v>57</v>
      </c>
      <c r="BC15" s="39" t="s">
        <v>57</v>
      </c>
      <c r="BE15" s="8"/>
      <c r="BF15" s="8"/>
      <c r="BG15" s="8"/>
      <c r="BH15" s="8"/>
      <c r="BI15" s="8"/>
      <c r="BJ15" s="8"/>
      <c r="BK15" s="8"/>
      <c r="BL15" s="8"/>
      <c r="BM15" s="8"/>
      <c r="BN15" s="8"/>
    </row>
    <row r="16" spans="1:66" outlineLevel="1">
      <c r="D16" t="str">
        <f>INDEX($AT16:$BC16,MATCH(General!$F$14,$AT$4:$BC$4,0))</f>
        <v>ESCO remuneration</v>
      </c>
      <c r="E16" s="11" t="str">
        <f>General!$F$16</f>
        <v>EUR</v>
      </c>
      <c r="F16" s="25">
        <f t="shared" ref="F16" si="4">SUM(I16:AR16)</f>
        <v>0</v>
      </c>
      <c r="I16" s="15">
        <f>-IF(General!$F$26=1,Calc!I$434*Calc!$F$452,Calc!I$437*Calc!$F$452)</f>
        <v>0</v>
      </c>
      <c r="J16" s="15">
        <f>-IF(General!$F$26=1,Calc!J$434*Calc!$F$452,Calc!J$437*Calc!$F$452)</f>
        <v>0</v>
      </c>
      <c r="K16" s="15">
        <f>-IF(General!$F$26=1,Calc!K$434*Calc!$F$452,Calc!K$437*Calc!$F$452)</f>
        <v>0</v>
      </c>
      <c r="L16" s="15">
        <f>-IF(General!$F$26=1,Calc!L$434*Calc!$F$452,Calc!L$437*Calc!$F$452)</f>
        <v>0</v>
      </c>
      <c r="M16" s="15">
        <f>-IF(General!$F$26=1,Calc!M$434*Calc!$F$452,Calc!M$437*Calc!$F$452)</f>
        <v>0</v>
      </c>
      <c r="N16" s="15">
        <f>-IF(General!$F$26=1,Calc!N$434*Calc!$F$452,Calc!N$437*Calc!$F$452)</f>
        <v>0</v>
      </c>
      <c r="O16" s="15">
        <f>-IF(General!$F$26=1,Calc!O$434*Calc!$F$452,Calc!O$437*Calc!$F$452)</f>
        <v>0</v>
      </c>
      <c r="P16" s="15">
        <f>-IF(General!$F$26=1,Calc!P$434*Calc!$F$452,Calc!P$437*Calc!$F$452)</f>
        <v>0</v>
      </c>
      <c r="Q16" s="15">
        <f>-IF(General!$F$26=1,Calc!Q$434*Calc!$F$452,Calc!Q$437*Calc!$F$452)</f>
        <v>0</v>
      </c>
      <c r="R16" s="15">
        <f>-IF(General!$F$26=1,Calc!R$434*Calc!$F$452,Calc!R$437*Calc!$F$452)</f>
        <v>0</v>
      </c>
      <c r="S16" s="15">
        <f>-IF(General!$F$26=1,Calc!S$434*Calc!$F$452,Calc!S$437*Calc!$F$452)</f>
        <v>0</v>
      </c>
      <c r="T16" s="15">
        <f>-IF(General!$F$26=1,Calc!T$434*Calc!$F$452,Calc!T$437*Calc!$F$452)</f>
        <v>0</v>
      </c>
      <c r="U16" s="15">
        <f>-IF(General!$F$26=1,Calc!U$434*Calc!$F$452,Calc!U$437*Calc!$F$452)</f>
        <v>0</v>
      </c>
      <c r="V16" s="15">
        <f>-IF(General!$F$26=1,Calc!V$434*Calc!$F$452,Calc!V$437*Calc!$F$452)</f>
        <v>0</v>
      </c>
      <c r="W16" s="15">
        <f>-IF(General!$F$26=1,Calc!W$434*Calc!$F$452,Calc!W$437*Calc!$F$452)</f>
        <v>0</v>
      </c>
      <c r="X16" s="15">
        <f>-IF(General!$F$26=1,Calc!X$434*Calc!$F$452,Calc!X$437*Calc!$F$452)</f>
        <v>0</v>
      </c>
      <c r="Y16" s="15">
        <f>-IF(General!$F$26=1,Calc!Y$434*Calc!$F$452,Calc!Y$437*Calc!$F$452)</f>
        <v>0</v>
      </c>
      <c r="Z16" s="15">
        <f>-IF(General!$F$26=1,Calc!Z$434*Calc!$F$452,Calc!Z$437*Calc!$F$452)</f>
        <v>0</v>
      </c>
      <c r="AA16" s="15">
        <f>-IF(General!$F$26=1,Calc!AA$434*Calc!$F$452,Calc!AA$437*Calc!$F$452)</f>
        <v>0</v>
      </c>
      <c r="AB16" s="15">
        <f>-IF(General!$F$26=1,Calc!AB$434*Calc!$F$452,Calc!AB$437*Calc!$F$452)</f>
        <v>0</v>
      </c>
      <c r="AC16" s="15">
        <f>-IF(General!$F$26=1,Calc!AC$434*Calc!$F$452,Calc!AC$437*Calc!$F$452)</f>
        <v>0</v>
      </c>
      <c r="AD16" s="15">
        <f>-IF(General!$F$26=1,Calc!AD$434*Calc!$F$452,Calc!AD$437*Calc!$F$452)</f>
        <v>0</v>
      </c>
      <c r="AE16" s="15">
        <f>-IF(General!$F$26=1,Calc!AE$434*Calc!$F$452,Calc!AE$437*Calc!$F$452)</f>
        <v>0</v>
      </c>
      <c r="AF16" s="15">
        <f>-IF(General!$F$26=1,Calc!AF$434*Calc!$F$452,Calc!AF$437*Calc!$F$452)</f>
        <v>0</v>
      </c>
      <c r="AG16" s="15">
        <f>-IF(General!$F$26=1,Calc!AG$434*Calc!$F$452,Calc!AG$437*Calc!$F$452)</f>
        <v>0</v>
      </c>
      <c r="AH16" s="15">
        <f>-IF(General!$F$26=1,Calc!AH$434*Calc!$F$452,Calc!AH$437*Calc!$F$452)</f>
        <v>0</v>
      </c>
      <c r="AI16" s="15">
        <f>-IF(General!$F$26=1,Calc!AI$434*Calc!$F$452,Calc!AI$437*Calc!$F$452)</f>
        <v>0</v>
      </c>
      <c r="AJ16" s="15">
        <f>-IF(General!$F$26=1,Calc!AJ$434*Calc!$F$452,Calc!AJ$437*Calc!$F$452)</f>
        <v>0</v>
      </c>
      <c r="AK16" s="15">
        <f>-IF(General!$F$26=1,Calc!AK$434*Calc!$F$452,Calc!AK$437*Calc!$F$452)</f>
        <v>0</v>
      </c>
      <c r="AL16" s="15">
        <f>-IF(General!$F$26=1,Calc!AL$434*Calc!$F$452,Calc!AL$437*Calc!$F$452)</f>
        <v>0</v>
      </c>
      <c r="AM16" s="15">
        <f>-IF(General!$F$26=1,Calc!AM$434*Calc!$F$452,Calc!AM$437*Calc!$F$452)</f>
        <v>0</v>
      </c>
      <c r="AN16" s="15">
        <f>-IF(General!$F$26=1,Calc!AN$434*Calc!$F$452,Calc!AN$437*Calc!$F$452)</f>
        <v>0</v>
      </c>
      <c r="AO16" s="15">
        <f>-IF(General!$F$26=1,Calc!AO$434*Calc!$F$452,Calc!AO$437*Calc!$F$452)</f>
        <v>0</v>
      </c>
      <c r="AP16" s="15">
        <f>-IF(General!$F$26=1,Calc!AP$434*Calc!$F$452,Calc!AP$437*Calc!$F$452)</f>
        <v>0</v>
      </c>
      <c r="AQ16" s="15">
        <f>-IF(General!$F$26=1,Calc!AQ$434*Calc!$F$452,Calc!AQ$437*Calc!$F$452)</f>
        <v>0</v>
      </c>
      <c r="AR16" s="15">
        <f>-IF(General!$F$26=1,Calc!AR$434*Calc!$F$452,Calc!AR$437*Calc!$F$452)</f>
        <v>0</v>
      </c>
      <c r="AT16" s="39" t="s">
        <v>557</v>
      </c>
      <c r="AU16" s="39" t="s">
        <v>57</v>
      </c>
      <c r="AV16" s="39" t="s">
        <v>57</v>
      </c>
      <c r="AW16" s="39" t="s">
        <v>57</v>
      </c>
      <c r="AX16" s="39" t="s">
        <v>57</v>
      </c>
      <c r="AY16" s="39" t="s">
        <v>57</v>
      </c>
      <c r="AZ16" s="39" t="s">
        <v>57</v>
      </c>
      <c r="BA16" s="39" t="s">
        <v>57</v>
      </c>
      <c r="BB16" s="39" t="s">
        <v>57</v>
      </c>
      <c r="BC16" s="39" t="s">
        <v>57</v>
      </c>
      <c r="BE16" s="8"/>
      <c r="BF16" s="8"/>
      <c r="BG16" s="8"/>
      <c r="BH16" s="8"/>
      <c r="BI16" s="8"/>
      <c r="BJ16" s="8"/>
      <c r="BK16" s="8"/>
      <c r="BL16" s="8"/>
      <c r="BM16" s="8"/>
      <c r="BN16" s="8"/>
    </row>
    <row r="17" spans="3:66" outlineLevel="1">
      <c r="D17" t="str">
        <f>INDEX($AT17:$BC17,MATCH(General!$F$14,$AT$4:$BC$4,0))</f>
        <v>Initial investment</v>
      </c>
      <c r="E17" s="11" t="str">
        <f>General!$F$16</f>
        <v>EUR</v>
      </c>
      <c r="F17" s="25">
        <f t="shared" si="3"/>
        <v>-300000</v>
      </c>
      <c r="I17" s="15">
        <f>-IF(General!$F$26=1,Calc!I$94,Calc!I$96)</f>
        <v>-30000</v>
      </c>
      <c r="J17" s="15">
        <f>-IF(General!$F$26=1,Calc!J$94,Calc!J$96)</f>
        <v>-270000</v>
      </c>
      <c r="K17" s="15">
        <f>-IF(General!$F$26=1,Calc!K$94,Calc!K$96)</f>
        <v>0</v>
      </c>
      <c r="L17" s="15">
        <f>-IF(General!$F$26=1,Calc!L$94,Calc!L$96)</f>
        <v>0</v>
      </c>
      <c r="M17" s="15">
        <f>-IF(General!$F$26=1,Calc!M$94,Calc!M$96)</f>
        <v>0</v>
      </c>
      <c r="N17" s="15">
        <f>-IF(General!$F$26=1,Calc!N$94,Calc!N$96)</f>
        <v>0</v>
      </c>
      <c r="O17" s="15">
        <f>-IF(General!$F$26=1,Calc!O$94,Calc!O$96)</f>
        <v>0</v>
      </c>
      <c r="P17" s="15">
        <f>-IF(General!$F$26=1,Calc!P$94,Calc!P$96)</f>
        <v>0</v>
      </c>
      <c r="Q17" s="15">
        <f>-IF(General!$F$26=1,Calc!Q$94,Calc!Q$96)</f>
        <v>0</v>
      </c>
      <c r="R17" s="15">
        <f>-IF(General!$F$26=1,Calc!R$94,Calc!R$96)</f>
        <v>0</v>
      </c>
      <c r="S17" s="15">
        <f>-IF(General!$F$26=1,Calc!S$94,Calc!S$96)</f>
        <v>0</v>
      </c>
      <c r="T17" s="15">
        <f>-IF(General!$F$26=1,Calc!T$94,Calc!T$96)</f>
        <v>0</v>
      </c>
      <c r="U17" s="15">
        <f>-IF(General!$F$26=1,Calc!U$94,Calc!U$96)</f>
        <v>0</v>
      </c>
      <c r="V17" s="15">
        <f>-IF(General!$F$26=1,Calc!V$94,Calc!V$96)</f>
        <v>0</v>
      </c>
      <c r="W17" s="15">
        <f>-IF(General!$F$26=1,Calc!W$94,Calc!W$96)</f>
        <v>0</v>
      </c>
      <c r="X17" s="15">
        <f>-IF(General!$F$26=1,Calc!X$94,Calc!X$96)</f>
        <v>0</v>
      </c>
      <c r="Y17" s="15">
        <f>-IF(General!$F$26=1,Calc!Y$94,Calc!Y$96)</f>
        <v>0</v>
      </c>
      <c r="Z17" s="15">
        <f>-IF(General!$F$26=1,Calc!Z$94,Calc!Z$96)</f>
        <v>0</v>
      </c>
      <c r="AA17" s="15">
        <f>-IF(General!$F$26=1,Calc!AA$94,Calc!AA$96)</f>
        <v>0</v>
      </c>
      <c r="AB17" s="15">
        <f>-IF(General!$F$26=1,Calc!AB$94,Calc!AB$96)</f>
        <v>0</v>
      </c>
      <c r="AC17" s="15">
        <f>-IF(General!$F$26=1,Calc!AC$94,Calc!AC$96)</f>
        <v>0</v>
      </c>
      <c r="AD17" s="15">
        <f>-IF(General!$F$26=1,Calc!AD$94,Calc!AD$96)</f>
        <v>0</v>
      </c>
      <c r="AE17" s="15">
        <f>-IF(General!$F$26=1,Calc!AE$94,Calc!AE$96)</f>
        <v>0</v>
      </c>
      <c r="AF17" s="15">
        <f>-IF(General!$F$26=1,Calc!AF$94,Calc!AF$96)</f>
        <v>0</v>
      </c>
      <c r="AG17" s="15">
        <f>-IF(General!$F$26=1,Calc!AG$94,Calc!AG$96)</f>
        <v>0</v>
      </c>
      <c r="AH17" s="15">
        <f>-IF(General!$F$26=1,Calc!AH$94,Calc!AH$96)</f>
        <v>0</v>
      </c>
      <c r="AI17" s="15">
        <f>-IF(General!$F$26=1,Calc!AI$94,Calc!AI$96)</f>
        <v>0</v>
      </c>
      <c r="AJ17" s="15">
        <f>-IF(General!$F$26=1,Calc!AJ$94,Calc!AJ$96)</f>
        <v>0</v>
      </c>
      <c r="AK17" s="15">
        <f>-IF(General!$F$26=1,Calc!AK$94,Calc!AK$96)</f>
        <v>0</v>
      </c>
      <c r="AL17" s="15">
        <f>-IF(General!$F$26=1,Calc!AL$94,Calc!AL$96)</f>
        <v>0</v>
      </c>
      <c r="AM17" s="15">
        <f>-IF(General!$F$26=1,Calc!AM$94,Calc!AM$96)</f>
        <v>0</v>
      </c>
      <c r="AN17" s="15">
        <f>-IF(General!$F$26=1,Calc!AN$94,Calc!AN$96)</f>
        <v>0</v>
      </c>
      <c r="AO17" s="15">
        <f>-IF(General!$F$26=1,Calc!AO$94,Calc!AO$96)</f>
        <v>0</v>
      </c>
      <c r="AP17" s="15">
        <f>-IF(General!$F$26=1,Calc!AP$94,Calc!AP$96)</f>
        <v>0</v>
      </c>
      <c r="AQ17" s="15">
        <f>-IF(General!$F$26=1,Calc!AQ$94,Calc!AQ$96)</f>
        <v>0</v>
      </c>
      <c r="AR17" s="15">
        <f>-IF(General!$F$26=1,Calc!AR$94,Calc!AR$96)</f>
        <v>0</v>
      </c>
      <c r="AT17" s="39" t="s">
        <v>259</v>
      </c>
      <c r="AU17" s="39" t="s">
        <v>57</v>
      </c>
      <c r="AV17" s="39" t="s">
        <v>57</v>
      </c>
      <c r="AW17" s="39" t="s">
        <v>57</v>
      </c>
      <c r="AX17" s="39" t="s">
        <v>57</v>
      </c>
      <c r="AY17" s="39" t="s">
        <v>57</v>
      </c>
      <c r="AZ17" s="39" t="s">
        <v>57</v>
      </c>
      <c r="BA17" s="39" t="s">
        <v>57</v>
      </c>
      <c r="BB17" s="39" t="s">
        <v>57</v>
      </c>
      <c r="BC17" s="39" t="s">
        <v>57</v>
      </c>
      <c r="BE17" s="8"/>
      <c r="BF17" s="8"/>
      <c r="BG17" s="8"/>
      <c r="BH17" s="8"/>
      <c r="BI17" s="8"/>
      <c r="BJ17" s="8"/>
      <c r="BK17" s="8"/>
      <c r="BL17" s="8"/>
      <c r="BM17" s="8"/>
      <c r="BN17" s="8"/>
    </row>
    <row r="18" spans="3:66" outlineLevel="1">
      <c r="D18" t="str">
        <f>INDEX($AT18:$BC18,MATCH(General!$F$14,$AT$4:$BC$4,0))</f>
        <v>Replacement costs</v>
      </c>
      <c r="E18" s="11" t="str">
        <f>General!$F$16</f>
        <v>EUR</v>
      </c>
      <c r="F18" s="25">
        <f t="shared" si="3"/>
        <v>0</v>
      </c>
      <c r="I18" s="15">
        <f>-IF(General!$F$26=1,Calc!I$130,Calc!I$132)</f>
        <v>0</v>
      </c>
      <c r="J18" s="15">
        <f>-IF(General!$F$26=1,Calc!J$130,Calc!J$132)</f>
        <v>0</v>
      </c>
      <c r="K18" s="15">
        <f>-IF(General!$F$26=1,Calc!K$130,Calc!K$132)</f>
        <v>0</v>
      </c>
      <c r="L18" s="15">
        <f>-IF(General!$F$26=1,Calc!L$130,Calc!L$132)</f>
        <v>0</v>
      </c>
      <c r="M18" s="15">
        <f>-IF(General!$F$26=1,Calc!M$130,Calc!M$132)</f>
        <v>0</v>
      </c>
      <c r="N18" s="15">
        <f>-IF(General!$F$26=1,Calc!N$130,Calc!N$132)</f>
        <v>0</v>
      </c>
      <c r="O18" s="15">
        <f>-IF(General!$F$26=1,Calc!O$130,Calc!O$132)</f>
        <v>0</v>
      </c>
      <c r="P18" s="15">
        <f>-IF(General!$F$26=1,Calc!P$130,Calc!P$132)</f>
        <v>0</v>
      </c>
      <c r="Q18" s="15">
        <f>-IF(General!$F$26=1,Calc!Q$130,Calc!Q$132)</f>
        <v>0</v>
      </c>
      <c r="R18" s="15">
        <f>-IF(General!$F$26=1,Calc!R$130,Calc!R$132)</f>
        <v>0</v>
      </c>
      <c r="S18" s="15">
        <f>-IF(General!$F$26=1,Calc!S$130,Calc!S$132)</f>
        <v>0</v>
      </c>
      <c r="T18" s="15">
        <f>-IF(General!$F$26=1,Calc!T$130,Calc!T$132)</f>
        <v>0</v>
      </c>
      <c r="U18" s="15">
        <f>-IF(General!$F$26=1,Calc!U$130,Calc!U$132)</f>
        <v>0</v>
      </c>
      <c r="V18" s="15">
        <f>-IF(General!$F$26=1,Calc!V$130,Calc!V$132)</f>
        <v>0</v>
      </c>
      <c r="W18" s="15">
        <f>-IF(General!$F$26=1,Calc!W$130,Calc!W$132)</f>
        <v>0</v>
      </c>
      <c r="X18" s="15">
        <f>-IF(General!$F$26=1,Calc!X$130,Calc!X$132)</f>
        <v>0</v>
      </c>
      <c r="Y18" s="15">
        <f>-IF(General!$F$26=1,Calc!Y$130,Calc!Y$132)</f>
        <v>0</v>
      </c>
      <c r="Z18" s="15">
        <f>-IF(General!$F$26=1,Calc!Z$130,Calc!Z$132)</f>
        <v>0</v>
      </c>
      <c r="AA18" s="15">
        <f>-IF(General!$F$26=1,Calc!AA$130,Calc!AA$132)</f>
        <v>0</v>
      </c>
      <c r="AB18" s="15">
        <f>-IF(General!$F$26=1,Calc!AB$130,Calc!AB$132)</f>
        <v>0</v>
      </c>
      <c r="AC18" s="15">
        <f>-IF(General!$F$26=1,Calc!AC$130,Calc!AC$132)</f>
        <v>0</v>
      </c>
      <c r="AD18" s="15">
        <f>-IF(General!$F$26=1,Calc!AD$130,Calc!AD$132)</f>
        <v>0</v>
      </c>
      <c r="AE18" s="15">
        <f>-IF(General!$F$26=1,Calc!AE$130,Calc!AE$132)</f>
        <v>0</v>
      </c>
      <c r="AF18" s="15">
        <f>-IF(General!$F$26=1,Calc!AF$130,Calc!AF$132)</f>
        <v>0</v>
      </c>
      <c r="AG18" s="15">
        <f>-IF(General!$F$26=1,Calc!AG$130,Calc!AG$132)</f>
        <v>0</v>
      </c>
      <c r="AH18" s="15">
        <f>-IF(General!$F$26=1,Calc!AH$130,Calc!AH$132)</f>
        <v>0</v>
      </c>
      <c r="AI18" s="15">
        <f>-IF(General!$F$26=1,Calc!AI$130,Calc!AI$132)</f>
        <v>0</v>
      </c>
      <c r="AJ18" s="15">
        <f>-IF(General!$F$26=1,Calc!AJ$130,Calc!AJ$132)</f>
        <v>0</v>
      </c>
      <c r="AK18" s="15">
        <f>-IF(General!$F$26=1,Calc!AK$130,Calc!AK$132)</f>
        <v>0</v>
      </c>
      <c r="AL18" s="15">
        <f>-IF(General!$F$26=1,Calc!AL$130,Calc!AL$132)</f>
        <v>0</v>
      </c>
      <c r="AM18" s="15">
        <f>-IF(General!$F$26=1,Calc!AM$130,Calc!AM$132)</f>
        <v>0</v>
      </c>
      <c r="AN18" s="15">
        <f>-IF(General!$F$26=1,Calc!AN$130,Calc!AN$132)</f>
        <v>0</v>
      </c>
      <c r="AO18" s="15">
        <f>-IF(General!$F$26=1,Calc!AO$130,Calc!AO$132)</f>
        <v>0</v>
      </c>
      <c r="AP18" s="15">
        <f>-IF(General!$F$26=1,Calc!AP$130,Calc!AP$132)</f>
        <v>0</v>
      </c>
      <c r="AQ18" s="15">
        <f>-IF(General!$F$26=1,Calc!AQ$130,Calc!AQ$132)</f>
        <v>0</v>
      </c>
      <c r="AR18" s="15">
        <f>-IF(General!$F$26=1,Calc!AR$130,Calc!AR$132)</f>
        <v>0</v>
      </c>
      <c r="AT18" s="39" t="s">
        <v>260</v>
      </c>
      <c r="AU18" s="39" t="s">
        <v>57</v>
      </c>
      <c r="AV18" s="39" t="s">
        <v>57</v>
      </c>
      <c r="AW18" s="39" t="s">
        <v>57</v>
      </c>
      <c r="AX18" s="39" t="s">
        <v>57</v>
      </c>
      <c r="AY18" s="39" t="s">
        <v>57</v>
      </c>
      <c r="AZ18" s="39" t="s">
        <v>57</v>
      </c>
      <c r="BA18" s="39" t="s">
        <v>57</v>
      </c>
      <c r="BB18" s="39" t="s">
        <v>57</v>
      </c>
      <c r="BC18" s="39" t="s">
        <v>57</v>
      </c>
      <c r="BE18" s="8"/>
      <c r="BF18" s="8"/>
      <c r="BG18" s="8"/>
      <c r="BH18" s="8"/>
      <c r="BI18" s="8"/>
      <c r="BJ18" s="8"/>
      <c r="BK18" s="8"/>
      <c r="BL18" s="8"/>
      <c r="BM18" s="8"/>
      <c r="BN18" s="8"/>
    </row>
    <row r="19" spans="3:66" outlineLevel="1">
      <c r="E19" s="11"/>
    </row>
    <row r="20" spans="3:66" outlineLevel="1">
      <c r="D20" s="2" t="str">
        <f>INDEX($AT20:$BC20,MATCH(General!$F$14,$AT$4:$BC$4,0))</f>
        <v>Net cash flow</v>
      </c>
      <c r="E20" s="17" t="str">
        <f>General!$F$16</f>
        <v>EUR</v>
      </c>
      <c r="F20" s="28">
        <f>SUM(I20:AR20)</f>
        <v>546156.87569513288</v>
      </c>
      <c r="I20" s="16">
        <f>I10+I14</f>
        <v>-30000</v>
      </c>
      <c r="J20" s="16">
        <f t="shared" ref="J20:AR20" si="5">J10+J14</f>
        <v>-239404.93013970956</v>
      </c>
      <c r="K20" s="16">
        <f t="shared" si="5"/>
        <v>39000.655879713464</v>
      </c>
      <c r="L20" s="16">
        <f t="shared" si="5"/>
        <v>39000.655879713464</v>
      </c>
      <c r="M20" s="16">
        <f t="shared" si="5"/>
        <v>39000.655879713464</v>
      </c>
      <c r="N20" s="16">
        <f t="shared" si="5"/>
        <v>39000.655879713464</v>
      </c>
      <c r="O20" s="16">
        <f t="shared" si="5"/>
        <v>39000.655879713464</v>
      </c>
      <c r="P20" s="16">
        <f t="shared" si="5"/>
        <v>39000.655879713464</v>
      </c>
      <c r="Q20" s="16">
        <f t="shared" si="5"/>
        <v>39000.655879713464</v>
      </c>
      <c r="R20" s="16">
        <f t="shared" si="5"/>
        <v>39000.655879713464</v>
      </c>
      <c r="S20" s="16">
        <f t="shared" si="5"/>
        <v>39000.655879713464</v>
      </c>
      <c r="T20" s="16">
        <f t="shared" si="5"/>
        <v>39000.655879713464</v>
      </c>
      <c r="U20" s="16">
        <f t="shared" si="5"/>
        <v>39000.655879713464</v>
      </c>
      <c r="V20" s="16">
        <f t="shared" si="5"/>
        <v>39000.655879713464</v>
      </c>
      <c r="W20" s="16">
        <f t="shared" si="5"/>
        <v>39000.655879713464</v>
      </c>
      <c r="X20" s="16">
        <f t="shared" si="5"/>
        <v>39000.655879713464</v>
      </c>
      <c r="Y20" s="16">
        <f t="shared" si="5"/>
        <v>39000.655879713464</v>
      </c>
      <c r="Z20" s="16">
        <f t="shared" si="5"/>
        <v>39000.655879713464</v>
      </c>
      <c r="AA20" s="16">
        <f t="shared" si="5"/>
        <v>39000.655879713464</v>
      </c>
      <c r="AB20" s="16">
        <f t="shared" si="5"/>
        <v>152550.65587971348</v>
      </c>
      <c r="AC20" s="16">
        <f t="shared" si="5"/>
        <v>0</v>
      </c>
      <c r="AD20" s="16">
        <f t="shared" si="5"/>
        <v>0</v>
      </c>
      <c r="AE20" s="16">
        <f t="shared" si="5"/>
        <v>0</v>
      </c>
      <c r="AF20" s="16">
        <f t="shared" si="5"/>
        <v>0</v>
      </c>
      <c r="AG20" s="16">
        <f t="shared" si="5"/>
        <v>0</v>
      </c>
      <c r="AH20" s="16">
        <f t="shared" si="5"/>
        <v>0</v>
      </c>
      <c r="AI20" s="16">
        <f t="shared" si="5"/>
        <v>0</v>
      </c>
      <c r="AJ20" s="16">
        <f t="shared" si="5"/>
        <v>0</v>
      </c>
      <c r="AK20" s="16">
        <f t="shared" si="5"/>
        <v>0</v>
      </c>
      <c r="AL20" s="16">
        <f t="shared" si="5"/>
        <v>0</v>
      </c>
      <c r="AM20" s="16">
        <f t="shared" si="5"/>
        <v>0</v>
      </c>
      <c r="AN20" s="16">
        <f t="shared" si="5"/>
        <v>0</v>
      </c>
      <c r="AO20" s="16">
        <f t="shared" si="5"/>
        <v>0</v>
      </c>
      <c r="AP20" s="16">
        <f t="shared" si="5"/>
        <v>0</v>
      </c>
      <c r="AQ20" s="16">
        <f t="shared" si="5"/>
        <v>0</v>
      </c>
      <c r="AR20" s="16">
        <f t="shared" si="5"/>
        <v>0</v>
      </c>
      <c r="AT20" s="39" t="s">
        <v>261</v>
      </c>
      <c r="AU20" s="39" t="s">
        <v>57</v>
      </c>
      <c r="AV20" s="39" t="s">
        <v>57</v>
      </c>
      <c r="AW20" s="39" t="s">
        <v>57</v>
      </c>
      <c r="AX20" s="39" t="s">
        <v>57</v>
      </c>
      <c r="AY20" s="39" t="s">
        <v>57</v>
      </c>
      <c r="AZ20" s="39" t="s">
        <v>57</v>
      </c>
      <c r="BA20" s="39" t="s">
        <v>57</v>
      </c>
      <c r="BB20" s="39" t="s">
        <v>57</v>
      </c>
      <c r="BC20" s="39" t="s">
        <v>57</v>
      </c>
      <c r="BE20" s="8"/>
      <c r="BF20" s="8"/>
      <c r="BG20" s="8"/>
      <c r="BH20" s="8"/>
      <c r="BI20" s="8"/>
      <c r="BJ20" s="8"/>
      <c r="BK20" s="8"/>
      <c r="BL20" s="8"/>
      <c r="BM20" s="8"/>
      <c r="BN20" s="8"/>
    </row>
    <row r="21" spans="3:66" outlineLevel="1">
      <c r="D21" t="str">
        <f>INDEX($AT21:$BC21,MATCH(General!$F$14,$AT$4:$BC$4,0))</f>
        <v>Cumulative net cash flow</v>
      </c>
      <c r="E21" s="11" t="str">
        <f>General!$F$16</f>
        <v>EUR</v>
      </c>
      <c r="I21" s="15">
        <f>H21+I20</f>
        <v>-30000</v>
      </c>
      <c r="J21" s="15">
        <f t="shared" ref="J21:AR21" si="6">I21+J20</f>
        <v>-269404.93013970956</v>
      </c>
      <c r="K21" s="15">
        <f t="shared" si="6"/>
        <v>-230404.27425999608</v>
      </c>
      <c r="L21" s="15">
        <f t="shared" si="6"/>
        <v>-191403.6183802826</v>
      </c>
      <c r="M21" s="15">
        <f t="shared" si="6"/>
        <v>-152402.96250056912</v>
      </c>
      <c r="N21" s="15">
        <f t="shared" si="6"/>
        <v>-113402.30662085566</v>
      </c>
      <c r="O21" s="15">
        <f t="shared" si="6"/>
        <v>-74401.650741142192</v>
      </c>
      <c r="P21" s="15">
        <f t="shared" si="6"/>
        <v>-35400.994861428728</v>
      </c>
      <c r="Q21" s="15">
        <f t="shared" si="6"/>
        <v>3599.6610182847362</v>
      </c>
      <c r="R21" s="15">
        <f t="shared" si="6"/>
        <v>42600.3168979982</v>
      </c>
      <c r="S21" s="15">
        <f t="shared" si="6"/>
        <v>81600.972777711664</v>
      </c>
      <c r="T21" s="15">
        <f t="shared" si="6"/>
        <v>120601.62865742513</v>
      </c>
      <c r="U21" s="15">
        <f t="shared" si="6"/>
        <v>159602.28453713859</v>
      </c>
      <c r="V21" s="15">
        <f t="shared" si="6"/>
        <v>198602.94041685207</v>
      </c>
      <c r="W21" s="15">
        <f t="shared" si="6"/>
        <v>237603.59629656555</v>
      </c>
      <c r="X21" s="15">
        <f t="shared" si="6"/>
        <v>276604.25217627903</v>
      </c>
      <c r="Y21" s="15">
        <f t="shared" si="6"/>
        <v>315604.90805599251</v>
      </c>
      <c r="Z21" s="15">
        <f t="shared" si="6"/>
        <v>354605.56393570598</v>
      </c>
      <c r="AA21" s="15">
        <f t="shared" si="6"/>
        <v>393606.21981541946</v>
      </c>
      <c r="AB21" s="15">
        <f t="shared" si="6"/>
        <v>546156.87569513288</v>
      </c>
      <c r="AC21" s="15">
        <f t="shared" si="6"/>
        <v>546156.87569513288</v>
      </c>
      <c r="AD21" s="15">
        <f t="shared" si="6"/>
        <v>546156.87569513288</v>
      </c>
      <c r="AE21" s="15">
        <f t="shared" si="6"/>
        <v>546156.87569513288</v>
      </c>
      <c r="AF21" s="15">
        <f t="shared" si="6"/>
        <v>546156.87569513288</v>
      </c>
      <c r="AG21" s="15">
        <f t="shared" si="6"/>
        <v>546156.87569513288</v>
      </c>
      <c r="AH21" s="15">
        <f t="shared" si="6"/>
        <v>546156.87569513288</v>
      </c>
      <c r="AI21" s="15">
        <f t="shared" si="6"/>
        <v>546156.87569513288</v>
      </c>
      <c r="AJ21" s="15">
        <f t="shared" si="6"/>
        <v>546156.87569513288</v>
      </c>
      <c r="AK21" s="15">
        <f t="shared" si="6"/>
        <v>546156.87569513288</v>
      </c>
      <c r="AL21" s="15">
        <f t="shared" si="6"/>
        <v>546156.87569513288</v>
      </c>
      <c r="AM21" s="15">
        <f t="shared" si="6"/>
        <v>546156.87569513288</v>
      </c>
      <c r="AN21" s="15">
        <f t="shared" si="6"/>
        <v>546156.87569513288</v>
      </c>
      <c r="AO21" s="15">
        <f t="shared" si="6"/>
        <v>546156.87569513288</v>
      </c>
      <c r="AP21" s="15">
        <f t="shared" si="6"/>
        <v>546156.87569513288</v>
      </c>
      <c r="AQ21" s="15">
        <f t="shared" si="6"/>
        <v>546156.87569513288</v>
      </c>
      <c r="AR21" s="15">
        <f t="shared" si="6"/>
        <v>546156.87569513288</v>
      </c>
      <c r="AT21" s="39" t="s">
        <v>263</v>
      </c>
      <c r="AU21" s="39" t="s">
        <v>57</v>
      </c>
      <c r="AV21" s="39" t="s">
        <v>57</v>
      </c>
      <c r="AW21" s="39" t="s">
        <v>57</v>
      </c>
      <c r="AX21" s="39" t="s">
        <v>57</v>
      </c>
      <c r="AY21" s="39" t="s">
        <v>57</v>
      </c>
      <c r="AZ21" s="39" t="s">
        <v>57</v>
      </c>
      <c r="BA21" s="39" t="s">
        <v>57</v>
      </c>
      <c r="BB21" s="39" t="s">
        <v>57</v>
      </c>
      <c r="BC21" s="39" t="s">
        <v>57</v>
      </c>
      <c r="BE21" s="8"/>
      <c r="BF21" s="8"/>
      <c r="BG21" s="8"/>
      <c r="BH21" s="8"/>
      <c r="BI21" s="8"/>
      <c r="BJ21" s="8"/>
      <c r="BK21" s="8"/>
      <c r="BL21" s="8"/>
      <c r="BM21" s="8"/>
      <c r="BN21" s="8"/>
    </row>
    <row r="22" spans="3:66" outlineLevel="1">
      <c r="E22" s="11"/>
    </row>
    <row r="23" spans="3:66" outlineLevel="1">
      <c r="D23" s="2" t="str">
        <f>INDEX($AT23:$BC23,MATCH(General!$F$14,$AT$4:$BC$4,0))</f>
        <v>Discounted net cash flow</v>
      </c>
      <c r="E23" s="17" t="str">
        <f>General!$F$16</f>
        <v>EUR</v>
      </c>
      <c r="F23" s="28">
        <f>SUM(I23:AR23)</f>
        <v>258105.98002141539</v>
      </c>
      <c r="I23" s="16">
        <f>I20/(1+Calc!$F$790)^Config!I$15</f>
        <v>-28846.153846153844</v>
      </c>
      <c r="J23" s="16">
        <f>J20/(1+Calc!$F$790)^Config!J$15</f>
        <v>-221343.31558774918</v>
      </c>
      <c r="K23" s="16">
        <f>K20/(1+Calc!$F$790)^Config!K$15</f>
        <v>34671.44106284267</v>
      </c>
      <c r="L23" s="16">
        <f>L20/(1+Calc!$F$790)^Config!L$15</f>
        <v>33337.924098887182</v>
      </c>
      <c r="M23" s="16">
        <f>M20/(1+Calc!$F$790)^Config!M$15</f>
        <v>32055.69624892998</v>
      </c>
      <c r="N23" s="16">
        <f>N20/(1+Calc!$F$790)^Config!N$15</f>
        <v>30822.784854740366</v>
      </c>
      <c r="O23" s="16">
        <f>O20/(1+Calc!$F$790)^Config!O$15</f>
        <v>29637.293129558046</v>
      </c>
      <c r="P23" s="16">
        <f>P20/(1+Calc!$F$790)^Config!P$15</f>
        <v>28497.397239959653</v>
      </c>
      <c r="Q23" s="16">
        <f>Q20/(1+Calc!$F$790)^Config!Q$15</f>
        <v>27401.343499961204</v>
      </c>
      <c r="R23" s="16">
        <f>R20/(1+Calc!$F$790)^Config!R$15</f>
        <v>26347.44567303962</v>
      </c>
      <c r="S23" s="16">
        <f>S20/(1+Calc!$F$790)^Config!S$15</f>
        <v>25334.082377922714</v>
      </c>
      <c r="T23" s="16">
        <f>T20/(1+Calc!$F$790)^Config!T$15</f>
        <v>24359.694594156448</v>
      </c>
      <c r="U23" s="16">
        <f>U20/(1+Calc!$F$790)^Config!U$15</f>
        <v>23422.783263611971</v>
      </c>
      <c r="V23" s="16">
        <f>V20/(1+Calc!$F$790)^Config!V$15</f>
        <v>22521.90698424228</v>
      </c>
      <c r="W23" s="16">
        <f>W20/(1+Calc!$F$790)^Config!W$15</f>
        <v>21655.679792540654</v>
      </c>
      <c r="X23" s="16">
        <f>X20/(1+Calc!$F$790)^Config!X$15</f>
        <v>20822.769031289088</v>
      </c>
      <c r="Y23" s="16">
        <f>Y20/(1+Calc!$F$790)^Config!Y$15</f>
        <v>20021.893299316427</v>
      </c>
      <c r="Z23" s="16">
        <f>Z20/(1+Calc!$F$790)^Config!Z$15</f>
        <v>19251.82048011195</v>
      </c>
      <c r="AA23" s="16">
        <f>AA20/(1+Calc!$F$790)^Config!AA$15</f>
        <v>18511.365846261491</v>
      </c>
      <c r="AB23" s="16">
        <f>AB20/(1+Calc!$F$790)^Config!AB$15</f>
        <v>69622.127977946613</v>
      </c>
      <c r="AC23" s="16">
        <f>AC20/(1+Calc!$F$790)^Config!AC$15</f>
        <v>0</v>
      </c>
      <c r="AD23" s="16">
        <f>AD20/(1+Calc!$F$790)^Config!AD$15</f>
        <v>0</v>
      </c>
      <c r="AE23" s="16">
        <f>AE20/(1+Calc!$F$790)^Config!AE$15</f>
        <v>0</v>
      </c>
      <c r="AF23" s="16">
        <f>AF20/(1+Calc!$F$790)^Config!AF$15</f>
        <v>0</v>
      </c>
      <c r="AG23" s="16">
        <f>AG20/(1+Calc!$F$790)^Config!AG$15</f>
        <v>0</v>
      </c>
      <c r="AH23" s="16">
        <f>AH20/(1+Calc!$F$790)^Config!AH$15</f>
        <v>0</v>
      </c>
      <c r="AI23" s="16">
        <f>AI20/(1+Calc!$F$790)^Config!AI$15</f>
        <v>0</v>
      </c>
      <c r="AJ23" s="16">
        <f>AJ20/(1+Calc!$F$790)^Config!AJ$15</f>
        <v>0</v>
      </c>
      <c r="AK23" s="16">
        <f>AK20/(1+Calc!$F$790)^Config!AK$15</f>
        <v>0</v>
      </c>
      <c r="AL23" s="16">
        <f>AL20/(1+Calc!$F$790)^Config!AL$15</f>
        <v>0</v>
      </c>
      <c r="AM23" s="16">
        <f>AM20/(1+Calc!$F$790)^Config!AM$15</f>
        <v>0</v>
      </c>
      <c r="AN23" s="16">
        <f>AN20/(1+Calc!$F$790)^Config!AN$15</f>
        <v>0</v>
      </c>
      <c r="AO23" s="16">
        <f>AO20/(1+Calc!$F$790)^Config!AO$15</f>
        <v>0</v>
      </c>
      <c r="AP23" s="16">
        <f>AP20/(1+Calc!$F$790)^Config!AP$15</f>
        <v>0</v>
      </c>
      <c r="AQ23" s="16">
        <f>AQ20/(1+Calc!$F$790)^Config!AQ$15</f>
        <v>0</v>
      </c>
      <c r="AR23" s="16">
        <f>AR20/(1+Calc!$F$790)^Config!AR$15</f>
        <v>0</v>
      </c>
      <c r="AT23" s="39" t="s">
        <v>266</v>
      </c>
      <c r="AU23" s="39" t="s">
        <v>57</v>
      </c>
      <c r="AV23" s="39" t="s">
        <v>57</v>
      </c>
      <c r="AW23" s="39" t="s">
        <v>57</v>
      </c>
      <c r="AX23" s="39" t="s">
        <v>57</v>
      </c>
      <c r="AY23" s="39" t="s">
        <v>57</v>
      </c>
      <c r="AZ23" s="39" t="s">
        <v>57</v>
      </c>
      <c r="BA23" s="39" t="s">
        <v>57</v>
      </c>
      <c r="BB23" s="39" t="s">
        <v>57</v>
      </c>
      <c r="BC23" s="39" t="s">
        <v>57</v>
      </c>
      <c r="BE23" s="8"/>
      <c r="BF23" s="8"/>
      <c r="BG23" s="8"/>
      <c r="BH23" s="8"/>
      <c r="BI23" s="8"/>
      <c r="BJ23" s="8"/>
      <c r="BK23" s="8"/>
      <c r="BL23" s="8"/>
      <c r="BM23" s="8"/>
      <c r="BN23" s="8"/>
    </row>
    <row r="24" spans="3:66" outlineLevel="1">
      <c r="D24" t="str">
        <f>INDEX($AT24:$BC24,MATCH(General!$F$14,$AT$4:$BC$4,0))</f>
        <v>Cumulative discounted net cash flow</v>
      </c>
      <c r="E24" s="11" t="str">
        <f>General!$F$16</f>
        <v>EUR</v>
      </c>
      <c r="I24" s="15">
        <f>H24+I23</f>
        <v>-28846.153846153844</v>
      </c>
      <c r="J24" s="15">
        <f t="shared" ref="J24:AR24" si="7">I24+J23</f>
        <v>-250189.46943390302</v>
      </c>
      <c r="K24" s="15">
        <f t="shared" si="7"/>
        <v>-215518.02837106035</v>
      </c>
      <c r="L24" s="15">
        <f t="shared" si="7"/>
        <v>-182180.10427217316</v>
      </c>
      <c r="M24" s="15">
        <f t="shared" si="7"/>
        <v>-150124.40802324319</v>
      </c>
      <c r="N24" s="15">
        <f t="shared" si="7"/>
        <v>-119301.62316850282</v>
      </c>
      <c r="O24" s="15">
        <f t="shared" si="7"/>
        <v>-89664.330038944769</v>
      </c>
      <c r="P24" s="15">
        <f t="shared" si="7"/>
        <v>-61166.932798985115</v>
      </c>
      <c r="Q24" s="15">
        <f t="shared" si="7"/>
        <v>-33765.589299023908</v>
      </c>
      <c r="R24" s="15">
        <f t="shared" si="7"/>
        <v>-7418.1436259842885</v>
      </c>
      <c r="S24" s="15">
        <f t="shared" si="7"/>
        <v>17915.938751938425</v>
      </c>
      <c r="T24" s="15">
        <f t="shared" si="7"/>
        <v>42275.633346094874</v>
      </c>
      <c r="U24" s="15">
        <f t="shared" si="7"/>
        <v>65698.416609706852</v>
      </c>
      <c r="V24" s="15">
        <f t="shared" si="7"/>
        <v>88220.323593949128</v>
      </c>
      <c r="W24" s="15">
        <f t="shared" si="7"/>
        <v>109876.00338648979</v>
      </c>
      <c r="X24" s="15">
        <f t="shared" si="7"/>
        <v>130698.77241777888</v>
      </c>
      <c r="Y24" s="15">
        <f t="shared" si="7"/>
        <v>150720.66571709531</v>
      </c>
      <c r="Z24" s="15">
        <f t="shared" si="7"/>
        <v>169972.48619720727</v>
      </c>
      <c r="AA24" s="15">
        <f t="shared" si="7"/>
        <v>188483.85204346877</v>
      </c>
      <c r="AB24" s="15">
        <f t="shared" si="7"/>
        <v>258105.98002141539</v>
      </c>
      <c r="AC24" s="15">
        <f t="shared" si="7"/>
        <v>258105.98002141539</v>
      </c>
      <c r="AD24" s="15">
        <f t="shared" si="7"/>
        <v>258105.98002141539</v>
      </c>
      <c r="AE24" s="15">
        <f t="shared" si="7"/>
        <v>258105.98002141539</v>
      </c>
      <c r="AF24" s="15">
        <f t="shared" si="7"/>
        <v>258105.98002141539</v>
      </c>
      <c r="AG24" s="15">
        <f t="shared" si="7"/>
        <v>258105.98002141539</v>
      </c>
      <c r="AH24" s="15">
        <f t="shared" si="7"/>
        <v>258105.98002141539</v>
      </c>
      <c r="AI24" s="15">
        <f t="shared" si="7"/>
        <v>258105.98002141539</v>
      </c>
      <c r="AJ24" s="15">
        <f t="shared" si="7"/>
        <v>258105.98002141539</v>
      </c>
      <c r="AK24" s="15">
        <f t="shared" si="7"/>
        <v>258105.98002141539</v>
      </c>
      <c r="AL24" s="15">
        <f t="shared" si="7"/>
        <v>258105.98002141539</v>
      </c>
      <c r="AM24" s="15">
        <f t="shared" si="7"/>
        <v>258105.98002141539</v>
      </c>
      <c r="AN24" s="15">
        <f t="shared" si="7"/>
        <v>258105.98002141539</v>
      </c>
      <c r="AO24" s="15">
        <f t="shared" si="7"/>
        <v>258105.98002141539</v>
      </c>
      <c r="AP24" s="15">
        <f t="shared" si="7"/>
        <v>258105.98002141539</v>
      </c>
      <c r="AQ24" s="15">
        <f t="shared" si="7"/>
        <v>258105.98002141539</v>
      </c>
      <c r="AR24" s="15">
        <f t="shared" si="7"/>
        <v>258105.98002141539</v>
      </c>
      <c r="AT24" s="39" t="s">
        <v>267</v>
      </c>
      <c r="AU24" s="39" t="s">
        <v>57</v>
      </c>
      <c r="AV24" s="39" t="s">
        <v>57</v>
      </c>
      <c r="AW24" s="39" t="s">
        <v>57</v>
      </c>
      <c r="AX24" s="39" t="s">
        <v>57</v>
      </c>
      <c r="AY24" s="39" t="s">
        <v>57</v>
      </c>
      <c r="AZ24" s="39" t="s">
        <v>57</v>
      </c>
      <c r="BA24" s="39" t="s">
        <v>57</v>
      </c>
      <c r="BB24" s="39" t="s">
        <v>57</v>
      </c>
      <c r="BC24" s="39" t="s">
        <v>57</v>
      </c>
      <c r="BE24" s="8"/>
      <c r="BF24" s="8"/>
      <c r="BG24" s="8"/>
      <c r="BH24" s="8"/>
      <c r="BI24" s="8"/>
      <c r="BJ24" s="8"/>
      <c r="BK24" s="8"/>
      <c r="BL24" s="8"/>
      <c r="BM24" s="8"/>
      <c r="BN24" s="8"/>
    </row>
    <row r="25" spans="3:66" outlineLevel="1">
      <c r="E25" s="11"/>
    </row>
    <row r="26" spans="3:66" outlineLevel="1">
      <c r="D26" s="2" t="str">
        <f>INDEX($AT26:$BC26,MATCH(General!$F$14,$AT$4:$BC$4,0))</f>
        <v>Profitability measures</v>
      </c>
      <c r="E26" s="11"/>
      <c r="AT26" s="39" t="s">
        <v>264</v>
      </c>
      <c r="AU26" s="39" t="s">
        <v>57</v>
      </c>
      <c r="AV26" s="39" t="s">
        <v>57</v>
      </c>
      <c r="AW26" s="39" t="s">
        <v>57</v>
      </c>
      <c r="AX26" s="39" t="s">
        <v>57</v>
      </c>
      <c r="AY26" s="39" t="s">
        <v>57</v>
      </c>
      <c r="AZ26" s="39" t="s">
        <v>57</v>
      </c>
      <c r="BA26" s="39" t="s">
        <v>57</v>
      </c>
      <c r="BB26" s="39" t="s">
        <v>57</v>
      </c>
      <c r="BC26" s="39" t="s">
        <v>57</v>
      </c>
    </row>
    <row r="27" spans="3:66" outlineLevel="1">
      <c r="D27" t="str">
        <f>INDEX($AT27:$BC27,MATCH(General!$F$14,$AT$4:$BC$4,0))</f>
        <v>FNPV(C)</v>
      </c>
      <c r="E27" s="11" t="str">
        <f>General!$F$16</f>
        <v>EUR</v>
      </c>
      <c r="F27" s="25">
        <f>F23</f>
        <v>258105.98002141539</v>
      </c>
      <c r="AT27" s="57" t="s">
        <v>270</v>
      </c>
      <c r="AU27" s="39" t="s">
        <v>57</v>
      </c>
      <c r="AV27" s="39" t="s">
        <v>57</v>
      </c>
      <c r="AW27" s="39" t="s">
        <v>57</v>
      </c>
      <c r="AX27" s="39" t="s">
        <v>57</v>
      </c>
      <c r="AY27" s="39" t="s">
        <v>57</v>
      </c>
      <c r="AZ27" s="39" t="s">
        <v>57</v>
      </c>
      <c r="BA27" s="39" t="s">
        <v>57</v>
      </c>
      <c r="BB27" s="39" t="s">
        <v>57</v>
      </c>
      <c r="BC27" s="39" t="s">
        <v>57</v>
      </c>
      <c r="BE27" s="8"/>
      <c r="BF27" s="8"/>
      <c r="BG27" s="8"/>
      <c r="BH27" s="8"/>
      <c r="BI27" s="8"/>
      <c r="BJ27" s="8"/>
      <c r="BK27" s="8"/>
      <c r="BL27" s="8"/>
      <c r="BM27" s="8"/>
      <c r="BN27" s="8"/>
    </row>
    <row r="28" spans="3:66" outlineLevel="1">
      <c r="D28" t="str">
        <f>INDEX($AT28:$BC28,MATCH(General!$F$14,$AT$4:$BC$4,0))</f>
        <v>FRR(C)</v>
      </c>
      <c r="E28" s="11" t="str">
        <f>INDEX($BC28:$BL28,MATCH(General!$F$14,$BC$4:$BL$4,0))</f>
        <v>%</v>
      </c>
      <c r="F28" s="49">
        <f>IFERROR(IRR(I20:AR20),"n/a")</f>
        <v>0.13350673848295935</v>
      </c>
      <c r="AT28" s="57" t="s">
        <v>271</v>
      </c>
      <c r="AU28" s="39" t="s">
        <v>57</v>
      </c>
      <c r="AV28" s="39" t="s">
        <v>57</v>
      </c>
      <c r="AW28" s="39" t="s">
        <v>57</v>
      </c>
      <c r="AX28" s="39" t="s">
        <v>57</v>
      </c>
      <c r="AY28" s="39" t="s">
        <v>57</v>
      </c>
      <c r="AZ28" s="39" t="s">
        <v>57</v>
      </c>
      <c r="BA28" s="39" t="s">
        <v>57</v>
      </c>
      <c r="BB28" s="39" t="s">
        <v>57</v>
      </c>
      <c r="BC28" s="39" t="s">
        <v>57</v>
      </c>
      <c r="BE28" s="39" t="s">
        <v>21</v>
      </c>
      <c r="BF28" s="39" t="s">
        <v>21</v>
      </c>
      <c r="BG28" s="39" t="s">
        <v>57</v>
      </c>
      <c r="BH28" s="39" t="s">
        <v>57</v>
      </c>
      <c r="BI28" s="39" t="s">
        <v>57</v>
      </c>
      <c r="BJ28" s="39" t="s">
        <v>57</v>
      </c>
      <c r="BK28" s="39" t="s">
        <v>57</v>
      </c>
      <c r="BL28" s="39" t="s">
        <v>57</v>
      </c>
      <c r="BM28" s="39" t="s">
        <v>57</v>
      </c>
      <c r="BN28" s="39" t="s">
        <v>57</v>
      </c>
    </row>
    <row r="29" spans="3:66" outlineLevel="1">
      <c r="D29" t="str">
        <f>INDEX($AT29:$BC29,MATCH(General!$F$14,$AT$4:$BC$4,0))</f>
        <v>Simple Payback Period</v>
      </c>
      <c r="E29" s="11" t="str">
        <f>INDEX($BC29:$BL29,MATCH(General!$F$14,$BC$4:$BL$4,0))</f>
        <v>years</v>
      </c>
      <c r="F29" s="56">
        <f>IFERROR(COUNTIFS(Config!$I$8:$AR$8,1,I21:AR21,"&lt;"&amp;0)-SUMIFS(I21:AR21,Config!$I$10:$AR$10,COUNTIFS(Config!$I$8:$AR$8,1,I21:AR21,"&lt;"&amp;0))/SUMIFS(I20:AR20,Config!$I$10:$AR$10,COUNTIFS(Config!$I$8:$AR$8,1,I21:AR21,"&lt;"&amp;0)+1),"n/a")</f>
        <v>6.907702551736902</v>
      </c>
      <c r="AT29" s="39" t="s">
        <v>345</v>
      </c>
      <c r="AU29" s="39" t="s">
        <v>57</v>
      </c>
      <c r="AV29" s="39" t="s">
        <v>57</v>
      </c>
      <c r="AW29" s="39" t="s">
        <v>57</v>
      </c>
      <c r="AX29" s="39" t="s">
        <v>57</v>
      </c>
      <c r="AY29" s="39" t="s">
        <v>57</v>
      </c>
      <c r="AZ29" s="39" t="s">
        <v>57</v>
      </c>
      <c r="BA29" s="39" t="s">
        <v>57</v>
      </c>
      <c r="BB29" s="39" t="s">
        <v>57</v>
      </c>
      <c r="BC29" s="39" t="s">
        <v>57</v>
      </c>
      <c r="BE29" s="39" t="s">
        <v>96</v>
      </c>
      <c r="BF29" s="39" t="s">
        <v>146</v>
      </c>
      <c r="BG29" s="39" t="s">
        <v>57</v>
      </c>
      <c r="BH29" s="39" t="s">
        <v>57</v>
      </c>
      <c r="BI29" s="39" t="s">
        <v>57</v>
      </c>
      <c r="BJ29" s="39" t="s">
        <v>57</v>
      </c>
      <c r="BK29" s="39" t="s">
        <v>57</v>
      </c>
      <c r="BL29" s="39" t="s">
        <v>57</v>
      </c>
      <c r="BM29" s="39" t="s">
        <v>57</v>
      </c>
      <c r="BN29" s="39" t="s">
        <v>57</v>
      </c>
    </row>
    <row r="30" spans="3:66" outlineLevel="1">
      <c r="D30" t="str">
        <f>INDEX($AT30:$BC30,MATCH(General!$F$14,$AT$4:$BC$4,0))</f>
        <v>Discounted payback period</v>
      </c>
      <c r="E30" s="11" t="str">
        <f>INDEX($BC30:$BL30,MATCH(General!$F$14,$BC$4:$BL$4,0))</f>
        <v>years</v>
      </c>
      <c r="F30" s="56">
        <f>IFERROR(COUNTIFS(Config!$I$8:$AR$8,1,I24:AR24,"&lt;"&amp;0)-SUMIFS(I24:AR24,Config!$I$10:$AR$10,COUNTIFS(Config!$I$8:$AR$8,1,I24:AR24,"&lt;"&amp;0))/SUMIFS(I23:AR23,Config!$I$10:$AR$10,COUNTIFS(Config!$I$8:$AR$8,1,I24:AR24,"&lt;"&amp;0)+1),"n/a")</f>
        <v>8.2928128011634161</v>
      </c>
      <c r="AT30" s="39" t="s">
        <v>265</v>
      </c>
      <c r="AU30" s="39" t="s">
        <v>57</v>
      </c>
      <c r="AV30" s="39" t="s">
        <v>57</v>
      </c>
      <c r="AW30" s="39" t="s">
        <v>57</v>
      </c>
      <c r="AX30" s="39" t="s">
        <v>57</v>
      </c>
      <c r="AY30" s="39" t="s">
        <v>57</v>
      </c>
      <c r="AZ30" s="39" t="s">
        <v>57</v>
      </c>
      <c r="BA30" s="39" t="s">
        <v>57</v>
      </c>
      <c r="BB30" s="39" t="s">
        <v>57</v>
      </c>
      <c r="BC30" s="39" t="s">
        <v>57</v>
      </c>
      <c r="BE30" s="39" t="s">
        <v>96</v>
      </c>
      <c r="BF30" s="39" t="s">
        <v>146</v>
      </c>
      <c r="BG30" s="39" t="s">
        <v>57</v>
      </c>
      <c r="BH30" s="39" t="s">
        <v>57</v>
      </c>
      <c r="BI30" s="39" t="s">
        <v>57</v>
      </c>
      <c r="BJ30" s="39" t="s">
        <v>57</v>
      </c>
      <c r="BK30" s="39" t="s">
        <v>57</v>
      </c>
      <c r="BL30" s="39" t="s">
        <v>57</v>
      </c>
      <c r="BM30" s="39" t="s">
        <v>57</v>
      </c>
      <c r="BN30" s="39" t="s">
        <v>57</v>
      </c>
    </row>
    <row r="31" spans="3:66" outlineLevel="1">
      <c r="E31" s="11"/>
    </row>
    <row r="32" spans="3:66" outlineLevel="1">
      <c r="C32" s="6" t="str">
        <f>INDEX($AT32:$BC32,MATCH(General!$F$14,$AT$4:$BC$4,0))</f>
        <v>Return on national capital</v>
      </c>
      <c r="D32" s="6"/>
      <c r="E32" s="13"/>
      <c r="F32" s="6"/>
      <c r="G32" s="6"/>
      <c r="H32" s="6"/>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T32" s="39" t="s">
        <v>262</v>
      </c>
      <c r="AU32" s="39" t="s">
        <v>57</v>
      </c>
      <c r="AV32" s="39" t="s">
        <v>57</v>
      </c>
      <c r="AW32" s="39" t="s">
        <v>57</v>
      </c>
      <c r="AX32" s="39" t="s">
        <v>57</v>
      </c>
      <c r="AY32" s="39" t="s">
        <v>57</v>
      </c>
      <c r="AZ32" s="39" t="s">
        <v>57</v>
      </c>
      <c r="BA32" s="39" t="s">
        <v>57</v>
      </c>
      <c r="BB32" s="39" t="s">
        <v>57</v>
      </c>
      <c r="BC32" s="39" t="s">
        <v>57</v>
      </c>
    </row>
    <row r="33" spans="4:66" outlineLevel="1">
      <c r="E33" s="11"/>
    </row>
    <row r="34" spans="4:66" outlineLevel="1">
      <c r="D34" s="2" t="str">
        <f>INDEX($AT34:$BC34,MATCH(General!$F$14,$AT$4:$BC$4,0))</f>
        <v>Total inflows</v>
      </c>
      <c r="E34" s="17" t="str">
        <f>General!$F$16</f>
        <v>EUR</v>
      </c>
      <c r="F34" s="28">
        <f>SUM(I34:AR34)</f>
        <v>316361.50258003798</v>
      </c>
      <c r="I34" s="16">
        <f>SUM(I35:I36)</f>
        <v>0</v>
      </c>
      <c r="J34" s="16">
        <f t="shared" ref="J34:AR34" si="8">SUM(J35:J36)</f>
        <v>6974.2607489696657</v>
      </c>
      <c r="K34" s="16">
        <f t="shared" si="8"/>
        <v>10879.846768392679</v>
      </c>
      <c r="L34" s="16">
        <f t="shared" si="8"/>
        <v>10879.846768392679</v>
      </c>
      <c r="M34" s="16">
        <f t="shared" si="8"/>
        <v>10879.846768392679</v>
      </c>
      <c r="N34" s="16">
        <f t="shared" si="8"/>
        <v>10879.846768392679</v>
      </c>
      <c r="O34" s="16">
        <f t="shared" si="8"/>
        <v>10879.846768392679</v>
      </c>
      <c r="P34" s="16">
        <f t="shared" si="8"/>
        <v>10879.846768392679</v>
      </c>
      <c r="Q34" s="16">
        <f t="shared" si="8"/>
        <v>10879.846768392679</v>
      </c>
      <c r="R34" s="16">
        <f t="shared" si="8"/>
        <v>10879.846768392679</v>
      </c>
      <c r="S34" s="16">
        <f t="shared" si="8"/>
        <v>10879.846768392679</v>
      </c>
      <c r="T34" s="16">
        <f t="shared" si="8"/>
        <v>10879.846768392679</v>
      </c>
      <c r="U34" s="16">
        <f t="shared" si="8"/>
        <v>10879.846768392679</v>
      </c>
      <c r="V34" s="16">
        <f t="shared" si="8"/>
        <v>10879.846768392679</v>
      </c>
      <c r="W34" s="16">
        <f t="shared" si="8"/>
        <v>10879.846768392679</v>
      </c>
      <c r="X34" s="16">
        <f t="shared" si="8"/>
        <v>10879.846768392679</v>
      </c>
      <c r="Y34" s="16">
        <f t="shared" si="8"/>
        <v>10879.846768392679</v>
      </c>
      <c r="Z34" s="16">
        <f t="shared" si="8"/>
        <v>10879.846768392679</v>
      </c>
      <c r="AA34" s="16">
        <f t="shared" si="8"/>
        <v>10879.846768392679</v>
      </c>
      <c r="AB34" s="16">
        <f t="shared" si="8"/>
        <v>124429.84676839269</v>
      </c>
      <c r="AC34" s="16">
        <f t="shared" si="8"/>
        <v>0</v>
      </c>
      <c r="AD34" s="16">
        <f t="shared" si="8"/>
        <v>0</v>
      </c>
      <c r="AE34" s="16">
        <f t="shared" si="8"/>
        <v>0</v>
      </c>
      <c r="AF34" s="16">
        <f t="shared" si="8"/>
        <v>0</v>
      </c>
      <c r="AG34" s="16">
        <f t="shared" si="8"/>
        <v>0</v>
      </c>
      <c r="AH34" s="16">
        <f t="shared" si="8"/>
        <v>0</v>
      </c>
      <c r="AI34" s="16">
        <f t="shared" si="8"/>
        <v>0</v>
      </c>
      <c r="AJ34" s="16">
        <f t="shared" si="8"/>
        <v>0</v>
      </c>
      <c r="AK34" s="16">
        <f t="shared" si="8"/>
        <v>0</v>
      </c>
      <c r="AL34" s="16">
        <f t="shared" si="8"/>
        <v>0</v>
      </c>
      <c r="AM34" s="16">
        <f t="shared" si="8"/>
        <v>0</v>
      </c>
      <c r="AN34" s="16">
        <f t="shared" si="8"/>
        <v>0</v>
      </c>
      <c r="AO34" s="16">
        <f t="shared" si="8"/>
        <v>0</v>
      </c>
      <c r="AP34" s="16">
        <f t="shared" si="8"/>
        <v>0</v>
      </c>
      <c r="AQ34" s="16">
        <f t="shared" si="8"/>
        <v>0</v>
      </c>
      <c r="AR34" s="16">
        <f t="shared" si="8"/>
        <v>0</v>
      </c>
      <c r="AT34" s="39" t="s">
        <v>256</v>
      </c>
      <c r="AU34" s="39" t="s">
        <v>57</v>
      </c>
      <c r="AV34" s="39" t="s">
        <v>57</v>
      </c>
      <c r="AW34" s="39" t="s">
        <v>57</v>
      </c>
      <c r="AX34" s="39" t="s">
        <v>57</v>
      </c>
      <c r="AY34" s="39" t="s">
        <v>57</v>
      </c>
      <c r="AZ34" s="39" t="s">
        <v>57</v>
      </c>
      <c r="BA34" s="39" t="s">
        <v>57</v>
      </c>
      <c r="BB34" s="39" t="s">
        <v>57</v>
      </c>
      <c r="BC34" s="39" t="s">
        <v>57</v>
      </c>
      <c r="BE34" s="8"/>
      <c r="BF34" s="8"/>
      <c r="BG34" s="8"/>
      <c r="BH34" s="8"/>
      <c r="BI34" s="8"/>
      <c r="BJ34" s="8"/>
      <c r="BK34" s="8"/>
      <c r="BL34" s="8"/>
      <c r="BM34" s="8"/>
      <c r="BN34" s="8"/>
    </row>
    <row r="35" spans="4:66" outlineLevel="1">
      <c r="D35" t="str">
        <f>INDEX($AT35:$BC35,MATCH(General!$F$14,$AT$4:$BC$4,0))</f>
        <v>Total revenues</v>
      </c>
      <c r="E35" s="11" t="str">
        <f>General!$F$16</f>
        <v>EUR</v>
      </c>
      <c r="F35" s="25">
        <f t="shared" ref="F35:F36" si="9">SUM(I35:AR35)</f>
        <v>202811.50258003798</v>
      </c>
      <c r="I35" s="15">
        <f>IF(General!$F$26=1,Calc!I$186,Calc!I$192)</f>
        <v>0</v>
      </c>
      <c r="J35" s="15">
        <f>IF(General!$F$26=1,Calc!J$186,Calc!J$192)</f>
        <v>6974.2607489696657</v>
      </c>
      <c r="K35" s="15">
        <f>IF(General!$F$26=1,Calc!K$186,Calc!K$192)</f>
        <v>10879.846768392679</v>
      </c>
      <c r="L35" s="15">
        <f>IF(General!$F$26=1,Calc!L$186,Calc!L$192)</f>
        <v>10879.846768392679</v>
      </c>
      <c r="M35" s="15">
        <f>IF(General!$F$26=1,Calc!M$186,Calc!M$192)</f>
        <v>10879.846768392679</v>
      </c>
      <c r="N35" s="15">
        <f>IF(General!$F$26=1,Calc!N$186,Calc!N$192)</f>
        <v>10879.846768392679</v>
      </c>
      <c r="O35" s="15">
        <f>IF(General!$F$26=1,Calc!O$186,Calc!O$192)</f>
        <v>10879.846768392679</v>
      </c>
      <c r="P35" s="15">
        <f>IF(General!$F$26=1,Calc!P$186,Calc!P$192)</f>
        <v>10879.846768392679</v>
      </c>
      <c r="Q35" s="15">
        <f>IF(General!$F$26=1,Calc!Q$186,Calc!Q$192)</f>
        <v>10879.846768392679</v>
      </c>
      <c r="R35" s="15">
        <f>IF(General!$F$26=1,Calc!R$186,Calc!R$192)</f>
        <v>10879.846768392679</v>
      </c>
      <c r="S35" s="15">
        <f>IF(General!$F$26=1,Calc!S$186,Calc!S$192)</f>
        <v>10879.846768392679</v>
      </c>
      <c r="T35" s="15">
        <f>IF(General!$F$26=1,Calc!T$186,Calc!T$192)</f>
        <v>10879.846768392679</v>
      </c>
      <c r="U35" s="15">
        <f>IF(General!$F$26=1,Calc!U$186,Calc!U$192)</f>
        <v>10879.846768392679</v>
      </c>
      <c r="V35" s="15">
        <f>IF(General!$F$26=1,Calc!V$186,Calc!V$192)</f>
        <v>10879.846768392679</v>
      </c>
      <c r="W35" s="15">
        <f>IF(General!$F$26=1,Calc!W$186,Calc!W$192)</f>
        <v>10879.846768392679</v>
      </c>
      <c r="X35" s="15">
        <f>IF(General!$F$26=1,Calc!X$186,Calc!X$192)</f>
        <v>10879.846768392679</v>
      </c>
      <c r="Y35" s="15">
        <f>IF(General!$F$26=1,Calc!Y$186,Calc!Y$192)</f>
        <v>10879.846768392679</v>
      </c>
      <c r="Z35" s="15">
        <f>IF(General!$F$26=1,Calc!Z$186,Calc!Z$192)</f>
        <v>10879.846768392679</v>
      </c>
      <c r="AA35" s="15">
        <f>IF(General!$F$26=1,Calc!AA$186,Calc!AA$192)</f>
        <v>10879.846768392679</v>
      </c>
      <c r="AB35" s="15">
        <f>IF(General!$F$26=1,Calc!AB$186,Calc!AB$192)</f>
        <v>10879.846768392679</v>
      </c>
      <c r="AC35" s="15">
        <f>IF(General!$F$26=1,Calc!AC$186,Calc!AC$192)</f>
        <v>0</v>
      </c>
      <c r="AD35" s="15">
        <f>IF(General!$F$26=1,Calc!AD$186,Calc!AD$192)</f>
        <v>0</v>
      </c>
      <c r="AE35" s="15">
        <f>IF(General!$F$26=1,Calc!AE$186,Calc!AE$192)</f>
        <v>0</v>
      </c>
      <c r="AF35" s="15">
        <f>IF(General!$F$26=1,Calc!AF$186,Calc!AF$192)</f>
        <v>0</v>
      </c>
      <c r="AG35" s="15">
        <f>IF(General!$F$26=1,Calc!AG$186,Calc!AG$192)</f>
        <v>0</v>
      </c>
      <c r="AH35" s="15">
        <f>IF(General!$F$26=1,Calc!AH$186,Calc!AH$192)</f>
        <v>0</v>
      </c>
      <c r="AI35" s="15">
        <f>IF(General!$F$26=1,Calc!AI$186,Calc!AI$192)</f>
        <v>0</v>
      </c>
      <c r="AJ35" s="15">
        <f>IF(General!$F$26=1,Calc!AJ$186,Calc!AJ$192)</f>
        <v>0</v>
      </c>
      <c r="AK35" s="15">
        <f>IF(General!$F$26=1,Calc!AK$186,Calc!AK$192)</f>
        <v>0</v>
      </c>
      <c r="AL35" s="15">
        <f>IF(General!$F$26=1,Calc!AL$186,Calc!AL$192)</f>
        <v>0</v>
      </c>
      <c r="AM35" s="15">
        <f>IF(General!$F$26=1,Calc!AM$186,Calc!AM$192)</f>
        <v>0</v>
      </c>
      <c r="AN35" s="15">
        <f>IF(General!$F$26=1,Calc!AN$186,Calc!AN$192)</f>
        <v>0</v>
      </c>
      <c r="AO35" s="15">
        <f>IF(General!$F$26=1,Calc!AO$186,Calc!AO$192)</f>
        <v>0</v>
      </c>
      <c r="AP35" s="15">
        <f>IF(General!$F$26=1,Calc!AP$186,Calc!AP$192)</f>
        <v>0</v>
      </c>
      <c r="AQ35" s="15">
        <f>IF(General!$F$26=1,Calc!AQ$186,Calc!AQ$192)</f>
        <v>0</v>
      </c>
      <c r="AR35" s="15">
        <f>IF(General!$F$26=1,Calc!AR$186,Calc!AR$192)</f>
        <v>0</v>
      </c>
      <c r="AT35" s="39" t="s">
        <v>53</v>
      </c>
      <c r="AU35" s="39" t="s">
        <v>57</v>
      </c>
      <c r="AV35" s="39" t="s">
        <v>57</v>
      </c>
      <c r="AW35" s="39" t="s">
        <v>57</v>
      </c>
      <c r="AX35" s="39" t="s">
        <v>57</v>
      </c>
      <c r="AY35" s="39" t="s">
        <v>57</v>
      </c>
      <c r="AZ35" s="39" t="s">
        <v>57</v>
      </c>
      <c r="BA35" s="39" t="s">
        <v>57</v>
      </c>
      <c r="BB35" s="39" t="s">
        <v>57</v>
      </c>
      <c r="BC35" s="39" t="s">
        <v>57</v>
      </c>
      <c r="BE35" s="8"/>
      <c r="BF35" s="8"/>
      <c r="BG35" s="8"/>
      <c r="BH35" s="8"/>
      <c r="BI35" s="8"/>
      <c r="BJ35" s="8"/>
      <c r="BK35" s="8"/>
      <c r="BL35" s="8"/>
      <c r="BM35" s="8"/>
      <c r="BN35" s="8"/>
    </row>
    <row r="36" spans="4:66" outlineLevel="1">
      <c r="D36" t="str">
        <f>INDEX($AT36:$BC36,MATCH(General!$F$14,$AT$4:$BC$4,0))</f>
        <v>Residual value</v>
      </c>
      <c r="E36" s="11" t="str">
        <f>General!$F$16</f>
        <v>EUR</v>
      </c>
      <c r="F36" s="25">
        <f t="shared" si="9"/>
        <v>113550</v>
      </c>
      <c r="I36" s="15">
        <f>IF(Calc!$F$795=1,IF(General!$F$26=1,Calc!$F$821,Calc!$F$824),IF(General!$F$26=1,Calc!$F$827,Calc!$F$829))*(Config!$F$8=Config!I$15)</f>
        <v>0</v>
      </c>
      <c r="J36" s="15">
        <f>IF(Calc!$F$795=1,IF(General!$F$26=1,Calc!$F$821,Calc!$F$824),IF(General!$F$26=1,Calc!$F$827,Calc!$F$829))*(Config!$F$8=Config!J$15)</f>
        <v>0</v>
      </c>
      <c r="K36" s="15">
        <f>IF(Calc!$F$795=1,IF(General!$F$26=1,Calc!$F$821,Calc!$F$824),IF(General!$F$26=1,Calc!$F$827,Calc!$F$829))*(Config!$F$8=Config!K$15)</f>
        <v>0</v>
      </c>
      <c r="L36" s="15">
        <f>IF(Calc!$F$795=1,IF(General!$F$26=1,Calc!$F$821,Calc!$F$824),IF(General!$F$26=1,Calc!$F$827,Calc!$F$829))*(Config!$F$8=Config!L$15)</f>
        <v>0</v>
      </c>
      <c r="M36" s="15">
        <f>IF(Calc!$F$795=1,IF(General!$F$26=1,Calc!$F$821,Calc!$F$824),IF(General!$F$26=1,Calc!$F$827,Calc!$F$829))*(Config!$F$8=Config!M$15)</f>
        <v>0</v>
      </c>
      <c r="N36" s="15">
        <f>IF(Calc!$F$795=1,IF(General!$F$26=1,Calc!$F$821,Calc!$F$824),IF(General!$F$26=1,Calc!$F$827,Calc!$F$829))*(Config!$F$8=Config!N$15)</f>
        <v>0</v>
      </c>
      <c r="O36" s="15">
        <f>IF(Calc!$F$795=1,IF(General!$F$26=1,Calc!$F$821,Calc!$F$824),IF(General!$F$26=1,Calc!$F$827,Calc!$F$829))*(Config!$F$8=Config!O$15)</f>
        <v>0</v>
      </c>
      <c r="P36" s="15">
        <f>IF(Calc!$F$795=1,IF(General!$F$26=1,Calc!$F$821,Calc!$F$824),IF(General!$F$26=1,Calc!$F$827,Calc!$F$829))*(Config!$F$8=Config!P$15)</f>
        <v>0</v>
      </c>
      <c r="Q36" s="15">
        <f>IF(Calc!$F$795=1,IF(General!$F$26=1,Calc!$F$821,Calc!$F$824),IF(General!$F$26=1,Calc!$F$827,Calc!$F$829))*(Config!$F$8=Config!Q$15)</f>
        <v>0</v>
      </c>
      <c r="R36" s="15">
        <f>IF(Calc!$F$795=1,IF(General!$F$26=1,Calc!$F$821,Calc!$F$824),IF(General!$F$26=1,Calc!$F$827,Calc!$F$829))*(Config!$F$8=Config!R$15)</f>
        <v>0</v>
      </c>
      <c r="S36" s="15">
        <f>IF(Calc!$F$795=1,IF(General!$F$26=1,Calc!$F$821,Calc!$F$824),IF(General!$F$26=1,Calc!$F$827,Calc!$F$829))*(Config!$F$8=Config!S$15)</f>
        <v>0</v>
      </c>
      <c r="T36" s="15">
        <f>IF(Calc!$F$795=1,IF(General!$F$26=1,Calc!$F$821,Calc!$F$824),IF(General!$F$26=1,Calc!$F$827,Calc!$F$829))*(Config!$F$8=Config!T$15)</f>
        <v>0</v>
      </c>
      <c r="U36" s="15">
        <f>IF(Calc!$F$795=1,IF(General!$F$26=1,Calc!$F$821,Calc!$F$824),IF(General!$F$26=1,Calc!$F$827,Calc!$F$829))*(Config!$F$8=Config!U$15)</f>
        <v>0</v>
      </c>
      <c r="V36" s="15">
        <f>IF(Calc!$F$795=1,IF(General!$F$26=1,Calc!$F$821,Calc!$F$824),IF(General!$F$26=1,Calc!$F$827,Calc!$F$829))*(Config!$F$8=Config!V$15)</f>
        <v>0</v>
      </c>
      <c r="W36" s="15">
        <f>IF(Calc!$F$795=1,IF(General!$F$26=1,Calc!$F$821,Calc!$F$824),IF(General!$F$26=1,Calc!$F$827,Calc!$F$829))*(Config!$F$8=Config!W$15)</f>
        <v>0</v>
      </c>
      <c r="X36" s="15">
        <f>IF(Calc!$F$795=1,IF(General!$F$26=1,Calc!$F$821,Calc!$F$824),IF(General!$F$26=1,Calc!$F$827,Calc!$F$829))*(Config!$F$8=Config!X$15)</f>
        <v>0</v>
      </c>
      <c r="Y36" s="15">
        <f>IF(Calc!$F$795=1,IF(General!$F$26=1,Calc!$F$821,Calc!$F$824),IF(General!$F$26=1,Calc!$F$827,Calc!$F$829))*(Config!$F$8=Config!Y$15)</f>
        <v>0</v>
      </c>
      <c r="Z36" s="15">
        <f>IF(Calc!$F$795=1,IF(General!$F$26=1,Calc!$F$821,Calc!$F$824),IF(General!$F$26=1,Calc!$F$827,Calc!$F$829))*(Config!$F$8=Config!Z$15)</f>
        <v>0</v>
      </c>
      <c r="AA36" s="15">
        <f>IF(Calc!$F$795=1,IF(General!$F$26=1,Calc!$F$821,Calc!$F$824),IF(General!$F$26=1,Calc!$F$827,Calc!$F$829))*(Config!$F$8=Config!AA$15)</f>
        <v>0</v>
      </c>
      <c r="AB36" s="15">
        <f>IF(Calc!$F$795=1,IF(General!$F$26=1,Calc!$F$821,Calc!$F$824),IF(General!$F$26=1,Calc!$F$827,Calc!$F$829))*(Config!$F$8=Config!AB$15)</f>
        <v>113550</v>
      </c>
      <c r="AC36" s="15">
        <f>IF(Calc!$F$795=1,IF(General!$F$26=1,Calc!$F$821,Calc!$F$824),IF(General!$F$26=1,Calc!$F$827,Calc!$F$829))*(Config!$F$8=Config!AC$15)</f>
        <v>0</v>
      </c>
      <c r="AD36" s="15">
        <f>IF(Calc!$F$795=1,IF(General!$F$26=1,Calc!$F$821,Calc!$F$824),IF(General!$F$26=1,Calc!$F$827,Calc!$F$829))*(Config!$F$8=Config!AD$15)</f>
        <v>0</v>
      </c>
      <c r="AE36" s="15">
        <f>IF(Calc!$F$795=1,IF(General!$F$26=1,Calc!$F$821,Calc!$F$824),IF(General!$F$26=1,Calc!$F$827,Calc!$F$829))*(Config!$F$8=Config!AE$15)</f>
        <v>0</v>
      </c>
      <c r="AF36" s="15">
        <f>IF(Calc!$F$795=1,IF(General!$F$26=1,Calc!$F$821,Calc!$F$824),IF(General!$F$26=1,Calc!$F$827,Calc!$F$829))*(Config!$F$8=Config!AF$15)</f>
        <v>0</v>
      </c>
      <c r="AG36" s="15">
        <f>IF(Calc!$F$795=1,IF(General!$F$26=1,Calc!$F$821,Calc!$F$824),IF(General!$F$26=1,Calc!$F$827,Calc!$F$829))*(Config!$F$8=Config!AG$15)</f>
        <v>0</v>
      </c>
      <c r="AH36" s="15">
        <f>IF(Calc!$F$795=1,IF(General!$F$26=1,Calc!$F$821,Calc!$F$824),IF(General!$F$26=1,Calc!$F$827,Calc!$F$829))*(Config!$F$8=Config!AH$15)</f>
        <v>0</v>
      </c>
      <c r="AI36" s="15">
        <f>IF(Calc!$F$795=1,IF(General!$F$26=1,Calc!$F$821,Calc!$F$824),IF(General!$F$26=1,Calc!$F$827,Calc!$F$829))*(Config!$F$8=Config!AI$15)</f>
        <v>0</v>
      </c>
      <c r="AJ36" s="15">
        <f>IF(Calc!$F$795=1,IF(General!$F$26=1,Calc!$F$821,Calc!$F$824),IF(General!$F$26=1,Calc!$F$827,Calc!$F$829))*(Config!$F$8=Config!AJ$15)</f>
        <v>0</v>
      </c>
      <c r="AK36" s="15">
        <f>IF(Calc!$F$795=1,IF(General!$F$26=1,Calc!$F$821,Calc!$F$824),IF(General!$F$26=1,Calc!$F$827,Calc!$F$829))*(Config!$F$8=Config!AK$15)</f>
        <v>0</v>
      </c>
      <c r="AL36" s="15">
        <f>IF(Calc!$F$795=1,IF(General!$F$26=1,Calc!$F$821,Calc!$F$824),IF(General!$F$26=1,Calc!$F$827,Calc!$F$829))*(Config!$F$8=Config!AL$15)</f>
        <v>0</v>
      </c>
      <c r="AM36" s="15">
        <f>IF(Calc!$F$795=1,IF(General!$F$26=1,Calc!$F$821,Calc!$F$824),IF(General!$F$26=1,Calc!$F$827,Calc!$F$829))*(Config!$F$8=Config!AM$15)</f>
        <v>0</v>
      </c>
      <c r="AN36" s="15">
        <f>IF(Calc!$F$795=1,IF(General!$F$26=1,Calc!$F$821,Calc!$F$824),IF(General!$F$26=1,Calc!$F$827,Calc!$F$829))*(Config!$F$8=Config!AN$15)</f>
        <v>0</v>
      </c>
      <c r="AO36" s="15">
        <f>IF(Calc!$F$795=1,IF(General!$F$26=1,Calc!$F$821,Calc!$F$824),IF(General!$F$26=1,Calc!$F$827,Calc!$F$829))*(Config!$F$8=Config!AO$15)</f>
        <v>0</v>
      </c>
      <c r="AP36" s="15">
        <f>IF(Calc!$F$795=1,IF(General!$F$26=1,Calc!$F$821,Calc!$F$824),IF(General!$F$26=1,Calc!$F$827,Calc!$F$829))*(Config!$F$8=Config!AP$15)</f>
        <v>0</v>
      </c>
      <c r="AQ36" s="15">
        <f>IF(Calc!$F$795=1,IF(General!$F$26=1,Calc!$F$821,Calc!$F$824),IF(General!$F$26=1,Calc!$F$827,Calc!$F$829))*(Config!$F$8=Config!AQ$15)</f>
        <v>0</v>
      </c>
      <c r="AR36" s="15">
        <f>IF(Calc!$F$795=1,IF(General!$F$26=1,Calc!$F$821,Calc!$F$824),IF(General!$F$26=1,Calc!$F$827,Calc!$F$829))*(Config!$F$8=Config!AR$15)</f>
        <v>0</v>
      </c>
      <c r="AT36" s="39" t="s">
        <v>101</v>
      </c>
      <c r="AU36" s="39" t="s">
        <v>57</v>
      </c>
      <c r="AV36" s="39" t="s">
        <v>57</v>
      </c>
      <c r="AW36" s="39" t="s">
        <v>57</v>
      </c>
      <c r="AX36" s="39" t="s">
        <v>57</v>
      </c>
      <c r="AY36" s="39" t="s">
        <v>57</v>
      </c>
      <c r="AZ36" s="39" t="s">
        <v>57</v>
      </c>
      <c r="BA36" s="39" t="s">
        <v>57</v>
      </c>
      <c r="BB36" s="39" t="s">
        <v>57</v>
      </c>
      <c r="BC36" s="39" t="s">
        <v>57</v>
      </c>
      <c r="BE36" s="8"/>
      <c r="BF36" s="8"/>
      <c r="BG36" s="8"/>
      <c r="BH36" s="8"/>
      <c r="BI36" s="8"/>
      <c r="BJ36" s="8"/>
      <c r="BK36" s="8"/>
      <c r="BL36" s="8"/>
      <c r="BM36" s="8"/>
      <c r="BN36" s="8"/>
    </row>
    <row r="37" spans="4:66" outlineLevel="1">
      <c r="E37" s="11"/>
    </row>
    <row r="38" spans="4:66" outlineLevel="1">
      <c r="D38" s="2" t="str">
        <f>INDEX($AT38:$BC38,MATCH(General!$F$14,$AT$4:$BC$4,0))</f>
        <v>Total outflows</v>
      </c>
      <c r="E38" s="17" t="str">
        <f>General!$F$16</f>
        <v>EUR</v>
      </c>
      <c r="F38" s="28">
        <f>SUM(I38:AR38)</f>
        <v>319795.37311509496</v>
      </c>
      <c r="I38" s="16">
        <f>SUM(I39:I44)</f>
        <v>-21000</v>
      </c>
      <c r="J38" s="16">
        <f t="shared" ref="J38:AR38" si="10">SUM(J39:J44)</f>
        <v>-165379.19088867921</v>
      </c>
      <c r="K38" s="16">
        <f t="shared" si="10"/>
        <v>28120.809111320785</v>
      </c>
      <c r="L38" s="16">
        <f t="shared" si="10"/>
        <v>28120.809111320785</v>
      </c>
      <c r="M38" s="16">
        <f t="shared" si="10"/>
        <v>28120.809111320785</v>
      </c>
      <c r="N38" s="16">
        <f t="shared" si="10"/>
        <v>28120.809111320785</v>
      </c>
      <c r="O38" s="16">
        <f t="shared" si="10"/>
        <v>28120.809111320785</v>
      </c>
      <c r="P38" s="16">
        <f t="shared" si="10"/>
        <v>28120.809111320785</v>
      </c>
      <c r="Q38" s="16">
        <f t="shared" si="10"/>
        <v>28120.809111320785</v>
      </c>
      <c r="R38" s="16">
        <f t="shared" si="10"/>
        <v>28120.809111320785</v>
      </c>
      <c r="S38" s="16">
        <f t="shared" si="10"/>
        <v>28120.809111320785</v>
      </c>
      <c r="T38" s="16">
        <f t="shared" si="10"/>
        <v>28120.809111320785</v>
      </c>
      <c r="U38" s="16">
        <f t="shared" si="10"/>
        <v>28120.809111320785</v>
      </c>
      <c r="V38" s="16">
        <f t="shared" si="10"/>
        <v>28120.809111320785</v>
      </c>
      <c r="W38" s="16">
        <f t="shared" si="10"/>
        <v>28120.809111320785</v>
      </c>
      <c r="X38" s="16">
        <f t="shared" si="10"/>
        <v>28120.809111320785</v>
      </c>
      <c r="Y38" s="16">
        <f t="shared" si="10"/>
        <v>28120.809111320785</v>
      </c>
      <c r="Z38" s="16">
        <f t="shared" si="10"/>
        <v>28120.809111320785</v>
      </c>
      <c r="AA38" s="16">
        <f t="shared" si="10"/>
        <v>28120.809111320785</v>
      </c>
      <c r="AB38" s="16">
        <f t="shared" si="10"/>
        <v>28120.809111320785</v>
      </c>
      <c r="AC38" s="16">
        <f t="shared" si="10"/>
        <v>0</v>
      </c>
      <c r="AD38" s="16">
        <f t="shared" si="10"/>
        <v>0</v>
      </c>
      <c r="AE38" s="16">
        <f t="shared" si="10"/>
        <v>0</v>
      </c>
      <c r="AF38" s="16">
        <f t="shared" si="10"/>
        <v>0</v>
      </c>
      <c r="AG38" s="16">
        <f t="shared" si="10"/>
        <v>0</v>
      </c>
      <c r="AH38" s="16">
        <f t="shared" si="10"/>
        <v>0</v>
      </c>
      <c r="AI38" s="16">
        <f t="shared" si="10"/>
        <v>0</v>
      </c>
      <c r="AJ38" s="16">
        <f t="shared" si="10"/>
        <v>0</v>
      </c>
      <c r="AK38" s="16">
        <f t="shared" si="10"/>
        <v>0</v>
      </c>
      <c r="AL38" s="16">
        <f t="shared" si="10"/>
        <v>0</v>
      </c>
      <c r="AM38" s="16">
        <f t="shared" si="10"/>
        <v>0</v>
      </c>
      <c r="AN38" s="16">
        <f t="shared" si="10"/>
        <v>0</v>
      </c>
      <c r="AO38" s="16">
        <f t="shared" si="10"/>
        <v>0</v>
      </c>
      <c r="AP38" s="16">
        <f t="shared" si="10"/>
        <v>0</v>
      </c>
      <c r="AQ38" s="16">
        <f t="shared" si="10"/>
        <v>0</v>
      </c>
      <c r="AR38" s="16">
        <f t="shared" si="10"/>
        <v>0</v>
      </c>
      <c r="AT38" s="39" t="s">
        <v>257</v>
      </c>
      <c r="AU38" s="39" t="s">
        <v>57</v>
      </c>
      <c r="AV38" s="39" t="s">
        <v>57</v>
      </c>
      <c r="AW38" s="39" t="s">
        <v>57</v>
      </c>
      <c r="AX38" s="39" t="s">
        <v>57</v>
      </c>
      <c r="AY38" s="39" t="s">
        <v>57</v>
      </c>
      <c r="AZ38" s="39" t="s">
        <v>57</v>
      </c>
      <c r="BA38" s="39" t="s">
        <v>57</v>
      </c>
      <c r="BB38" s="39" t="s">
        <v>57</v>
      </c>
      <c r="BC38" s="39" t="s">
        <v>57</v>
      </c>
      <c r="BE38" s="8"/>
      <c r="BF38" s="8"/>
      <c r="BG38" s="8"/>
      <c r="BH38" s="8"/>
      <c r="BI38" s="8"/>
      <c r="BJ38" s="8"/>
      <c r="BK38" s="8"/>
      <c r="BL38" s="8"/>
      <c r="BM38" s="8"/>
      <c r="BN38" s="8"/>
    </row>
    <row r="39" spans="4:66" outlineLevel="1">
      <c r="D39" t="str">
        <f>INDEX($AT39:$BC39,MATCH(General!$F$14,$AT$4:$BC$4,0))</f>
        <v>Public contribution</v>
      </c>
      <c r="E39" s="11" t="str">
        <f>General!$F$16</f>
        <v>EUR</v>
      </c>
      <c r="F39" s="25">
        <f t="shared" ref="F39:F41" si="11">SUM(I39:AR39)</f>
        <v>0</v>
      </c>
      <c r="I39" s="15">
        <f>-(Calc!I$765-SUM(Calc!I766:I768))</f>
        <v>0</v>
      </c>
      <c r="J39" s="15">
        <f>-(Calc!J$765-SUM(Calc!J766:J768))</f>
        <v>0</v>
      </c>
      <c r="K39" s="15">
        <f>-(Calc!K$765-SUM(Calc!K766:K768))</f>
        <v>0</v>
      </c>
      <c r="L39" s="15">
        <f>-(Calc!L$765-SUM(Calc!L766:L768))</f>
        <v>0</v>
      </c>
      <c r="M39" s="15">
        <f>-(Calc!M$765-SUM(Calc!M766:M768))</f>
        <v>0</v>
      </c>
      <c r="N39" s="15">
        <f>-(Calc!N$765-SUM(Calc!N766:N768))</f>
        <v>0</v>
      </c>
      <c r="O39" s="15">
        <f>-(Calc!O$765-SUM(Calc!O766:O768))</f>
        <v>0</v>
      </c>
      <c r="P39" s="15">
        <f>-(Calc!P$765-SUM(Calc!P766:P768))</f>
        <v>0</v>
      </c>
      <c r="Q39" s="15">
        <f>-(Calc!Q$765-SUM(Calc!Q766:Q768))</f>
        <v>0</v>
      </c>
      <c r="R39" s="15">
        <f>-(Calc!R$765-SUM(Calc!R766:R768))</f>
        <v>0</v>
      </c>
      <c r="S39" s="15">
        <f>-(Calc!S$765-SUM(Calc!S766:S768))</f>
        <v>0</v>
      </c>
      <c r="T39" s="15">
        <f>-(Calc!T$765-SUM(Calc!T766:T768))</f>
        <v>0</v>
      </c>
      <c r="U39" s="15">
        <f>-(Calc!U$765-SUM(Calc!U766:U768))</f>
        <v>0</v>
      </c>
      <c r="V39" s="15">
        <f>-(Calc!V$765-SUM(Calc!V766:V768))</f>
        <v>0</v>
      </c>
      <c r="W39" s="15">
        <f>-(Calc!W$765-SUM(Calc!W766:W768))</f>
        <v>0</v>
      </c>
      <c r="X39" s="15">
        <f>-(Calc!X$765-SUM(Calc!X766:X768))</f>
        <v>0</v>
      </c>
      <c r="Y39" s="15">
        <f>-(Calc!Y$765-SUM(Calc!Y766:Y768))</f>
        <v>0</v>
      </c>
      <c r="Z39" s="15">
        <f>-(Calc!Z$765-SUM(Calc!Z766:Z768))</f>
        <v>0</v>
      </c>
      <c r="AA39" s="15">
        <f>-(Calc!AA$765-SUM(Calc!AA766:AA768))</f>
        <v>0</v>
      </c>
      <c r="AB39" s="15">
        <f>-(Calc!AB$765-SUM(Calc!AB766:AB768))</f>
        <v>0</v>
      </c>
      <c r="AC39" s="15">
        <f>-(Calc!AC$765-SUM(Calc!AC766:AC768))</f>
        <v>0</v>
      </c>
      <c r="AD39" s="15">
        <f>-(Calc!AD$765-SUM(Calc!AD766:AD768))</f>
        <v>0</v>
      </c>
      <c r="AE39" s="15">
        <f>-(Calc!AE$765-SUM(Calc!AE766:AE768))</f>
        <v>0</v>
      </c>
      <c r="AF39" s="15">
        <f>-(Calc!AF$765-SUM(Calc!AF766:AF768))</f>
        <v>0</v>
      </c>
      <c r="AG39" s="15">
        <f>-(Calc!AG$765-SUM(Calc!AG766:AG768))</f>
        <v>0</v>
      </c>
      <c r="AH39" s="15">
        <f>-(Calc!AH$765-SUM(Calc!AH766:AH768))</f>
        <v>0</v>
      </c>
      <c r="AI39" s="15">
        <f>-(Calc!AI$765-SUM(Calc!AI766:AI768))</f>
        <v>0</v>
      </c>
      <c r="AJ39" s="15">
        <f>-(Calc!AJ$765-SUM(Calc!AJ766:AJ768))</f>
        <v>0</v>
      </c>
      <c r="AK39" s="15">
        <f>-(Calc!AK$765-SUM(Calc!AK766:AK768))</f>
        <v>0</v>
      </c>
      <c r="AL39" s="15">
        <f>-(Calc!AL$765-SUM(Calc!AL766:AL768))</f>
        <v>0</v>
      </c>
      <c r="AM39" s="15">
        <f>-(Calc!AM$765-SUM(Calc!AM766:AM768))</f>
        <v>0</v>
      </c>
      <c r="AN39" s="15">
        <f>-(Calc!AN$765-SUM(Calc!AN766:AN768))</f>
        <v>0</v>
      </c>
      <c r="AO39" s="15">
        <f>-(Calc!AO$765-SUM(Calc!AO766:AO768))</f>
        <v>0</v>
      </c>
      <c r="AP39" s="15">
        <f>-(Calc!AP$765-SUM(Calc!AP766:AP768))</f>
        <v>0</v>
      </c>
      <c r="AQ39" s="15">
        <f>-(Calc!AQ$765-SUM(Calc!AQ766:AQ768))</f>
        <v>0</v>
      </c>
      <c r="AR39" s="15">
        <f>-(Calc!AR$765-SUM(Calc!AR766:AR768))</f>
        <v>0</v>
      </c>
      <c r="AT39" s="39" t="s">
        <v>272</v>
      </c>
      <c r="AU39" s="39" t="s">
        <v>57</v>
      </c>
      <c r="AV39" s="39" t="s">
        <v>57</v>
      </c>
      <c r="AW39" s="39" t="s">
        <v>57</v>
      </c>
      <c r="AX39" s="39" t="s">
        <v>57</v>
      </c>
      <c r="AY39" s="39" t="s">
        <v>57</v>
      </c>
      <c r="AZ39" s="39" t="s">
        <v>57</v>
      </c>
      <c r="BA39" s="39" t="s">
        <v>57</v>
      </c>
      <c r="BB39" s="39" t="s">
        <v>57</v>
      </c>
      <c r="BC39" s="39" t="s">
        <v>57</v>
      </c>
      <c r="BE39" s="8"/>
      <c r="BF39" s="8"/>
      <c r="BG39" s="8"/>
      <c r="BH39" s="8"/>
      <c r="BI39" s="8"/>
      <c r="BJ39" s="8"/>
      <c r="BK39" s="8"/>
      <c r="BL39" s="8"/>
      <c r="BM39" s="8"/>
      <c r="BN39" s="8"/>
    </row>
    <row r="40" spans="4:66" outlineLevel="1">
      <c r="D40" t="str">
        <f>INDEX($AT40:$BC40,MATCH(General!$F$14,$AT$4:$BC$4,0))</f>
        <v>Private contribution</v>
      </c>
      <c r="E40" s="11" t="str">
        <f>General!$F$16</f>
        <v>EUR</v>
      </c>
      <c r="F40" s="25">
        <f t="shared" si="11"/>
        <v>-210000</v>
      </c>
      <c r="I40" s="15">
        <f>-(Calc!I$773-Calc!I$776-Calc!I$777)</f>
        <v>-21000</v>
      </c>
      <c r="J40" s="15">
        <f>-(Calc!J$773-Calc!J$776-Calc!J$777)</f>
        <v>-189000</v>
      </c>
      <c r="K40" s="15">
        <f>-(Calc!K$773-Calc!K$776-Calc!K$777)</f>
        <v>0</v>
      </c>
      <c r="L40" s="15">
        <f>-(Calc!L$773-Calc!L$776-Calc!L$777)</f>
        <v>0</v>
      </c>
      <c r="M40" s="15">
        <f>-(Calc!M$773-Calc!M$776-Calc!M$777)</f>
        <v>0</v>
      </c>
      <c r="N40" s="15">
        <f>-(Calc!N$773-Calc!N$776-Calc!N$777)</f>
        <v>0</v>
      </c>
      <c r="O40" s="15">
        <f>-(Calc!O$773-Calc!O$776-Calc!O$777)</f>
        <v>0</v>
      </c>
      <c r="P40" s="15">
        <f>-(Calc!P$773-Calc!P$776-Calc!P$777)</f>
        <v>0</v>
      </c>
      <c r="Q40" s="15">
        <f>-(Calc!Q$773-Calc!Q$776-Calc!Q$777)</f>
        <v>0</v>
      </c>
      <c r="R40" s="15">
        <f>-(Calc!R$773-Calc!R$776-Calc!R$777)</f>
        <v>0</v>
      </c>
      <c r="S40" s="15">
        <f>-(Calc!S$773-Calc!S$776-Calc!S$777)</f>
        <v>0</v>
      </c>
      <c r="T40" s="15">
        <f>-(Calc!T$773-Calc!T$776-Calc!T$777)</f>
        <v>0</v>
      </c>
      <c r="U40" s="15">
        <f>-(Calc!U$773-Calc!U$776-Calc!U$777)</f>
        <v>0</v>
      </c>
      <c r="V40" s="15">
        <f>-(Calc!V$773-Calc!V$776-Calc!V$777)</f>
        <v>0</v>
      </c>
      <c r="W40" s="15">
        <f>-(Calc!W$773-Calc!W$776-Calc!W$777)</f>
        <v>0</v>
      </c>
      <c r="X40" s="15">
        <f>-(Calc!X$773-Calc!X$776-Calc!X$777)</f>
        <v>0</v>
      </c>
      <c r="Y40" s="15">
        <f>-(Calc!Y$773-Calc!Y$776-Calc!Y$777)</f>
        <v>0</v>
      </c>
      <c r="Z40" s="15">
        <f>-(Calc!Z$773-Calc!Z$776-Calc!Z$777)</f>
        <v>0</v>
      </c>
      <c r="AA40" s="15">
        <f>-(Calc!AA$773-Calc!AA$776-Calc!AA$777)</f>
        <v>0</v>
      </c>
      <c r="AB40" s="15">
        <f>-(Calc!AB$773-Calc!AB$776-Calc!AB$777)</f>
        <v>0</v>
      </c>
      <c r="AC40" s="15">
        <f>-(Calc!AC$773-Calc!AC$776-Calc!AC$777)</f>
        <v>0</v>
      </c>
      <c r="AD40" s="15">
        <f>-(Calc!AD$773-Calc!AD$776-Calc!AD$777)</f>
        <v>0</v>
      </c>
      <c r="AE40" s="15">
        <f>-(Calc!AE$773-Calc!AE$776-Calc!AE$777)</f>
        <v>0</v>
      </c>
      <c r="AF40" s="15">
        <f>-(Calc!AF$773-Calc!AF$776-Calc!AF$777)</f>
        <v>0</v>
      </c>
      <c r="AG40" s="15">
        <f>-(Calc!AG$773-Calc!AG$776-Calc!AG$777)</f>
        <v>0</v>
      </c>
      <c r="AH40" s="15">
        <f>-(Calc!AH$773-Calc!AH$776-Calc!AH$777)</f>
        <v>0</v>
      </c>
      <c r="AI40" s="15">
        <f>-(Calc!AI$773-Calc!AI$776-Calc!AI$777)</f>
        <v>0</v>
      </c>
      <c r="AJ40" s="15">
        <f>-(Calc!AJ$773-Calc!AJ$776-Calc!AJ$777)</f>
        <v>0</v>
      </c>
      <c r="AK40" s="15">
        <f>-(Calc!AK$773-Calc!AK$776-Calc!AK$777)</f>
        <v>0</v>
      </c>
      <c r="AL40" s="15">
        <f>-(Calc!AL$773-Calc!AL$776-Calc!AL$777)</f>
        <v>0</v>
      </c>
      <c r="AM40" s="15">
        <f>-(Calc!AM$773-Calc!AM$776-Calc!AM$777)</f>
        <v>0</v>
      </c>
      <c r="AN40" s="15">
        <f>-(Calc!AN$773-Calc!AN$776-Calc!AN$777)</f>
        <v>0</v>
      </c>
      <c r="AO40" s="15">
        <f>-(Calc!AO$773-Calc!AO$776-Calc!AO$777)</f>
        <v>0</v>
      </c>
      <c r="AP40" s="15">
        <f>-(Calc!AP$773-Calc!AP$776-Calc!AP$777)</f>
        <v>0</v>
      </c>
      <c r="AQ40" s="15">
        <f>-(Calc!AQ$773-Calc!AQ$776-Calc!AQ$777)</f>
        <v>0</v>
      </c>
      <c r="AR40" s="15">
        <f>-(Calc!AR$773-Calc!AR$776-Calc!AR$777)</f>
        <v>0</v>
      </c>
      <c r="AT40" s="39" t="s">
        <v>273</v>
      </c>
      <c r="AU40" s="39" t="s">
        <v>57</v>
      </c>
      <c r="AV40" s="39" t="s">
        <v>57</v>
      </c>
      <c r="AW40" s="39" t="s">
        <v>57</v>
      </c>
      <c r="AX40" s="39" t="s">
        <v>57</v>
      </c>
      <c r="AY40" s="39" t="s">
        <v>57</v>
      </c>
      <c r="AZ40" s="39" t="s">
        <v>57</v>
      </c>
      <c r="BA40" s="39" t="s">
        <v>57</v>
      </c>
      <c r="BB40" s="39" t="s">
        <v>57</v>
      </c>
      <c r="BC40" s="39" t="s">
        <v>57</v>
      </c>
      <c r="BE40" s="8"/>
      <c r="BF40" s="8"/>
      <c r="BG40" s="8"/>
      <c r="BH40" s="8"/>
      <c r="BI40" s="8"/>
      <c r="BJ40" s="8"/>
      <c r="BK40" s="8"/>
      <c r="BL40" s="8"/>
      <c r="BM40" s="8"/>
      <c r="BN40" s="8"/>
    </row>
    <row r="41" spans="4:66" outlineLevel="1">
      <c r="D41" t="str">
        <f>INDEX($AT41:$BC41,MATCH(General!$F$14,$AT$4:$BC$4,0))</f>
        <v>Loan repayment</v>
      </c>
      <c r="E41" s="11" t="str">
        <f>General!$F$16</f>
        <v>EUR</v>
      </c>
      <c r="F41" s="25">
        <f t="shared" si="11"/>
        <v>0</v>
      </c>
      <c r="I41" s="15">
        <f>-Calc!I$780</f>
        <v>0</v>
      </c>
      <c r="J41" s="15">
        <f>-Calc!J$780</f>
        <v>0</v>
      </c>
      <c r="K41" s="15">
        <f>-Calc!K$780</f>
        <v>0</v>
      </c>
      <c r="L41" s="15">
        <f>-Calc!L$780</f>
        <v>0</v>
      </c>
      <c r="M41" s="15">
        <f>-Calc!M$780</f>
        <v>0</v>
      </c>
      <c r="N41" s="15">
        <f>-Calc!N$780</f>
        <v>0</v>
      </c>
      <c r="O41" s="15">
        <f>-Calc!O$780</f>
        <v>0</v>
      </c>
      <c r="P41" s="15">
        <f>-Calc!P$780</f>
        <v>0</v>
      </c>
      <c r="Q41" s="15">
        <f>-Calc!Q$780</f>
        <v>0</v>
      </c>
      <c r="R41" s="15">
        <f>-Calc!R$780</f>
        <v>0</v>
      </c>
      <c r="S41" s="15">
        <f>-Calc!S$780</f>
        <v>0</v>
      </c>
      <c r="T41" s="15">
        <f>-Calc!T$780</f>
        <v>0</v>
      </c>
      <c r="U41" s="15">
        <f>-Calc!U$780</f>
        <v>0</v>
      </c>
      <c r="V41" s="15">
        <f>-Calc!V$780</f>
        <v>0</v>
      </c>
      <c r="W41" s="15">
        <f>-Calc!W$780</f>
        <v>0</v>
      </c>
      <c r="X41" s="15">
        <f>-Calc!X$780</f>
        <v>0</v>
      </c>
      <c r="Y41" s="15">
        <f>-Calc!Y$780</f>
        <v>0</v>
      </c>
      <c r="Z41" s="15">
        <f>-Calc!Z$780</f>
        <v>0</v>
      </c>
      <c r="AA41" s="15">
        <f>-Calc!AA$780</f>
        <v>0</v>
      </c>
      <c r="AB41" s="15">
        <f>-Calc!AB$780</f>
        <v>0</v>
      </c>
      <c r="AC41" s="15">
        <f>-Calc!AC$780</f>
        <v>0</v>
      </c>
      <c r="AD41" s="15">
        <f>-Calc!AD$780</f>
        <v>0</v>
      </c>
      <c r="AE41" s="15">
        <f>-Calc!AE$780</f>
        <v>0</v>
      </c>
      <c r="AF41" s="15">
        <f>-Calc!AF$780</f>
        <v>0</v>
      </c>
      <c r="AG41" s="15">
        <f>-Calc!AG$780</f>
        <v>0</v>
      </c>
      <c r="AH41" s="15">
        <f>-Calc!AH$780</f>
        <v>0</v>
      </c>
      <c r="AI41" s="15">
        <f>-Calc!AI$780</f>
        <v>0</v>
      </c>
      <c r="AJ41" s="15">
        <f>-Calc!AJ$780</f>
        <v>0</v>
      </c>
      <c r="AK41" s="15">
        <f>-Calc!AK$780</f>
        <v>0</v>
      </c>
      <c r="AL41" s="15">
        <f>-Calc!AL$780</f>
        <v>0</v>
      </c>
      <c r="AM41" s="15">
        <f>-Calc!AM$780</f>
        <v>0</v>
      </c>
      <c r="AN41" s="15">
        <f>-Calc!AN$780</f>
        <v>0</v>
      </c>
      <c r="AO41" s="15">
        <f>-Calc!AO$780</f>
        <v>0</v>
      </c>
      <c r="AP41" s="15">
        <f>-Calc!AP$780</f>
        <v>0</v>
      </c>
      <c r="AQ41" s="15">
        <f>-Calc!AQ$780</f>
        <v>0</v>
      </c>
      <c r="AR41" s="15">
        <f>-Calc!AR$780</f>
        <v>0</v>
      </c>
      <c r="AT41" s="39" t="s">
        <v>153</v>
      </c>
      <c r="AU41" s="39" t="s">
        <v>57</v>
      </c>
      <c r="AV41" s="39" t="s">
        <v>57</v>
      </c>
      <c r="AW41" s="39" t="s">
        <v>57</v>
      </c>
      <c r="AX41" s="39" t="s">
        <v>57</v>
      </c>
      <c r="AY41" s="39" t="s">
        <v>57</v>
      </c>
      <c r="AZ41" s="39" t="s">
        <v>57</v>
      </c>
      <c r="BA41" s="39" t="s">
        <v>57</v>
      </c>
      <c r="BB41" s="39" t="s">
        <v>57</v>
      </c>
      <c r="BC41" s="39" t="s">
        <v>57</v>
      </c>
      <c r="BE41" s="8"/>
      <c r="BF41" s="8"/>
      <c r="BG41" s="8"/>
      <c r="BH41" s="8"/>
      <c r="BI41" s="8"/>
      <c r="BJ41" s="8"/>
      <c r="BK41" s="8"/>
      <c r="BL41" s="8"/>
      <c r="BM41" s="8"/>
      <c r="BN41" s="8"/>
    </row>
    <row r="42" spans="4:66" outlineLevel="1">
      <c r="D42" t="str">
        <f>INDEX($AT42:$BC42,MATCH(General!$F$14,$AT$4:$BC$4,0))</f>
        <v>Total operating costs</v>
      </c>
      <c r="E42" s="11" t="str">
        <f>General!$F$16</f>
        <v>EUR</v>
      </c>
      <c r="F42" s="25">
        <f t="shared" ref="F42:F44" si="12">SUM(I42:AR42)</f>
        <v>529795.37311509473</v>
      </c>
      <c r="I42" s="15">
        <f>-IF(General!$F$26=1,Calc!I$414-Calc!I$300,Calc!I$420-Calc!I$306)</f>
        <v>0</v>
      </c>
      <c r="J42" s="15">
        <f>-IF(General!$F$26=1,Calc!J$414-Calc!J$300,Calc!J$420-Calc!J$306)</f>
        <v>23620.809111320785</v>
      </c>
      <c r="K42" s="15">
        <f>-IF(General!$F$26=1,Calc!K$414-Calc!K$300,Calc!K$420-Calc!K$306)</f>
        <v>28120.809111320785</v>
      </c>
      <c r="L42" s="15">
        <f>-IF(General!$F$26=1,Calc!L$414-Calc!L$300,Calc!L$420-Calc!L$306)</f>
        <v>28120.809111320785</v>
      </c>
      <c r="M42" s="15">
        <f>-IF(General!$F$26=1,Calc!M$414-Calc!M$300,Calc!M$420-Calc!M$306)</f>
        <v>28120.809111320785</v>
      </c>
      <c r="N42" s="15">
        <f>-IF(General!$F$26=1,Calc!N$414-Calc!N$300,Calc!N$420-Calc!N$306)</f>
        <v>28120.809111320785</v>
      </c>
      <c r="O42" s="15">
        <f>-IF(General!$F$26=1,Calc!O$414-Calc!O$300,Calc!O$420-Calc!O$306)</f>
        <v>28120.809111320785</v>
      </c>
      <c r="P42" s="15">
        <f>-IF(General!$F$26=1,Calc!P$414-Calc!P$300,Calc!P$420-Calc!P$306)</f>
        <v>28120.809111320785</v>
      </c>
      <c r="Q42" s="15">
        <f>-IF(General!$F$26=1,Calc!Q$414-Calc!Q$300,Calc!Q$420-Calc!Q$306)</f>
        <v>28120.809111320785</v>
      </c>
      <c r="R42" s="15">
        <f>-IF(General!$F$26=1,Calc!R$414-Calc!R$300,Calc!R$420-Calc!R$306)</f>
        <v>28120.809111320785</v>
      </c>
      <c r="S42" s="15">
        <f>-IF(General!$F$26=1,Calc!S$414-Calc!S$300,Calc!S$420-Calc!S$306)</f>
        <v>28120.809111320785</v>
      </c>
      <c r="T42" s="15">
        <f>-IF(General!$F$26=1,Calc!T$414-Calc!T$300,Calc!T$420-Calc!T$306)</f>
        <v>28120.809111320785</v>
      </c>
      <c r="U42" s="15">
        <f>-IF(General!$F$26=1,Calc!U$414-Calc!U$300,Calc!U$420-Calc!U$306)</f>
        <v>28120.809111320785</v>
      </c>
      <c r="V42" s="15">
        <f>-IF(General!$F$26=1,Calc!V$414-Calc!V$300,Calc!V$420-Calc!V$306)</f>
        <v>28120.809111320785</v>
      </c>
      <c r="W42" s="15">
        <f>-IF(General!$F$26=1,Calc!W$414-Calc!W$300,Calc!W$420-Calc!W$306)</f>
        <v>28120.809111320785</v>
      </c>
      <c r="X42" s="15">
        <f>-IF(General!$F$26=1,Calc!X$414-Calc!X$300,Calc!X$420-Calc!X$306)</f>
        <v>28120.809111320785</v>
      </c>
      <c r="Y42" s="15">
        <f>-IF(General!$F$26=1,Calc!Y$414-Calc!Y$300,Calc!Y$420-Calc!Y$306)</f>
        <v>28120.809111320785</v>
      </c>
      <c r="Z42" s="15">
        <f>-IF(General!$F$26=1,Calc!Z$414-Calc!Z$300,Calc!Z$420-Calc!Z$306)</f>
        <v>28120.809111320785</v>
      </c>
      <c r="AA42" s="15">
        <f>-IF(General!$F$26=1,Calc!AA$414-Calc!AA$300,Calc!AA$420-Calc!AA$306)</f>
        <v>28120.809111320785</v>
      </c>
      <c r="AB42" s="15">
        <f>-IF(General!$F$26=1,Calc!AB$414-Calc!AB$300,Calc!AB$420-Calc!AB$306)</f>
        <v>28120.809111320785</v>
      </c>
      <c r="AC42" s="15">
        <f>-IF(General!$F$26=1,Calc!AC$414-Calc!AC$300,Calc!AC$420-Calc!AC$306)</f>
        <v>0</v>
      </c>
      <c r="AD42" s="15">
        <f>-IF(General!$F$26=1,Calc!AD$414-Calc!AD$300,Calc!AD$420-Calc!AD$306)</f>
        <v>0</v>
      </c>
      <c r="AE42" s="15">
        <f>-IF(General!$F$26=1,Calc!AE$414-Calc!AE$300,Calc!AE$420-Calc!AE$306)</f>
        <v>0</v>
      </c>
      <c r="AF42" s="15">
        <f>-IF(General!$F$26=1,Calc!AF$414-Calc!AF$300,Calc!AF$420-Calc!AF$306)</f>
        <v>0</v>
      </c>
      <c r="AG42" s="15">
        <f>-IF(General!$F$26=1,Calc!AG$414-Calc!AG$300,Calc!AG$420-Calc!AG$306)</f>
        <v>0</v>
      </c>
      <c r="AH42" s="15">
        <f>-IF(General!$F$26=1,Calc!AH$414-Calc!AH$300,Calc!AH$420-Calc!AH$306)</f>
        <v>0</v>
      </c>
      <c r="AI42" s="15">
        <f>-IF(General!$F$26=1,Calc!AI$414-Calc!AI$300,Calc!AI$420-Calc!AI$306)</f>
        <v>0</v>
      </c>
      <c r="AJ42" s="15">
        <f>-IF(General!$F$26=1,Calc!AJ$414-Calc!AJ$300,Calc!AJ$420-Calc!AJ$306)</f>
        <v>0</v>
      </c>
      <c r="AK42" s="15">
        <f>-IF(General!$F$26=1,Calc!AK$414-Calc!AK$300,Calc!AK$420-Calc!AK$306)</f>
        <v>0</v>
      </c>
      <c r="AL42" s="15">
        <f>-IF(General!$F$26=1,Calc!AL$414-Calc!AL$300,Calc!AL$420-Calc!AL$306)</f>
        <v>0</v>
      </c>
      <c r="AM42" s="15">
        <f>-IF(General!$F$26=1,Calc!AM$414-Calc!AM$300,Calc!AM$420-Calc!AM$306)</f>
        <v>0</v>
      </c>
      <c r="AN42" s="15">
        <f>-IF(General!$F$26=1,Calc!AN$414-Calc!AN$300,Calc!AN$420-Calc!AN$306)</f>
        <v>0</v>
      </c>
      <c r="AO42" s="15">
        <f>-IF(General!$F$26=1,Calc!AO$414-Calc!AO$300,Calc!AO$420-Calc!AO$306)</f>
        <v>0</v>
      </c>
      <c r="AP42" s="15">
        <f>-IF(General!$F$26=1,Calc!AP$414-Calc!AP$300,Calc!AP$420-Calc!AP$306)</f>
        <v>0</v>
      </c>
      <c r="AQ42" s="15">
        <f>-IF(General!$F$26=1,Calc!AQ$414-Calc!AQ$300,Calc!AQ$420-Calc!AQ$306)</f>
        <v>0</v>
      </c>
      <c r="AR42" s="15">
        <f>-IF(General!$F$26=1,Calc!AR$414-Calc!AR$300,Calc!AR$420-Calc!AR$306)</f>
        <v>0</v>
      </c>
      <c r="AT42" s="39" t="s">
        <v>258</v>
      </c>
      <c r="AU42" s="39" t="s">
        <v>57</v>
      </c>
      <c r="AV42" s="39" t="s">
        <v>57</v>
      </c>
      <c r="AW42" s="39" t="s">
        <v>57</v>
      </c>
      <c r="AX42" s="39" t="s">
        <v>57</v>
      </c>
      <c r="AY42" s="39" t="s">
        <v>57</v>
      </c>
      <c r="AZ42" s="39" t="s">
        <v>57</v>
      </c>
      <c r="BA42" s="39" t="s">
        <v>57</v>
      </c>
      <c r="BB42" s="39" t="s">
        <v>57</v>
      </c>
      <c r="BC42" s="39" t="s">
        <v>57</v>
      </c>
      <c r="BE42" s="8"/>
      <c r="BF42" s="8"/>
      <c r="BG42" s="8"/>
      <c r="BH42" s="8"/>
      <c r="BI42" s="8"/>
      <c r="BJ42" s="8"/>
      <c r="BK42" s="8"/>
      <c r="BL42" s="8"/>
      <c r="BM42" s="8"/>
      <c r="BN42" s="8"/>
    </row>
    <row r="43" spans="4:66" outlineLevel="1">
      <c r="D43" t="str">
        <f>INDEX($AT43:$BC43,MATCH(General!$F$14,$AT$4:$BC$4,0))</f>
        <v>ESCO remuneration</v>
      </c>
      <c r="E43" s="11" t="str">
        <f>General!$F$16</f>
        <v>EUR</v>
      </c>
      <c r="F43" s="25">
        <f t="shared" si="12"/>
        <v>0</v>
      </c>
      <c r="I43" s="15">
        <f>-IF(General!$F$26=1,Calc!I$434*Calc!$F$452,Calc!I$437*Calc!$F$452)</f>
        <v>0</v>
      </c>
      <c r="J43" s="15">
        <f>-IF(General!$F$26=1,Calc!J$434*Calc!$F$452,Calc!J$437*Calc!$F$452)</f>
        <v>0</v>
      </c>
      <c r="K43" s="15">
        <f>-IF(General!$F$26=1,Calc!K$434*Calc!$F$452,Calc!K$437*Calc!$F$452)</f>
        <v>0</v>
      </c>
      <c r="L43" s="15">
        <f>-IF(General!$F$26=1,Calc!L$434*Calc!$F$452,Calc!L$437*Calc!$F$452)</f>
        <v>0</v>
      </c>
      <c r="M43" s="15">
        <f>-IF(General!$F$26=1,Calc!M$434*Calc!$F$452,Calc!M$437*Calc!$F$452)</f>
        <v>0</v>
      </c>
      <c r="N43" s="15">
        <f>-IF(General!$F$26=1,Calc!N$434*Calc!$F$452,Calc!N$437*Calc!$F$452)</f>
        <v>0</v>
      </c>
      <c r="O43" s="15">
        <f>-IF(General!$F$26=1,Calc!O$434*Calc!$F$452,Calc!O$437*Calc!$F$452)</f>
        <v>0</v>
      </c>
      <c r="P43" s="15">
        <f>-IF(General!$F$26=1,Calc!P$434*Calc!$F$452,Calc!P$437*Calc!$F$452)</f>
        <v>0</v>
      </c>
      <c r="Q43" s="15">
        <f>-IF(General!$F$26=1,Calc!Q$434*Calc!$F$452,Calc!Q$437*Calc!$F$452)</f>
        <v>0</v>
      </c>
      <c r="R43" s="15">
        <f>-IF(General!$F$26=1,Calc!R$434*Calc!$F$452,Calc!R$437*Calc!$F$452)</f>
        <v>0</v>
      </c>
      <c r="S43" s="15">
        <f>-IF(General!$F$26=1,Calc!S$434*Calc!$F$452,Calc!S$437*Calc!$F$452)</f>
        <v>0</v>
      </c>
      <c r="T43" s="15">
        <f>-IF(General!$F$26=1,Calc!T$434*Calc!$F$452,Calc!T$437*Calc!$F$452)</f>
        <v>0</v>
      </c>
      <c r="U43" s="15">
        <f>-IF(General!$F$26=1,Calc!U$434*Calc!$F$452,Calc!U$437*Calc!$F$452)</f>
        <v>0</v>
      </c>
      <c r="V43" s="15">
        <f>-IF(General!$F$26=1,Calc!V$434*Calc!$F$452,Calc!V$437*Calc!$F$452)</f>
        <v>0</v>
      </c>
      <c r="W43" s="15">
        <f>-IF(General!$F$26=1,Calc!W$434*Calc!$F$452,Calc!W$437*Calc!$F$452)</f>
        <v>0</v>
      </c>
      <c r="X43" s="15">
        <f>-IF(General!$F$26=1,Calc!X$434*Calc!$F$452,Calc!X$437*Calc!$F$452)</f>
        <v>0</v>
      </c>
      <c r="Y43" s="15">
        <f>-IF(General!$F$26=1,Calc!Y$434*Calc!$F$452,Calc!Y$437*Calc!$F$452)</f>
        <v>0</v>
      </c>
      <c r="Z43" s="15">
        <f>-IF(General!$F$26=1,Calc!Z$434*Calc!$F$452,Calc!Z$437*Calc!$F$452)</f>
        <v>0</v>
      </c>
      <c r="AA43" s="15">
        <f>-IF(General!$F$26=1,Calc!AA$434*Calc!$F$452,Calc!AA$437*Calc!$F$452)</f>
        <v>0</v>
      </c>
      <c r="AB43" s="15">
        <f>-IF(General!$F$26=1,Calc!AB$434*Calc!$F$452,Calc!AB$437*Calc!$F$452)</f>
        <v>0</v>
      </c>
      <c r="AC43" s="15">
        <f>-IF(General!$F$26=1,Calc!AC$434*Calc!$F$452,Calc!AC$437*Calc!$F$452)</f>
        <v>0</v>
      </c>
      <c r="AD43" s="15">
        <f>-IF(General!$F$26=1,Calc!AD$434*Calc!$F$452,Calc!AD$437*Calc!$F$452)</f>
        <v>0</v>
      </c>
      <c r="AE43" s="15">
        <f>-IF(General!$F$26=1,Calc!AE$434*Calc!$F$452,Calc!AE$437*Calc!$F$452)</f>
        <v>0</v>
      </c>
      <c r="AF43" s="15">
        <f>-IF(General!$F$26=1,Calc!AF$434*Calc!$F$452,Calc!AF$437*Calc!$F$452)</f>
        <v>0</v>
      </c>
      <c r="AG43" s="15">
        <f>-IF(General!$F$26=1,Calc!AG$434*Calc!$F$452,Calc!AG$437*Calc!$F$452)</f>
        <v>0</v>
      </c>
      <c r="AH43" s="15">
        <f>-IF(General!$F$26=1,Calc!AH$434*Calc!$F$452,Calc!AH$437*Calc!$F$452)</f>
        <v>0</v>
      </c>
      <c r="AI43" s="15">
        <f>-IF(General!$F$26=1,Calc!AI$434*Calc!$F$452,Calc!AI$437*Calc!$F$452)</f>
        <v>0</v>
      </c>
      <c r="AJ43" s="15">
        <f>-IF(General!$F$26=1,Calc!AJ$434*Calc!$F$452,Calc!AJ$437*Calc!$F$452)</f>
        <v>0</v>
      </c>
      <c r="AK43" s="15">
        <f>-IF(General!$F$26=1,Calc!AK$434*Calc!$F$452,Calc!AK$437*Calc!$F$452)</f>
        <v>0</v>
      </c>
      <c r="AL43" s="15">
        <f>-IF(General!$F$26=1,Calc!AL$434*Calc!$F$452,Calc!AL$437*Calc!$F$452)</f>
        <v>0</v>
      </c>
      <c r="AM43" s="15">
        <f>-IF(General!$F$26=1,Calc!AM$434*Calc!$F$452,Calc!AM$437*Calc!$F$452)</f>
        <v>0</v>
      </c>
      <c r="AN43" s="15">
        <f>-IF(General!$F$26=1,Calc!AN$434*Calc!$F$452,Calc!AN$437*Calc!$F$452)</f>
        <v>0</v>
      </c>
      <c r="AO43" s="15">
        <f>-IF(General!$F$26=1,Calc!AO$434*Calc!$F$452,Calc!AO$437*Calc!$F$452)</f>
        <v>0</v>
      </c>
      <c r="AP43" s="15">
        <f>-IF(General!$F$26=1,Calc!AP$434*Calc!$F$452,Calc!AP$437*Calc!$F$452)</f>
        <v>0</v>
      </c>
      <c r="AQ43" s="15">
        <f>-IF(General!$F$26=1,Calc!AQ$434*Calc!$F$452,Calc!AQ$437*Calc!$F$452)</f>
        <v>0</v>
      </c>
      <c r="AR43" s="15">
        <f>-IF(General!$F$26=1,Calc!AR$434*Calc!$F$452,Calc!AR$437*Calc!$F$452)</f>
        <v>0</v>
      </c>
      <c r="AT43" s="39" t="s">
        <v>557</v>
      </c>
      <c r="AU43" s="39" t="s">
        <v>57</v>
      </c>
      <c r="AV43" s="39" t="s">
        <v>57</v>
      </c>
      <c r="AW43" s="39" t="s">
        <v>57</v>
      </c>
      <c r="AX43" s="39" t="s">
        <v>57</v>
      </c>
      <c r="AY43" s="39" t="s">
        <v>57</v>
      </c>
      <c r="AZ43" s="39" t="s">
        <v>57</v>
      </c>
      <c r="BA43" s="39" t="s">
        <v>57</v>
      </c>
      <c r="BB43" s="39" t="s">
        <v>57</v>
      </c>
      <c r="BC43" s="39" t="s">
        <v>57</v>
      </c>
      <c r="BE43" s="8"/>
      <c r="BF43" s="8"/>
      <c r="BG43" s="8"/>
      <c r="BH43" s="8"/>
      <c r="BI43" s="8"/>
      <c r="BJ43" s="8"/>
      <c r="BK43" s="8"/>
      <c r="BL43" s="8"/>
      <c r="BM43" s="8"/>
      <c r="BN43" s="8"/>
    </row>
    <row r="44" spans="4:66" outlineLevel="1">
      <c r="D44" t="str">
        <f>INDEX($AT44:$BC44,MATCH(General!$F$14,$AT$4:$BC$4,0))</f>
        <v>Replacement costs</v>
      </c>
      <c r="E44" s="11" t="str">
        <f>General!$F$16</f>
        <v>EUR</v>
      </c>
      <c r="F44" s="25">
        <f t="shared" si="12"/>
        <v>0</v>
      </c>
      <c r="I44" s="15">
        <f>-IF(General!$F$26=1,Calc!I$130,Calc!I$132)</f>
        <v>0</v>
      </c>
      <c r="J44" s="15">
        <f>-IF(General!$F$26=1,Calc!J$130,Calc!J$132)</f>
        <v>0</v>
      </c>
      <c r="K44" s="15">
        <f>-IF(General!$F$26=1,Calc!K$130,Calc!K$132)</f>
        <v>0</v>
      </c>
      <c r="L44" s="15">
        <f>-IF(General!$F$26=1,Calc!L$130,Calc!L$132)</f>
        <v>0</v>
      </c>
      <c r="M44" s="15">
        <f>-IF(General!$F$26=1,Calc!M$130,Calc!M$132)</f>
        <v>0</v>
      </c>
      <c r="N44" s="15">
        <f>-IF(General!$F$26=1,Calc!N$130,Calc!N$132)</f>
        <v>0</v>
      </c>
      <c r="O44" s="15">
        <f>-IF(General!$F$26=1,Calc!O$130,Calc!O$132)</f>
        <v>0</v>
      </c>
      <c r="P44" s="15">
        <f>-IF(General!$F$26=1,Calc!P$130,Calc!P$132)</f>
        <v>0</v>
      </c>
      <c r="Q44" s="15">
        <f>-IF(General!$F$26=1,Calc!Q$130,Calc!Q$132)</f>
        <v>0</v>
      </c>
      <c r="R44" s="15">
        <f>-IF(General!$F$26=1,Calc!R$130,Calc!R$132)</f>
        <v>0</v>
      </c>
      <c r="S44" s="15">
        <f>-IF(General!$F$26=1,Calc!S$130,Calc!S$132)</f>
        <v>0</v>
      </c>
      <c r="T44" s="15">
        <f>-IF(General!$F$26=1,Calc!T$130,Calc!T$132)</f>
        <v>0</v>
      </c>
      <c r="U44" s="15">
        <f>-IF(General!$F$26=1,Calc!U$130,Calc!U$132)</f>
        <v>0</v>
      </c>
      <c r="V44" s="15">
        <f>-IF(General!$F$26=1,Calc!V$130,Calc!V$132)</f>
        <v>0</v>
      </c>
      <c r="W44" s="15">
        <f>-IF(General!$F$26=1,Calc!W$130,Calc!W$132)</f>
        <v>0</v>
      </c>
      <c r="X44" s="15">
        <f>-IF(General!$F$26=1,Calc!X$130,Calc!X$132)</f>
        <v>0</v>
      </c>
      <c r="Y44" s="15">
        <f>-IF(General!$F$26=1,Calc!Y$130,Calc!Y$132)</f>
        <v>0</v>
      </c>
      <c r="Z44" s="15">
        <f>-IF(General!$F$26=1,Calc!Z$130,Calc!Z$132)</f>
        <v>0</v>
      </c>
      <c r="AA44" s="15">
        <f>-IF(General!$F$26=1,Calc!AA$130,Calc!AA$132)</f>
        <v>0</v>
      </c>
      <c r="AB44" s="15">
        <f>-IF(General!$F$26=1,Calc!AB$130,Calc!AB$132)</f>
        <v>0</v>
      </c>
      <c r="AC44" s="15">
        <f>-IF(General!$F$26=1,Calc!AC$130,Calc!AC$132)</f>
        <v>0</v>
      </c>
      <c r="AD44" s="15">
        <f>-IF(General!$F$26=1,Calc!AD$130,Calc!AD$132)</f>
        <v>0</v>
      </c>
      <c r="AE44" s="15">
        <f>-IF(General!$F$26=1,Calc!AE$130,Calc!AE$132)</f>
        <v>0</v>
      </c>
      <c r="AF44" s="15">
        <f>-IF(General!$F$26=1,Calc!AF$130,Calc!AF$132)</f>
        <v>0</v>
      </c>
      <c r="AG44" s="15">
        <f>-IF(General!$F$26=1,Calc!AG$130,Calc!AG$132)</f>
        <v>0</v>
      </c>
      <c r="AH44" s="15">
        <f>-IF(General!$F$26=1,Calc!AH$130,Calc!AH$132)</f>
        <v>0</v>
      </c>
      <c r="AI44" s="15">
        <f>-IF(General!$F$26=1,Calc!AI$130,Calc!AI$132)</f>
        <v>0</v>
      </c>
      <c r="AJ44" s="15">
        <f>-IF(General!$F$26=1,Calc!AJ$130,Calc!AJ$132)</f>
        <v>0</v>
      </c>
      <c r="AK44" s="15">
        <f>-IF(General!$F$26=1,Calc!AK$130,Calc!AK$132)</f>
        <v>0</v>
      </c>
      <c r="AL44" s="15">
        <f>-IF(General!$F$26=1,Calc!AL$130,Calc!AL$132)</f>
        <v>0</v>
      </c>
      <c r="AM44" s="15">
        <f>-IF(General!$F$26=1,Calc!AM$130,Calc!AM$132)</f>
        <v>0</v>
      </c>
      <c r="AN44" s="15">
        <f>-IF(General!$F$26=1,Calc!AN$130,Calc!AN$132)</f>
        <v>0</v>
      </c>
      <c r="AO44" s="15">
        <f>-IF(General!$F$26=1,Calc!AO$130,Calc!AO$132)</f>
        <v>0</v>
      </c>
      <c r="AP44" s="15">
        <f>-IF(General!$F$26=1,Calc!AP$130,Calc!AP$132)</f>
        <v>0</v>
      </c>
      <c r="AQ44" s="15">
        <f>-IF(General!$F$26=1,Calc!AQ$130,Calc!AQ$132)</f>
        <v>0</v>
      </c>
      <c r="AR44" s="15">
        <f>-IF(General!$F$26=1,Calc!AR$130,Calc!AR$132)</f>
        <v>0</v>
      </c>
      <c r="AT44" s="39" t="s">
        <v>260</v>
      </c>
      <c r="AU44" s="39" t="s">
        <v>57</v>
      </c>
      <c r="AV44" s="39" t="s">
        <v>57</v>
      </c>
      <c r="AW44" s="39" t="s">
        <v>57</v>
      </c>
      <c r="AX44" s="39" t="s">
        <v>57</v>
      </c>
      <c r="AY44" s="39" t="s">
        <v>57</v>
      </c>
      <c r="AZ44" s="39" t="s">
        <v>57</v>
      </c>
      <c r="BA44" s="39" t="s">
        <v>57</v>
      </c>
      <c r="BB44" s="39" t="s">
        <v>57</v>
      </c>
      <c r="BC44" s="39" t="s">
        <v>57</v>
      </c>
      <c r="BE44" s="8"/>
      <c r="BF44" s="8"/>
      <c r="BG44" s="8"/>
      <c r="BH44" s="8"/>
      <c r="BI44" s="8"/>
      <c r="BJ44" s="8"/>
      <c r="BK44" s="8"/>
      <c r="BL44" s="8"/>
      <c r="BM44" s="8"/>
      <c r="BN44" s="8"/>
    </row>
    <row r="45" spans="4:66" outlineLevel="1">
      <c r="E45" s="11"/>
    </row>
    <row r="46" spans="4:66" outlineLevel="1">
      <c r="D46" s="2" t="str">
        <f>INDEX($AT46:$BC46,MATCH(General!$F$14,$AT$4:$BC$4,0))</f>
        <v>Net cash flow</v>
      </c>
      <c r="E46" s="17" t="str">
        <f>General!$F$16</f>
        <v>EUR</v>
      </c>
      <c r="F46" s="28">
        <f>SUM(I46:AR46)</f>
        <v>636156.87569513288</v>
      </c>
      <c r="I46" s="16">
        <f>I34+I38</f>
        <v>-21000</v>
      </c>
      <c r="J46" s="16">
        <f t="shared" ref="J46:AR46" si="13">J34+J38</f>
        <v>-158404.93013970956</v>
      </c>
      <c r="K46" s="16">
        <f t="shared" si="13"/>
        <v>39000.655879713464</v>
      </c>
      <c r="L46" s="16">
        <f t="shared" si="13"/>
        <v>39000.655879713464</v>
      </c>
      <c r="M46" s="16">
        <f t="shared" si="13"/>
        <v>39000.655879713464</v>
      </c>
      <c r="N46" s="16">
        <f t="shared" si="13"/>
        <v>39000.655879713464</v>
      </c>
      <c r="O46" s="16">
        <f t="shared" si="13"/>
        <v>39000.655879713464</v>
      </c>
      <c r="P46" s="16">
        <f t="shared" si="13"/>
        <v>39000.655879713464</v>
      </c>
      <c r="Q46" s="16">
        <f t="shared" si="13"/>
        <v>39000.655879713464</v>
      </c>
      <c r="R46" s="16">
        <f t="shared" si="13"/>
        <v>39000.655879713464</v>
      </c>
      <c r="S46" s="16">
        <f t="shared" si="13"/>
        <v>39000.655879713464</v>
      </c>
      <c r="T46" s="16">
        <f t="shared" si="13"/>
        <v>39000.655879713464</v>
      </c>
      <c r="U46" s="16">
        <f t="shared" si="13"/>
        <v>39000.655879713464</v>
      </c>
      <c r="V46" s="16">
        <f t="shared" si="13"/>
        <v>39000.655879713464</v>
      </c>
      <c r="W46" s="16">
        <f t="shared" si="13"/>
        <v>39000.655879713464</v>
      </c>
      <c r="X46" s="16">
        <f t="shared" si="13"/>
        <v>39000.655879713464</v>
      </c>
      <c r="Y46" s="16">
        <f t="shared" si="13"/>
        <v>39000.655879713464</v>
      </c>
      <c r="Z46" s="16">
        <f t="shared" si="13"/>
        <v>39000.655879713464</v>
      </c>
      <c r="AA46" s="16">
        <f t="shared" si="13"/>
        <v>39000.655879713464</v>
      </c>
      <c r="AB46" s="16">
        <f t="shared" si="13"/>
        <v>152550.65587971348</v>
      </c>
      <c r="AC46" s="16">
        <f t="shared" si="13"/>
        <v>0</v>
      </c>
      <c r="AD46" s="16">
        <f t="shared" si="13"/>
        <v>0</v>
      </c>
      <c r="AE46" s="16">
        <f t="shared" si="13"/>
        <v>0</v>
      </c>
      <c r="AF46" s="16">
        <f t="shared" si="13"/>
        <v>0</v>
      </c>
      <c r="AG46" s="16">
        <f t="shared" si="13"/>
        <v>0</v>
      </c>
      <c r="AH46" s="16">
        <f t="shared" si="13"/>
        <v>0</v>
      </c>
      <c r="AI46" s="16">
        <f t="shared" si="13"/>
        <v>0</v>
      </c>
      <c r="AJ46" s="16">
        <f t="shared" si="13"/>
        <v>0</v>
      </c>
      <c r="AK46" s="16">
        <f t="shared" si="13"/>
        <v>0</v>
      </c>
      <c r="AL46" s="16">
        <f t="shared" si="13"/>
        <v>0</v>
      </c>
      <c r="AM46" s="16">
        <f t="shared" si="13"/>
        <v>0</v>
      </c>
      <c r="AN46" s="16">
        <f t="shared" si="13"/>
        <v>0</v>
      </c>
      <c r="AO46" s="16">
        <f t="shared" si="13"/>
        <v>0</v>
      </c>
      <c r="AP46" s="16">
        <f t="shared" si="13"/>
        <v>0</v>
      </c>
      <c r="AQ46" s="16">
        <f t="shared" si="13"/>
        <v>0</v>
      </c>
      <c r="AR46" s="16">
        <f t="shared" si="13"/>
        <v>0</v>
      </c>
      <c r="AT46" s="39" t="s">
        <v>261</v>
      </c>
      <c r="AU46" s="39" t="s">
        <v>57</v>
      </c>
      <c r="AV46" s="39" t="s">
        <v>57</v>
      </c>
      <c r="AW46" s="39" t="s">
        <v>57</v>
      </c>
      <c r="AX46" s="39" t="s">
        <v>57</v>
      </c>
      <c r="AY46" s="39" t="s">
        <v>57</v>
      </c>
      <c r="AZ46" s="39" t="s">
        <v>57</v>
      </c>
      <c r="BA46" s="39" t="s">
        <v>57</v>
      </c>
      <c r="BB46" s="39" t="s">
        <v>57</v>
      </c>
      <c r="BC46" s="39" t="s">
        <v>57</v>
      </c>
      <c r="BE46" s="8"/>
      <c r="BF46" s="8"/>
      <c r="BG46" s="8"/>
      <c r="BH46" s="8"/>
      <c r="BI46" s="8"/>
      <c r="BJ46" s="8"/>
      <c r="BK46" s="8"/>
      <c r="BL46" s="8"/>
      <c r="BM46" s="8"/>
      <c r="BN46" s="8"/>
    </row>
    <row r="47" spans="4:66" outlineLevel="1">
      <c r="D47" t="str">
        <f>INDEX($AT47:$BC47,MATCH(General!$F$14,$AT$4:$BC$4,0))</f>
        <v>Cumulative net cash flow</v>
      </c>
      <c r="E47" s="11" t="str">
        <f>General!$F$16</f>
        <v>EUR</v>
      </c>
      <c r="I47" s="15">
        <f>H47+I46</f>
        <v>-21000</v>
      </c>
      <c r="J47" s="15">
        <f t="shared" ref="J47:AR47" si="14">I47+J46</f>
        <v>-179404.93013970956</v>
      </c>
      <c r="K47" s="15">
        <f t="shared" si="14"/>
        <v>-140404.27425999608</v>
      </c>
      <c r="L47" s="15">
        <f t="shared" si="14"/>
        <v>-101403.61838028261</v>
      </c>
      <c r="M47" s="15">
        <f t="shared" si="14"/>
        <v>-62402.962500569149</v>
      </c>
      <c r="N47" s="15">
        <f t="shared" si="14"/>
        <v>-23402.306620855685</v>
      </c>
      <c r="O47" s="15">
        <f t="shared" si="14"/>
        <v>15598.349258857779</v>
      </c>
      <c r="P47" s="15">
        <f t="shared" si="14"/>
        <v>54599.005138571243</v>
      </c>
      <c r="Q47" s="15">
        <f t="shared" si="14"/>
        <v>93599.661018284707</v>
      </c>
      <c r="R47" s="15">
        <f t="shared" si="14"/>
        <v>132600.31689799816</v>
      </c>
      <c r="S47" s="15">
        <f t="shared" si="14"/>
        <v>171600.97277771163</v>
      </c>
      <c r="T47" s="15">
        <f t="shared" si="14"/>
        <v>210601.62865742511</v>
      </c>
      <c r="U47" s="15">
        <f t="shared" si="14"/>
        <v>249602.28453713859</v>
      </c>
      <c r="V47" s="15">
        <f t="shared" si="14"/>
        <v>288602.94041685207</v>
      </c>
      <c r="W47" s="15">
        <f t="shared" si="14"/>
        <v>327603.59629656555</v>
      </c>
      <c r="X47" s="15">
        <f t="shared" si="14"/>
        <v>366604.25217627903</v>
      </c>
      <c r="Y47" s="15">
        <f t="shared" si="14"/>
        <v>405604.90805599251</v>
      </c>
      <c r="Z47" s="15">
        <f t="shared" si="14"/>
        <v>444605.56393570598</v>
      </c>
      <c r="AA47" s="15">
        <f t="shared" si="14"/>
        <v>483606.21981541946</v>
      </c>
      <c r="AB47" s="15">
        <f t="shared" si="14"/>
        <v>636156.87569513288</v>
      </c>
      <c r="AC47" s="15">
        <f t="shared" si="14"/>
        <v>636156.87569513288</v>
      </c>
      <c r="AD47" s="15">
        <f t="shared" si="14"/>
        <v>636156.87569513288</v>
      </c>
      <c r="AE47" s="15">
        <f t="shared" si="14"/>
        <v>636156.87569513288</v>
      </c>
      <c r="AF47" s="15">
        <f t="shared" si="14"/>
        <v>636156.87569513288</v>
      </c>
      <c r="AG47" s="15">
        <f t="shared" si="14"/>
        <v>636156.87569513288</v>
      </c>
      <c r="AH47" s="15">
        <f t="shared" si="14"/>
        <v>636156.87569513288</v>
      </c>
      <c r="AI47" s="15">
        <f t="shared" si="14"/>
        <v>636156.87569513288</v>
      </c>
      <c r="AJ47" s="15">
        <f t="shared" si="14"/>
        <v>636156.87569513288</v>
      </c>
      <c r="AK47" s="15">
        <f t="shared" si="14"/>
        <v>636156.87569513288</v>
      </c>
      <c r="AL47" s="15">
        <f t="shared" si="14"/>
        <v>636156.87569513288</v>
      </c>
      <c r="AM47" s="15">
        <f t="shared" si="14"/>
        <v>636156.87569513288</v>
      </c>
      <c r="AN47" s="15">
        <f t="shared" si="14"/>
        <v>636156.87569513288</v>
      </c>
      <c r="AO47" s="15">
        <f t="shared" si="14"/>
        <v>636156.87569513288</v>
      </c>
      <c r="AP47" s="15">
        <f t="shared" si="14"/>
        <v>636156.87569513288</v>
      </c>
      <c r="AQ47" s="15">
        <f t="shared" si="14"/>
        <v>636156.87569513288</v>
      </c>
      <c r="AR47" s="15">
        <f t="shared" si="14"/>
        <v>636156.87569513288</v>
      </c>
      <c r="AT47" s="39" t="s">
        <v>263</v>
      </c>
      <c r="AU47" s="39" t="s">
        <v>57</v>
      </c>
      <c r="AV47" s="39" t="s">
        <v>57</v>
      </c>
      <c r="AW47" s="39" t="s">
        <v>57</v>
      </c>
      <c r="AX47" s="39" t="s">
        <v>57</v>
      </c>
      <c r="AY47" s="39" t="s">
        <v>57</v>
      </c>
      <c r="AZ47" s="39" t="s">
        <v>57</v>
      </c>
      <c r="BA47" s="39" t="s">
        <v>57</v>
      </c>
      <c r="BB47" s="39" t="s">
        <v>57</v>
      </c>
      <c r="BC47" s="39" t="s">
        <v>57</v>
      </c>
      <c r="BE47" s="8"/>
      <c r="BF47" s="8"/>
      <c r="BG47" s="8"/>
      <c r="BH47" s="8"/>
      <c r="BI47" s="8"/>
      <c r="BJ47" s="8"/>
      <c r="BK47" s="8"/>
      <c r="BL47" s="8"/>
      <c r="BM47" s="8"/>
      <c r="BN47" s="8"/>
    </row>
    <row r="48" spans="4:66" outlineLevel="1">
      <c r="E48" s="11"/>
    </row>
    <row r="49" spans="1:66" outlineLevel="1">
      <c r="D49" s="2" t="str">
        <f>INDEX($AT49:$BC49,MATCH(General!$F$14,$AT$4:$BC$4,0))</f>
        <v>Discounted net cash flow</v>
      </c>
      <c r="E49" s="17" t="str">
        <f>General!$F$16</f>
        <v>EUR</v>
      </c>
      <c r="F49" s="28">
        <f>SUM(I49:AR49)</f>
        <v>341648.87942969933</v>
      </c>
      <c r="I49" s="16">
        <f>I46/(1+Calc!$F$790)^Config!I$15</f>
        <v>-20192.307692307691</v>
      </c>
      <c r="J49" s="16">
        <f>J46/(1+Calc!$F$790)^Config!J$15</f>
        <v>-146454.26233331134</v>
      </c>
      <c r="K49" s="16">
        <f>K46/(1+Calc!$F$790)^Config!K$15</f>
        <v>34671.44106284267</v>
      </c>
      <c r="L49" s="16">
        <f>L46/(1+Calc!$F$790)^Config!L$15</f>
        <v>33337.924098887182</v>
      </c>
      <c r="M49" s="16">
        <f>M46/(1+Calc!$F$790)^Config!M$15</f>
        <v>32055.69624892998</v>
      </c>
      <c r="N49" s="16">
        <f>N46/(1+Calc!$F$790)^Config!N$15</f>
        <v>30822.784854740366</v>
      </c>
      <c r="O49" s="16">
        <f>O46/(1+Calc!$F$790)^Config!O$15</f>
        <v>29637.293129558046</v>
      </c>
      <c r="P49" s="16">
        <f>P46/(1+Calc!$F$790)^Config!P$15</f>
        <v>28497.397239959653</v>
      </c>
      <c r="Q49" s="16">
        <f>Q46/(1+Calc!$F$790)^Config!Q$15</f>
        <v>27401.343499961204</v>
      </c>
      <c r="R49" s="16">
        <f>R46/(1+Calc!$F$790)^Config!R$15</f>
        <v>26347.44567303962</v>
      </c>
      <c r="S49" s="16">
        <f>S46/(1+Calc!$F$790)^Config!S$15</f>
        <v>25334.082377922714</v>
      </c>
      <c r="T49" s="16">
        <f>T46/(1+Calc!$F$790)^Config!T$15</f>
        <v>24359.694594156448</v>
      </c>
      <c r="U49" s="16">
        <f>U46/(1+Calc!$F$790)^Config!U$15</f>
        <v>23422.783263611971</v>
      </c>
      <c r="V49" s="16">
        <f>V46/(1+Calc!$F$790)^Config!V$15</f>
        <v>22521.90698424228</v>
      </c>
      <c r="W49" s="16">
        <f>W46/(1+Calc!$F$790)^Config!W$15</f>
        <v>21655.679792540654</v>
      </c>
      <c r="X49" s="16">
        <f>X46/(1+Calc!$F$790)^Config!X$15</f>
        <v>20822.769031289088</v>
      </c>
      <c r="Y49" s="16">
        <f>Y46/(1+Calc!$F$790)^Config!Y$15</f>
        <v>20021.893299316427</v>
      </c>
      <c r="Z49" s="16">
        <f>Z46/(1+Calc!$F$790)^Config!Z$15</f>
        <v>19251.82048011195</v>
      </c>
      <c r="AA49" s="16">
        <f>AA46/(1+Calc!$F$790)^Config!AA$15</f>
        <v>18511.365846261491</v>
      </c>
      <c r="AB49" s="16">
        <f>AB46/(1+Calc!$F$790)^Config!AB$15</f>
        <v>69622.127977946613</v>
      </c>
      <c r="AC49" s="16">
        <f>AC46/(1+Calc!$F$790)^Config!AC$15</f>
        <v>0</v>
      </c>
      <c r="AD49" s="16">
        <f>AD46/(1+Calc!$F$790)^Config!AD$15</f>
        <v>0</v>
      </c>
      <c r="AE49" s="16">
        <f>AE46/(1+Calc!$F$790)^Config!AE$15</f>
        <v>0</v>
      </c>
      <c r="AF49" s="16">
        <f>AF46/(1+Calc!$F$790)^Config!AF$15</f>
        <v>0</v>
      </c>
      <c r="AG49" s="16">
        <f>AG46/(1+Calc!$F$790)^Config!AG$15</f>
        <v>0</v>
      </c>
      <c r="AH49" s="16">
        <f>AH46/(1+Calc!$F$790)^Config!AH$15</f>
        <v>0</v>
      </c>
      <c r="AI49" s="16">
        <f>AI46/(1+Calc!$F$790)^Config!AI$15</f>
        <v>0</v>
      </c>
      <c r="AJ49" s="16">
        <f>AJ46/(1+Calc!$F$790)^Config!AJ$15</f>
        <v>0</v>
      </c>
      <c r="AK49" s="16">
        <f>AK46/(1+Calc!$F$790)^Config!AK$15</f>
        <v>0</v>
      </c>
      <c r="AL49" s="16">
        <f>AL46/(1+Calc!$F$790)^Config!AL$15</f>
        <v>0</v>
      </c>
      <c r="AM49" s="16">
        <f>AM46/(1+Calc!$F$790)^Config!AM$15</f>
        <v>0</v>
      </c>
      <c r="AN49" s="16">
        <f>AN46/(1+Calc!$F$790)^Config!AN$15</f>
        <v>0</v>
      </c>
      <c r="AO49" s="16">
        <f>AO46/(1+Calc!$F$790)^Config!AO$15</f>
        <v>0</v>
      </c>
      <c r="AP49" s="16">
        <f>AP46/(1+Calc!$F$790)^Config!AP$15</f>
        <v>0</v>
      </c>
      <c r="AQ49" s="16">
        <f>AQ46/(1+Calc!$F$790)^Config!AQ$15</f>
        <v>0</v>
      </c>
      <c r="AR49" s="16">
        <f>AR46/(1+Calc!$F$790)^Config!AR$15</f>
        <v>0</v>
      </c>
      <c r="AT49" s="39" t="s">
        <v>266</v>
      </c>
      <c r="AU49" s="39" t="s">
        <v>57</v>
      </c>
      <c r="AV49" s="39" t="s">
        <v>57</v>
      </c>
      <c r="AW49" s="39" t="s">
        <v>57</v>
      </c>
      <c r="AX49" s="39" t="s">
        <v>57</v>
      </c>
      <c r="AY49" s="39" t="s">
        <v>57</v>
      </c>
      <c r="AZ49" s="39" t="s">
        <v>57</v>
      </c>
      <c r="BA49" s="39" t="s">
        <v>57</v>
      </c>
      <c r="BB49" s="39" t="s">
        <v>57</v>
      </c>
      <c r="BC49" s="39" t="s">
        <v>57</v>
      </c>
      <c r="BE49" s="8"/>
      <c r="BF49" s="8"/>
      <c r="BG49" s="8"/>
      <c r="BH49" s="8"/>
      <c r="BI49" s="8"/>
      <c r="BJ49" s="8"/>
      <c r="BK49" s="8"/>
      <c r="BL49" s="8"/>
      <c r="BM49" s="8"/>
      <c r="BN49" s="8"/>
    </row>
    <row r="50" spans="1:66" outlineLevel="1">
      <c r="D50" t="str">
        <f>INDEX($AT50:$BC50,MATCH(General!$F$14,$AT$4:$BC$4,0))</f>
        <v>Cumulative discounted net cash flow</v>
      </c>
      <c r="E50" s="11" t="str">
        <f>General!$F$16</f>
        <v>EUR</v>
      </c>
      <c r="I50" s="15">
        <f>H50+I49</f>
        <v>-20192.307692307691</v>
      </c>
      <c r="J50" s="15">
        <f t="shared" ref="J50:AR50" si="15">I50+J49</f>
        <v>-166646.57002561903</v>
      </c>
      <c r="K50" s="15">
        <f t="shared" si="15"/>
        <v>-131975.12896277636</v>
      </c>
      <c r="L50" s="15">
        <f t="shared" si="15"/>
        <v>-98637.204863889172</v>
      </c>
      <c r="M50" s="15">
        <f t="shared" si="15"/>
        <v>-66581.508614959195</v>
      </c>
      <c r="N50" s="15">
        <f t="shared" si="15"/>
        <v>-35758.723760218825</v>
      </c>
      <c r="O50" s="15">
        <f t="shared" si="15"/>
        <v>-6121.4306306607796</v>
      </c>
      <c r="P50" s="15">
        <f t="shared" si="15"/>
        <v>22375.966609298874</v>
      </c>
      <c r="Q50" s="15">
        <f t="shared" si="15"/>
        <v>49777.310109260077</v>
      </c>
      <c r="R50" s="15">
        <f t="shared" si="15"/>
        <v>76124.755782299704</v>
      </c>
      <c r="S50" s="15">
        <f t="shared" si="15"/>
        <v>101458.83816022243</v>
      </c>
      <c r="T50" s="15">
        <f t="shared" si="15"/>
        <v>125818.53275437887</v>
      </c>
      <c r="U50" s="15">
        <f t="shared" si="15"/>
        <v>149241.31601799084</v>
      </c>
      <c r="V50" s="15">
        <f t="shared" si="15"/>
        <v>171763.22300223314</v>
      </c>
      <c r="W50" s="15">
        <f t="shared" si="15"/>
        <v>193418.90279477378</v>
      </c>
      <c r="X50" s="15">
        <f t="shared" si="15"/>
        <v>214241.67182606287</v>
      </c>
      <c r="Y50" s="15">
        <f t="shared" si="15"/>
        <v>234263.5651253793</v>
      </c>
      <c r="Z50" s="15">
        <f t="shared" si="15"/>
        <v>253515.38560549126</v>
      </c>
      <c r="AA50" s="15">
        <f t="shared" si="15"/>
        <v>272026.75145175273</v>
      </c>
      <c r="AB50" s="15">
        <f t="shared" si="15"/>
        <v>341648.87942969933</v>
      </c>
      <c r="AC50" s="15">
        <f t="shared" si="15"/>
        <v>341648.87942969933</v>
      </c>
      <c r="AD50" s="15">
        <f t="shared" si="15"/>
        <v>341648.87942969933</v>
      </c>
      <c r="AE50" s="15">
        <f t="shared" si="15"/>
        <v>341648.87942969933</v>
      </c>
      <c r="AF50" s="15">
        <f t="shared" si="15"/>
        <v>341648.87942969933</v>
      </c>
      <c r="AG50" s="15">
        <f t="shared" si="15"/>
        <v>341648.87942969933</v>
      </c>
      <c r="AH50" s="15">
        <f t="shared" si="15"/>
        <v>341648.87942969933</v>
      </c>
      <c r="AI50" s="15">
        <f t="shared" si="15"/>
        <v>341648.87942969933</v>
      </c>
      <c r="AJ50" s="15">
        <f t="shared" si="15"/>
        <v>341648.87942969933</v>
      </c>
      <c r="AK50" s="15">
        <f t="shared" si="15"/>
        <v>341648.87942969933</v>
      </c>
      <c r="AL50" s="15">
        <f t="shared" si="15"/>
        <v>341648.87942969933</v>
      </c>
      <c r="AM50" s="15">
        <f t="shared" si="15"/>
        <v>341648.87942969933</v>
      </c>
      <c r="AN50" s="15">
        <f t="shared" si="15"/>
        <v>341648.87942969933</v>
      </c>
      <c r="AO50" s="15">
        <f t="shared" si="15"/>
        <v>341648.87942969933</v>
      </c>
      <c r="AP50" s="15">
        <f t="shared" si="15"/>
        <v>341648.87942969933</v>
      </c>
      <c r="AQ50" s="15">
        <f t="shared" si="15"/>
        <v>341648.87942969933</v>
      </c>
      <c r="AR50" s="15">
        <f t="shared" si="15"/>
        <v>341648.87942969933</v>
      </c>
      <c r="AT50" s="39" t="s">
        <v>267</v>
      </c>
      <c r="AU50" s="39" t="s">
        <v>57</v>
      </c>
      <c r="AV50" s="39" t="s">
        <v>57</v>
      </c>
      <c r="AW50" s="39" t="s">
        <v>57</v>
      </c>
      <c r="AX50" s="39" t="s">
        <v>57</v>
      </c>
      <c r="AY50" s="39" t="s">
        <v>57</v>
      </c>
      <c r="AZ50" s="39" t="s">
        <v>57</v>
      </c>
      <c r="BA50" s="39" t="s">
        <v>57</v>
      </c>
      <c r="BB50" s="39" t="s">
        <v>57</v>
      </c>
      <c r="BC50" s="39" t="s">
        <v>57</v>
      </c>
      <c r="BE50" s="8"/>
      <c r="BF50" s="8"/>
      <c r="BG50" s="8"/>
      <c r="BH50" s="8"/>
      <c r="BI50" s="8"/>
      <c r="BJ50" s="8"/>
      <c r="BK50" s="8"/>
      <c r="BL50" s="8"/>
      <c r="BM50" s="8"/>
      <c r="BN50" s="8"/>
    </row>
    <row r="51" spans="1:66" outlineLevel="1">
      <c r="E51" s="11"/>
    </row>
    <row r="52" spans="1:66" outlineLevel="1">
      <c r="D52" s="2" t="str">
        <f>INDEX($AT52:$BC52,MATCH(General!$F$14,$AT$4:$BC$4,0))</f>
        <v>Profitability measures</v>
      </c>
      <c r="E52" s="11"/>
      <c r="AT52" s="39" t="s">
        <v>264</v>
      </c>
      <c r="AU52" s="39" t="s">
        <v>57</v>
      </c>
      <c r="AV52" s="39" t="s">
        <v>57</v>
      </c>
      <c r="AW52" s="39" t="s">
        <v>57</v>
      </c>
      <c r="AX52" s="39" t="s">
        <v>57</v>
      </c>
      <c r="AY52" s="39" t="s">
        <v>57</v>
      </c>
      <c r="AZ52" s="39" t="s">
        <v>57</v>
      </c>
      <c r="BA52" s="39" t="s">
        <v>57</v>
      </c>
      <c r="BB52" s="39" t="s">
        <v>57</v>
      </c>
      <c r="BC52" s="39" t="s">
        <v>57</v>
      </c>
    </row>
    <row r="53" spans="1:66" outlineLevel="1">
      <c r="D53" t="str">
        <f>INDEX($AT53:$BC53,MATCH(General!$F$14,$AT$4:$BC$4,0))</f>
        <v>FNPV(K)</v>
      </c>
      <c r="E53" s="11" t="str">
        <f>General!$F$16</f>
        <v>EUR</v>
      </c>
      <c r="F53" s="25">
        <f>F49</f>
        <v>341648.87942969933</v>
      </c>
      <c r="AT53" s="57" t="s">
        <v>278</v>
      </c>
      <c r="AU53" s="39" t="s">
        <v>57</v>
      </c>
      <c r="AV53" s="39" t="s">
        <v>57</v>
      </c>
      <c r="AW53" s="39" t="s">
        <v>57</v>
      </c>
      <c r="AX53" s="39" t="s">
        <v>57</v>
      </c>
      <c r="AY53" s="39" t="s">
        <v>57</v>
      </c>
      <c r="AZ53" s="39" t="s">
        <v>57</v>
      </c>
      <c r="BA53" s="39" t="s">
        <v>57</v>
      </c>
      <c r="BB53" s="39" t="s">
        <v>57</v>
      </c>
      <c r="BC53" s="39" t="s">
        <v>57</v>
      </c>
      <c r="BE53" s="8"/>
      <c r="BF53" s="8"/>
      <c r="BG53" s="8"/>
      <c r="BH53" s="8"/>
      <c r="BI53" s="8"/>
      <c r="BJ53" s="8"/>
      <c r="BK53" s="8"/>
      <c r="BL53" s="8"/>
      <c r="BM53" s="8"/>
      <c r="BN53" s="8"/>
    </row>
    <row r="54" spans="1:66" outlineLevel="1">
      <c r="D54" t="str">
        <f>INDEX($AT54:$BC54,MATCH(General!$F$14,$AT$4:$BC$4,0))</f>
        <v>FRR(K)</v>
      </c>
      <c r="E54" s="11" t="str">
        <f>INDEX($BC54:$BL54,MATCH(General!$F$14,$BC$4:$BL$4,0))</f>
        <v>%</v>
      </c>
      <c r="F54" s="49">
        <f>IFERROR(IRR(I46:AR46),"n/a")</f>
        <v>0.20948791578611159</v>
      </c>
      <c r="AT54" s="57" t="s">
        <v>279</v>
      </c>
      <c r="AU54" s="39" t="s">
        <v>57</v>
      </c>
      <c r="AV54" s="39" t="s">
        <v>57</v>
      </c>
      <c r="AW54" s="39" t="s">
        <v>57</v>
      </c>
      <c r="AX54" s="39" t="s">
        <v>57</v>
      </c>
      <c r="AY54" s="39" t="s">
        <v>57</v>
      </c>
      <c r="AZ54" s="39" t="s">
        <v>57</v>
      </c>
      <c r="BA54" s="39" t="s">
        <v>57</v>
      </c>
      <c r="BB54" s="39" t="s">
        <v>57</v>
      </c>
      <c r="BC54" s="39" t="s">
        <v>57</v>
      </c>
      <c r="BE54" s="39" t="s">
        <v>21</v>
      </c>
      <c r="BF54" s="39" t="s">
        <v>21</v>
      </c>
      <c r="BG54" s="39" t="s">
        <v>57</v>
      </c>
      <c r="BH54" s="39" t="s">
        <v>57</v>
      </c>
      <c r="BI54" s="39" t="s">
        <v>57</v>
      </c>
      <c r="BJ54" s="39" t="s">
        <v>57</v>
      </c>
      <c r="BK54" s="39" t="s">
        <v>57</v>
      </c>
      <c r="BL54" s="39" t="s">
        <v>57</v>
      </c>
      <c r="BM54" s="39" t="s">
        <v>57</v>
      </c>
      <c r="BN54" s="39" t="s">
        <v>57</v>
      </c>
    </row>
    <row r="55" spans="1:66">
      <c r="E55" s="11"/>
    </row>
    <row r="56" spans="1:66">
      <c r="A56" s="4" t="str">
        <f>INDEX($AT56:$BC56,MATCH(General!$F$14,$AT$4:$BC$4,0))</f>
        <v>Financial sustainability</v>
      </c>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T56" s="39" t="s">
        <v>165</v>
      </c>
      <c r="AU56" s="39" t="s">
        <v>57</v>
      </c>
      <c r="AV56" s="39" t="s">
        <v>57</v>
      </c>
      <c r="AW56" s="39" t="s">
        <v>57</v>
      </c>
      <c r="AX56" s="39" t="s">
        <v>57</v>
      </c>
      <c r="AY56" s="39" t="s">
        <v>57</v>
      </c>
      <c r="AZ56" s="39" t="s">
        <v>57</v>
      </c>
      <c r="BA56" s="39" t="s">
        <v>57</v>
      </c>
      <c r="BB56" s="39" t="s">
        <v>57</v>
      </c>
      <c r="BC56" s="39" t="s">
        <v>57</v>
      </c>
    </row>
    <row r="57" spans="1:66" outlineLevel="1">
      <c r="E57" s="11"/>
    </row>
    <row r="58" spans="1:66" outlineLevel="1">
      <c r="C58" s="6" t="str">
        <f>INDEX($AT58:$BC58,MATCH(General!$F$14,$AT$4:$BC$4,0))</f>
        <v>Financial sustainability</v>
      </c>
      <c r="D58" s="6"/>
      <c r="E58" s="13"/>
      <c r="F58" s="6"/>
      <c r="G58" s="6"/>
      <c r="H58" s="6"/>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T58" s="39" t="s">
        <v>165</v>
      </c>
      <c r="AU58" s="39" t="s">
        <v>57</v>
      </c>
      <c r="AV58" s="39" t="s">
        <v>57</v>
      </c>
      <c r="AW58" s="39" t="s">
        <v>57</v>
      </c>
      <c r="AX58" s="39" t="s">
        <v>57</v>
      </c>
      <c r="AY58" s="39" t="s">
        <v>57</v>
      </c>
      <c r="AZ58" s="39" t="s">
        <v>57</v>
      </c>
      <c r="BA58" s="39" t="s">
        <v>57</v>
      </c>
      <c r="BB58" s="39" t="s">
        <v>57</v>
      </c>
      <c r="BC58" s="39" t="s">
        <v>57</v>
      </c>
    </row>
    <row r="59" spans="1:66" outlineLevel="1">
      <c r="E59" s="11"/>
    </row>
    <row r="60" spans="1:66" outlineLevel="1">
      <c r="D60" s="2" t="str">
        <f>INDEX($AT60:$BC60,MATCH(General!$F$14,$AT$4:$BC$4,0))</f>
        <v>Total inflows</v>
      </c>
      <c r="E60" s="17" t="str">
        <f>General!$F$16</f>
        <v>EUR</v>
      </c>
      <c r="F60" s="28">
        <f>SUM(I60:AR60)</f>
        <v>502811.50258003752</v>
      </c>
      <c r="I60" s="16">
        <f>SUM(I61,I64)</f>
        <v>30000</v>
      </c>
      <c r="J60" s="16">
        <f t="shared" ref="J60:AR60" si="16">SUM(J61,J64)</f>
        <v>276974.26074896968</v>
      </c>
      <c r="K60" s="16">
        <f t="shared" si="16"/>
        <v>10879.846768392679</v>
      </c>
      <c r="L60" s="16">
        <f t="shared" si="16"/>
        <v>10879.846768392679</v>
      </c>
      <c r="M60" s="16">
        <f t="shared" si="16"/>
        <v>10879.846768392679</v>
      </c>
      <c r="N60" s="16">
        <f t="shared" si="16"/>
        <v>10879.846768392679</v>
      </c>
      <c r="O60" s="16">
        <f t="shared" si="16"/>
        <v>10879.846768392679</v>
      </c>
      <c r="P60" s="16">
        <f t="shared" si="16"/>
        <v>10879.846768392679</v>
      </c>
      <c r="Q60" s="16">
        <f t="shared" si="16"/>
        <v>10879.846768392679</v>
      </c>
      <c r="R60" s="16">
        <f t="shared" si="16"/>
        <v>10879.846768392679</v>
      </c>
      <c r="S60" s="16">
        <f t="shared" si="16"/>
        <v>10879.846768392679</v>
      </c>
      <c r="T60" s="16">
        <f t="shared" si="16"/>
        <v>10879.846768392679</v>
      </c>
      <c r="U60" s="16">
        <f t="shared" si="16"/>
        <v>10879.846768392679</v>
      </c>
      <c r="V60" s="16">
        <f t="shared" si="16"/>
        <v>10879.846768392679</v>
      </c>
      <c r="W60" s="16">
        <f t="shared" si="16"/>
        <v>10879.846768392679</v>
      </c>
      <c r="X60" s="16">
        <f t="shared" si="16"/>
        <v>10879.846768392679</v>
      </c>
      <c r="Y60" s="16">
        <f t="shared" si="16"/>
        <v>10879.846768392679</v>
      </c>
      <c r="Z60" s="16">
        <f t="shared" si="16"/>
        <v>10879.846768392679</v>
      </c>
      <c r="AA60" s="16">
        <f t="shared" si="16"/>
        <v>10879.846768392679</v>
      </c>
      <c r="AB60" s="16">
        <f t="shared" si="16"/>
        <v>10879.846768392679</v>
      </c>
      <c r="AC60" s="16">
        <f t="shared" si="16"/>
        <v>0</v>
      </c>
      <c r="AD60" s="16">
        <f t="shared" si="16"/>
        <v>0</v>
      </c>
      <c r="AE60" s="16">
        <f t="shared" si="16"/>
        <v>0</v>
      </c>
      <c r="AF60" s="16">
        <f t="shared" si="16"/>
        <v>0</v>
      </c>
      <c r="AG60" s="16">
        <f t="shared" si="16"/>
        <v>0</v>
      </c>
      <c r="AH60" s="16">
        <f t="shared" si="16"/>
        <v>0</v>
      </c>
      <c r="AI60" s="16">
        <f t="shared" si="16"/>
        <v>0</v>
      </c>
      <c r="AJ60" s="16">
        <f t="shared" si="16"/>
        <v>0</v>
      </c>
      <c r="AK60" s="16">
        <f t="shared" si="16"/>
        <v>0</v>
      </c>
      <c r="AL60" s="16">
        <f t="shared" si="16"/>
        <v>0</v>
      </c>
      <c r="AM60" s="16">
        <f t="shared" si="16"/>
        <v>0</v>
      </c>
      <c r="AN60" s="16">
        <f t="shared" si="16"/>
        <v>0</v>
      </c>
      <c r="AO60" s="16">
        <f t="shared" si="16"/>
        <v>0</v>
      </c>
      <c r="AP60" s="16">
        <f t="shared" si="16"/>
        <v>0</v>
      </c>
      <c r="AQ60" s="16">
        <f t="shared" si="16"/>
        <v>0</v>
      </c>
      <c r="AR60" s="16">
        <f t="shared" si="16"/>
        <v>0</v>
      </c>
      <c r="AT60" s="39" t="s">
        <v>256</v>
      </c>
      <c r="AU60" s="39" t="s">
        <v>57</v>
      </c>
      <c r="AV60" s="39" t="s">
        <v>57</v>
      </c>
      <c r="AW60" s="39" t="s">
        <v>57</v>
      </c>
      <c r="AX60" s="39" t="s">
        <v>57</v>
      </c>
      <c r="AY60" s="39" t="s">
        <v>57</v>
      </c>
      <c r="AZ60" s="39" t="s">
        <v>57</v>
      </c>
      <c r="BA60" s="39" t="s">
        <v>57</v>
      </c>
      <c r="BB60" s="39" t="s">
        <v>57</v>
      </c>
      <c r="BC60" s="39" t="s">
        <v>57</v>
      </c>
      <c r="BE60" s="8"/>
      <c r="BF60" s="8"/>
      <c r="BG60" s="8"/>
      <c r="BH60" s="8"/>
      <c r="BI60" s="8"/>
      <c r="BJ60" s="8"/>
      <c r="BK60" s="8"/>
      <c r="BL60" s="8"/>
      <c r="BM60" s="8"/>
      <c r="BN60" s="8"/>
    </row>
    <row r="61" spans="1:66" outlineLevel="1">
      <c r="D61" t="str">
        <f>INDEX($AT61:$BC61,MATCH(General!$F$14,$AT$4:$BC$4,0))</f>
        <v>Sources of financing</v>
      </c>
      <c r="E61" s="11" t="str">
        <f>General!$F$16</f>
        <v>EUR</v>
      </c>
      <c r="F61" s="25">
        <f t="shared" ref="F61" si="17">SUM(I61:AR61)</f>
        <v>300000</v>
      </c>
      <c r="I61" s="15">
        <f>SUM(I62:I63)</f>
        <v>30000</v>
      </c>
      <c r="J61" s="15">
        <f t="shared" ref="J61:AR61" si="18">SUM(J62:J63)</f>
        <v>270000</v>
      </c>
      <c r="K61" s="15">
        <f t="shared" si="18"/>
        <v>0</v>
      </c>
      <c r="L61" s="15">
        <f t="shared" si="18"/>
        <v>0</v>
      </c>
      <c r="M61" s="15">
        <f t="shared" si="18"/>
        <v>0</v>
      </c>
      <c r="N61" s="15">
        <f t="shared" si="18"/>
        <v>0</v>
      </c>
      <c r="O61" s="15">
        <f t="shared" si="18"/>
        <v>0</v>
      </c>
      <c r="P61" s="15">
        <f t="shared" si="18"/>
        <v>0</v>
      </c>
      <c r="Q61" s="15">
        <f t="shared" si="18"/>
        <v>0</v>
      </c>
      <c r="R61" s="15">
        <f t="shared" si="18"/>
        <v>0</v>
      </c>
      <c r="S61" s="15">
        <f t="shared" si="18"/>
        <v>0</v>
      </c>
      <c r="T61" s="15">
        <f t="shared" si="18"/>
        <v>0</v>
      </c>
      <c r="U61" s="15">
        <f t="shared" si="18"/>
        <v>0</v>
      </c>
      <c r="V61" s="15">
        <f t="shared" si="18"/>
        <v>0</v>
      </c>
      <c r="W61" s="15">
        <f t="shared" si="18"/>
        <v>0</v>
      </c>
      <c r="X61" s="15">
        <f t="shared" si="18"/>
        <v>0</v>
      </c>
      <c r="Y61" s="15">
        <f t="shared" si="18"/>
        <v>0</v>
      </c>
      <c r="Z61" s="15">
        <f t="shared" si="18"/>
        <v>0</v>
      </c>
      <c r="AA61" s="15">
        <f t="shared" si="18"/>
        <v>0</v>
      </c>
      <c r="AB61" s="15">
        <f t="shared" si="18"/>
        <v>0</v>
      </c>
      <c r="AC61" s="15">
        <f t="shared" si="18"/>
        <v>0</v>
      </c>
      <c r="AD61" s="15">
        <f t="shared" si="18"/>
        <v>0</v>
      </c>
      <c r="AE61" s="15">
        <f t="shared" si="18"/>
        <v>0</v>
      </c>
      <c r="AF61" s="15">
        <f t="shared" si="18"/>
        <v>0</v>
      </c>
      <c r="AG61" s="15">
        <f t="shared" si="18"/>
        <v>0</v>
      </c>
      <c r="AH61" s="15">
        <f t="shared" si="18"/>
        <v>0</v>
      </c>
      <c r="AI61" s="15">
        <f t="shared" si="18"/>
        <v>0</v>
      </c>
      <c r="AJ61" s="15">
        <f t="shared" si="18"/>
        <v>0</v>
      </c>
      <c r="AK61" s="15">
        <f t="shared" si="18"/>
        <v>0</v>
      </c>
      <c r="AL61" s="15">
        <f t="shared" si="18"/>
        <v>0</v>
      </c>
      <c r="AM61" s="15">
        <f t="shared" si="18"/>
        <v>0</v>
      </c>
      <c r="AN61" s="15">
        <f t="shared" si="18"/>
        <v>0</v>
      </c>
      <c r="AO61" s="15">
        <f t="shared" si="18"/>
        <v>0</v>
      </c>
      <c r="AP61" s="15">
        <f t="shared" si="18"/>
        <v>0</v>
      </c>
      <c r="AQ61" s="15">
        <f t="shared" si="18"/>
        <v>0</v>
      </c>
      <c r="AR61" s="15">
        <f t="shared" si="18"/>
        <v>0</v>
      </c>
      <c r="AT61" s="39" t="s">
        <v>100</v>
      </c>
      <c r="AU61" s="39" t="s">
        <v>57</v>
      </c>
      <c r="AV61" s="39" t="s">
        <v>57</v>
      </c>
      <c r="AW61" s="39" t="s">
        <v>57</v>
      </c>
      <c r="AX61" s="39" t="s">
        <v>57</v>
      </c>
      <c r="AY61" s="39" t="s">
        <v>57</v>
      </c>
      <c r="AZ61" s="39" t="s">
        <v>57</v>
      </c>
      <c r="BA61" s="39" t="s">
        <v>57</v>
      </c>
      <c r="BB61" s="39" t="s">
        <v>57</v>
      </c>
      <c r="BC61" s="39" t="s">
        <v>57</v>
      </c>
      <c r="BE61" s="8"/>
      <c r="BF61" s="8"/>
      <c r="BG61" s="8"/>
      <c r="BH61" s="8"/>
      <c r="BI61" s="8"/>
      <c r="BJ61" s="8"/>
      <c r="BK61" s="8"/>
      <c r="BL61" s="8"/>
      <c r="BM61" s="8"/>
      <c r="BN61" s="8"/>
    </row>
    <row r="62" spans="1:66" ht="12" outlineLevel="1">
      <c r="D62" s="21" t="str">
        <f>INDEX($AT62:$BC62,MATCH(General!$F$14,$AT$4:$BC$4,0))</f>
        <v>Public</v>
      </c>
      <c r="E62" s="18" t="str">
        <f>General!$F$16</f>
        <v>EUR</v>
      </c>
      <c r="F62" s="44">
        <f t="shared" ref="F62:F64" si="19">SUM(I62:AR62)</f>
        <v>90000</v>
      </c>
      <c r="I62" s="58">
        <f>Calc!I$765</f>
        <v>9000</v>
      </c>
      <c r="J62" s="58">
        <f>Calc!J$765</f>
        <v>81000</v>
      </c>
      <c r="K62" s="58">
        <f>Calc!K$765</f>
        <v>0</v>
      </c>
      <c r="L62" s="58">
        <f>Calc!L$765</f>
        <v>0</v>
      </c>
      <c r="M62" s="58">
        <f>Calc!M$765</f>
        <v>0</v>
      </c>
      <c r="N62" s="58">
        <f>Calc!N$765</f>
        <v>0</v>
      </c>
      <c r="O62" s="58">
        <f>Calc!O$765</f>
        <v>0</v>
      </c>
      <c r="P62" s="58">
        <f>Calc!P$765</f>
        <v>0</v>
      </c>
      <c r="Q62" s="58">
        <f>Calc!Q$765</f>
        <v>0</v>
      </c>
      <c r="R62" s="58">
        <f>Calc!R$765</f>
        <v>0</v>
      </c>
      <c r="S62" s="58">
        <f>Calc!S$765</f>
        <v>0</v>
      </c>
      <c r="T62" s="58">
        <f>Calc!T$765</f>
        <v>0</v>
      </c>
      <c r="U62" s="58">
        <f>Calc!U$765</f>
        <v>0</v>
      </c>
      <c r="V62" s="58">
        <f>Calc!V$765</f>
        <v>0</v>
      </c>
      <c r="W62" s="58">
        <f>Calc!W$765</f>
        <v>0</v>
      </c>
      <c r="X62" s="58">
        <f>Calc!X$765</f>
        <v>0</v>
      </c>
      <c r="Y62" s="58">
        <f>Calc!Y$765</f>
        <v>0</v>
      </c>
      <c r="Z62" s="58">
        <f>Calc!Z$765</f>
        <v>0</v>
      </c>
      <c r="AA62" s="58">
        <f>Calc!AA$765</f>
        <v>0</v>
      </c>
      <c r="AB62" s="58">
        <f>Calc!AB$765</f>
        <v>0</v>
      </c>
      <c r="AC62" s="58">
        <f>Calc!AC$765</f>
        <v>0</v>
      </c>
      <c r="AD62" s="58">
        <f>Calc!AD$765</f>
        <v>0</v>
      </c>
      <c r="AE62" s="58">
        <f>Calc!AE$765</f>
        <v>0</v>
      </c>
      <c r="AF62" s="58">
        <f>Calc!AF$765</f>
        <v>0</v>
      </c>
      <c r="AG62" s="58">
        <f>Calc!AG$765</f>
        <v>0</v>
      </c>
      <c r="AH62" s="58">
        <f>Calc!AH$765</f>
        <v>0</v>
      </c>
      <c r="AI62" s="58">
        <f>Calc!AI$765</f>
        <v>0</v>
      </c>
      <c r="AJ62" s="58">
        <f>Calc!AJ$765</f>
        <v>0</v>
      </c>
      <c r="AK62" s="58">
        <f>Calc!AK$765</f>
        <v>0</v>
      </c>
      <c r="AL62" s="58">
        <f>Calc!AL$765</f>
        <v>0</v>
      </c>
      <c r="AM62" s="58">
        <f>Calc!AM$765</f>
        <v>0</v>
      </c>
      <c r="AN62" s="58">
        <f>Calc!AN$765</f>
        <v>0</v>
      </c>
      <c r="AO62" s="58">
        <f>Calc!AO$765</f>
        <v>0</v>
      </c>
      <c r="AP62" s="58">
        <f>Calc!AP$765</f>
        <v>0</v>
      </c>
      <c r="AQ62" s="58">
        <f>Calc!AQ$765</f>
        <v>0</v>
      </c>
      <c r="AR62" s="58">
        <f>Calc!AR$765</f>
        <v>0</v>
      </c>
      <c r="AT62" s="39" t="s">
        <v>160</v>
      </c>
      <c r="AU62" s="39" t="s">
        <v>57</v>
      </c>
      <c r="AV62" s="39" t="s">
        <v>57</v>
      </c>
      <c r="AW62" s="39" t="s">
        <v>57</v>
      </c>
      <c r="AX62" s="39" t="s">
        <v>57</v>
      </c>
      <c r="AY62" s="39" t="s">
        <v>57</v>
      </c>
      <c r="AZ62" s="39" t="s">
        <v>57</v>
      </c>
      <c r="BA62" s="39" t="s">
        <v>57</v>
      </c>
      <c r="BB62" s="39" t="s">
        <v>57</v>
      </c>
      <c r="BC62" s="39" t="s">
        <v>57</v>
      </c>
      <c r="BE62" s="8"/>
      <c r="BF62" s="8"/>
      <c r="BG62" s="8"/>
      <c r="BH62" s="8"/>
      <c r="BI62" s="8"/>
      <c r="BJ62" s="8"/>
      <c r="BK62" s="8"/>
      <c r="BL62" s="8"/>
      <c r="BM62" s="8"/>
      <c r="BN62" s="8"/>
    </row>
    <row r="63" spans="1:66" ht="12" outlineLevel="1">
      <c r="D63" s="21" t="str">
        <f>INDEX($AT63:$BC63,MATCH(General!$F$14,$AT$4:$BC$4,0))</f>
        <v>Private</v>
      </c>
      <c r="E63" s="18" t="str">
        <f>General!$F$16</f>
        <v>EUR</v>
      </c>
      <c r="F63" s="44">
        <f t="shared" si="19"/>
        <v>210000</v>
      </c>
      <c r="I63" s="58">
        <f>Calc!I$773</f>
        <v>21000</v>
      </c>
      <c r="J63" s="58">
        <f>Calc!J$773</f>
        <v>189000</v>
      </c>
      <c r="K63" s="58">
        <f>Calc!K$773</f>
        <v>0</v>
      </c>
      <c r="L63" s="58">
        <f>Calc!L$773</f>
        <v>0</v>
      </c>
      <c r="M63" s="58">
        <f>Calc!M$773</f>
        <v>0</v>
      </c>
      <c r="N63" s="58">
        <f>Calc!N$773</f>
        <v>0</v>
      </c>
      <c r="O63" s="58">
        <f>Calc!O$773</f>
        <v>0</v>
      </c>
      <c r="P63" s="58">
        <f>Calc!P$773</f>
        <v>0</v>
      </c>
      <c r="Q63" s="58">
        <f>Calc!Q$773</f>
        <v>0</v>
      </c>
      <c r="R63" s="58">
        <f>Calc!R$773</f>
        <v>0</v>
      </c>
      <c r="S63" s="58">
        <f>Calc!S$773</f>
        <v>0</v>
      </c>
      <c r="T63" s="58">
        <f>Calc!T$773</f>
        <v>0</v>
      </c>
      <c r="U63" s="58">
        <f>Calc!U$773</f>
        <v>0</v>
      </c>
      <c r="V63" s="58">
        <f>Calc!V$773</f>
        <v>0</v>
      </c>
      <c r="W63" s="58">
        <f>Calc!W$773</f>
        <v>0</v>
      </c>
      <c r="X63" s="58">
        <f>Calc!X$773</f>
        <v>0</v>
      </c>
      <c r="Y63" s="58">
        <f>Calc!Y$773</f>
        <v>0</v>
      </c>
      <c r="Z63" s="58">
        <f>Calc!Z$773</f>
        <v>0</v>
      </c>
      <c r="AA63" s="58">
        <f>Calc!AA$773</f>
        <v>0</v>
      </c>
      <c r="AB63" s="58">
        <f>Calc!AB$773</f>
        <v>0</v>
      </c>
      <c r="AC63" s="58">
        <f>Calc!AC$773</f>
        <v>0</v>
      </c>
      <c r="AD63" s="58">
        <f>Calc!AD$773</f>
        <v>0</v>
      </c>
      <c r="AE63" s="58">
        <f>Calc!AE$773</f>
        <v>0</v>
      </c>
      <c r="AF63" s="58">
        <f>Calc!AF$773</f>
        <v>0</v>
      </c>
      <c r="AG63" s="58">
        <f>Calc!AG$773</f>
        <v>0</v>
      </c>
      <c r="AH63" s="58">
        <f>Calc!AH$773</f>
        <v>0</v>
      </c>
      <c r="AI63" s="58">
        <f>Calc!AI$773</f>
        <v>0</v>
      </c>
      <c r="AJ63" s="58">
        <f>Calc!AJ$773</f>
        <v>0</v>
      </c>
      <c r="AK63" s="58">
        <f>Calc!AK$773</f>
        <v>0</v>
      </c>
      <c r="AL63" s="58">
        <f>Calc!AL$773</f>
        <v>0</v>
      </c>
      <c r="AM63" s="58">
        <f>Calc!AM$773</f>
        <v>0</v>
      </c>
      <c r="AN63" s="58">
        <f>Calc!AN$773</f>
        <v>0</v>
      </c>
      <c r="AO63" s="58">
        <f>Calc!AO$773</f>
        <v>0</v>
      </c>
      <c r="AP63" s="58">
        <f>Calc!AP$773</f>
        <v>0</v>
      </c>
      <c r="AQ63" s="58">
        <f>Calc!AQ$773</f>
        <v>0</v>
      </c>
      <c r="AR63" s="58">
        <f>Calc!AR$773</f>
        <v>0</v>
      </c>
      <c r="AT63" s="39" t="s">
        <v>161</v>
      </c>
      <c r="AU63" s="39" t="s">
        <v>57</v>
      </c>
      <c r="AV63" s="39" t="s">
        <v>57</v>
      </c>
      <c r="AW63" s="39" t="s">
        <v>57</v>
      </c>
      <c r="AX63" s="39" t="s">
        <v>57</v>
      </c>
      <c r="AY63" s="39" t="s">
        <v>57</v>
      </c>
      <c r="AZ63" s="39" t="s">
        <v>57</v>
      </c>
      <c r="BA63" s="39" t="s">
        <v>57</v>
      </c>
      <c r="BB63" s="39" t="s">
        <v>57</v>
      </c>
      <c r="BC63" s="39" t="s">
        <v>57</v>
      </c>
      <c r="BE63" s="8"/>
      <c r="BF63" s="8"/>
      <c r="BG63" s="8"/>
      <c r="BH63" s="8"/>
      <c r="BI63" s="8"/>
      <c r="BJ63" s="8"/>
      <c r="BK63" s="8"/>
      <c r="BL63" s="8"/>
      <c r="BM63" s="8"/>
      <c r="BN63" s="8"/>
    </row>
    <row r="64" spans="1:66" outlineLevel="1">
      <c r="D64" t="str">
        <f>INDEX($AT64:$BC64,MATCH(General!$F$14,$AT$4:$BC$4,0))</f>
        <v>Total revenues</v>
      </c>
      <c r="E64" s="11" t="str">
        <f>General!$F$16</f>
        <v>EUR</v>
      </c>
      <c r="F64" s="25">
        <f t="shared" si="19"/>
        <v>202811.50258003798</v>
      </c>
      <c r="I64" s="15">
        <f>IF(General!$F$26=1,Calc!I$186,Calc!I$192)</f>
        <v>0</v>
      </c>
      <c r="J64" s="15">
        <f>IF(General!$F$26=1,Calc!J$186,Calc!J$192)</f>
        <v>6974.2607489696657</v>
      </c>
      <c r="K64" s="15">
        <f>IF(General!$F$26=1,Calc!K$186,Calc!K$192)</f>
        <v>10879.846768392679</v>
      </c>
      <c r="L64" s="15">
        <f>IF(General!$F$26=1,Calc!L$186,Calc!L$192)</f>
        <v>10879.846768392679</v>
      </c>
      <c r="M64" s="15">
        <f>IF(General!$F$26=1,Calc!M$186,Calc!M$192)</f>
        <v>10879.846768392679</v>
      </c>
      <c r="N64" s="15">
        <f>IF(General!$F$26=1,Calc!N$186,Calc!N$192)</f>
        <v>10879.846768392679</v>
      </c>
      <c r="O64" s="15">
        <f>IF(General!$F$26=1,Calc!O$186,Calc!O$192)</f>
        <v>10879.846768392679</v>
      </c>
      <c r="P64" s="15">
        <f>IF(General!$F$26=1,Calc!P$186,Calc!P$192)</f>
        <v>10879.846768392679</v>
      </c>
      <c r="Q64" s="15">
        <f>IF(General!$F$26=1,Calc!Q$186,Calc!Q$192)</f>
        <v>10879.846768392679</v>
      </c>
      <c r="R64" s="15">
        <f>IF(General!$F$26=1,Calc!R$186,Calc!R$192)</f>
        <v>10879.846768392679</v>
      </c>
      <c r="S64" s="15">
        <f>IF(General!$F$26=1,Calc!S$186,Calc!S$192)</f>
        <v>10879.846768392679</v>
      </c>
      <c r="T64" s="15">
        <f>IF(General!$F$26=1,Calc!T$186,Calc!T$192)</f>
        <v>10879.846768392679</v>
      </c>
      <c r="U64" s="15">
        <f>IF(General!$F$26=1,Calc!U$186,Calc!U$192)</f>
        <v>10879.846768392679</v>
      </c>
      <c r="V64" s="15">
        <f>IF(General!$F$26=1,Calc!V$186,Calc!V$192)</f>
        <v>10879.846768392679</v>
      </c>
      <c r="W64" s="15">
        <f>IF(General!$F$26=1,Calc!W$186,Calc!W$192)</f>
        <v>10879.846768392679</v>
      </c>
      <c r="X64" s="15">
        <f>IF(General!$F$26=1,Calc!X$186,Calc!X$192)</f>
        <v>10879.846768392679</v>
      </c>
      <c r="Y64" s="15">
        <f>IF(General!$F$26=1,Calc!Y$186,Calc!Y$192)</f>
        <v>10879.846768392679</v>
      </c>
      <c r="Z64" s="15">
        <f>IF(General!$F$26=1,Calc!Z$186,Calc!Z$192)</f>
        <v>10879.846768392679</v>
      </c>
      <c r="AA64" s="15">
        <f>IF(General!$F$26=1,Calc!AA$186,Calc!AA$192)</f>
        <v>10879.846768392679</v>
      </c>
      <c r="AB64" s="15">
        <f>IF(General!$F$26=1,Calc!AB$186,Calc!AB$192)</f>
        <v>10879.846768392679</v>
      </c>
      <c r="AC64" s="15">
        <f>IF(General!$F$26=1,Calc!AC$186,Calc!AC$192)</f>
        <v>0</v>
      </c>
      <c r="AD64" s="15">
        <f>IF(General!$F$26=1,Calc!AD$186,Calc!AD$192)</f>
        <v>0</v>
      </c>
      <c r="AE64" s="15">
        <f>IF(General!$F$26=1,Calc!AE$186,Calc!AE$192)</f>
        <v>0</v>
      </c>
      <c r="AF64" s="15">
        <f>IF(General!$F$26=1,Calc!AF$186,Calc!AF$192)</f>
        <v>0</v>
      </c>
      <c r="AG64" s="15">
        <f>IF(General!$F$26=1,Calc!AG$186,Calc!AG$192)</f>
        <v>0</v>
      </c>
      <c r="AH64" s="15">
        <f>IF(General!$F$26=1,Calc!AH$186,Calc!AH$192)</f>
        <v>0</v>
      </c>
      <c r="AI64" s="15">
        <f>IF(General!$F$26=1,Calc!AI$186,Calc!AI$192)</f>
        <v>0</v>
      </c>
      <c r="AJ64" s="15">
        <f>IF(General!$F$26=1,Calc!AJ$186,Calc!AJ$192)</f>
        <v>0</v>
      </c>
      <c r="AK64" s="15">
        <f>IF(General!$F$26=1,Calc!AK$186,Calc!AK$192)</f>
        <v>0</v>
      </c>
      <c r="AL64" s="15">
        <f>IF(General!$F$26=1,Calc!AL$186,Calc!AL$192)</f>
        <v>0</v>
      </c>
      <c r="AM64" s="15">
        <f>IF(General!$F$26=1,Calc!AM$186,Calc!AM$192)</f>
        <v>0</v>
      </c>
      <c r="AN64" s="15">
        <f>IF(General!$F$26=1,Calc!AN$186,Calc!AN$192)</f>
        <v>0</v>
      </c>
      <c r="AO64" s="15">
        <f>IF(General!$F$26=1,Calc!AO$186,Calc!AO$192)</f>
        <v>0</v>
      </c>
      <c r="AP64" s="15">
        <f>IF(General!$F$26=1,Calc!AP$186,Calc!AP$192)</f>
        <v>0</v>
      </c>
      <c r="AQ64" s="15">
        <f>IF(General!$F$26=1,Calc!AQ$186,Calc!AQ$192)</f>
        <v>0</v>
      </c>
      <c r="AR64" s="15">
        <f>IF(General!$F$26=1,Calc!AR$186,Calc!AR$192)</f>
        <v>0</v>
      </c>
      <c r="AT64" s="39" t="s">
        <v>53</v>
      </c>
      <c r="AU64" s="39" t="s">
        <v>57</v>
      </c>
      <c r="AV64" s="39" t="s">
        <v>57</v>
      </c>
      <c r="AW64" s="39" t="s">
        <v>57</v>
      </c>
      <c r="AX64" s="39" t="s">
        <v>57</v>
      </c>
      <c r="AY64" s="39" t="s">
        <v>57</v>
      </c>
      <c r="AZ64" s="39" t="s">
        <v>57</v>
      </c>
      <c r="BA64" s="39" t="s">
        <v>57</v>
      </c>
      <c r="BB64" s="39" t="s">
        <v>57</v>
      </c>
      <c r="BC64" s="39" t="s">
        <v>57</v>
      </c>
      <c r="BE64" s="8"/>
      <c r="BF64" s="8"/>
      <c r="BG64" s="8"/>
      <c r="BH64" s="8"/>
      <c r="BI64" s="8"/>
      <c r="BJ64" s="8"/>
      <c r="BK64" s="8"/>
      <c r="BL64" s="8"/>
      <c r="BM64" s="8"/>
      <c r="BN64" s="8"/>
    </row>
    <row r="65" spans="1:66" outlineLevel="1">
      <c r="E65" s="11"/>
    </row>
    <row r="66" spans="1:66" outlineLevel="1">
      <c r="D66" s="2" t="str">
        <f>INDEX($AT66:$BC66,MATCH(General!$F$14,$AT$4:$BC$4,0))</f>
        <v>Total outflows</v>
      </c>
      <c r="E66" s="17" t="str">
        <f>General!$F$16</f>
        <v>EUR</v>
      </c>
      <c r="F66" s="28">
        <f>SUM(I66:AR66)</f>
        <v>4828.9002245284864</v>
      </c>
      <c r="I66" s="16">
        <f>SUM(I67:I72)</f>
        <v>-30000</v>
      </c>
      <c r="J66" s="16">
        <f t="shared" ref="J66:AR66" si="20">SUM(J67:J72)</f>
        <v>-246379.19088867921</v>
      </c>
      <c r="K66" s="16">
        <f t="shared" si="20"/>
        <v>5624.1618222641555</v>
      </c>
      <c r="L66" s="16">
        <f t="shared" si="20"/>
        <v>5624.1618222641555</v>
      </c>
      <c r="M66" s="16">
        <f t="shared" si="20"/>
        <v>5624.1618222641555</v>
      </c>
      <c r="N66" s="16">
        <f t="shared" si="20"/>
        <v>5624.1618222641555</v>
      </c>
      <c r="O66" s="16">
        <f t="shared" si="20"/>
        <v>5624.1618222641555</v>
      </c>
      <c r="P66" s="16">
        <f t="shared" si="20"/>
        <v>5624.1618222641555</v>
      </c>
      <c r="Q66" s="16">
        <f t="shared" si="20"/>
        <v>5624.1618222641555</v>
      </c>
      <c r="R66" s="16">
        <f t="shared" si="20"/>
        <v>5624.1618222641555</v>
      </c>
      <c r="S66" s="16">
        <f t="shared" si="20"/>
        <v>5624.1618222641555</v>
      </c>
      <c r="T66" s="16">
        <f t="shared" si="20"/>
        <v>5624.1618222641555</v>
      </c>
      <c r="U66" s="16">
        <f t="shared" si="20"/>
        <v>28120.809111320785</v>
      </c>
      <c r="V66" s="16">
        <f t="shared" si="20"/>
        <v>28120.809111320785</v>
      </c>
      <c r="W66" s="16">
        <f t="shared" si="20"/>
        <v>28120.809111320785</v>
      </c>
      <c r="X66" s="16">
        <f t="shared" si="20"/>
        <v>28120.809111320785</v>
      </c>
      <c r="Y66" s="16">
        <f t="shared" si="20"/>
        <v>28120.809111320785</v>
      </c>
      <c r="Z66" s="16">
        <f t="shared" si="20"/>
        <v>28120.809111320785</v>
      </c>
      <c r="AA66" s="16">
        <f t="shared" si="20"/>
        <v>28120.809111320785</v>
      </c>
      <c r="AB66" s="16">
        <f t="shared" si="20"/>
        <v>28120.809111320785</v>
      </c>
      <c r="AC66" s="16">
        <f t="shared" si="20"/>
        <v>0</v>
      </c>
      <c r="AD66" s="16">
        <f t="shared" si="20"/>
        <v>0</v>
      </c>
      <c r="AE66" s="16">
        <f t="shared" si="20"/>
        <v>0</v>
      </c>
      <c r="AF66" s="16">
        <f t="shared" si="20"/>
        <v>0</v>
      </c>
      <c r="AG66" s="16">
        <f t="shared" si="20"/>
        <v>0</v>
      </c>
      <c r="AH66" s="16">
        <f t="shared" si="20"/>
        <v>0</v>
      </c>
      <c r="AI66" s="16">
        <f t="shared" si="20"/>
        <v>0</v>
      </c>
      <c r="AJ66" s="16">
        <f t="shared" si="20"/>
        <v>0</v>
      </c>
      <c r="AK66" s="16">
        <f t="shared" si="20"/>
        <v>0</v>
      </c>
      <c r="AL66" s="16">
        <f t="shared" si="20"/>
        <v>0</v>
      </c>
      <c r="AM66" s="16">
        <f t="shared" si="20"/>
        <v>0</v>
      </c>
      <c r="AN66" s="16">
        <f t="shared" si="20"/>
        <v>0</v>
      </c>
      <c r="AO66" s="16">
        <f t="shared" si="20"/>
        <v>0</v>
      </c>
      <c r="AP66" s="16">
        <f t="shared" si="20"/>
        <v>0</v>
      </c>
      <c r="AQ66" s="16">
        <f t="shared" si="20"/>
        <v>0</v>
      </c>
      <c r="AR66" s="16">
        <f t="shared" si="20"/>
        <v>0</v>
      </c>
      <c r="AT66" s="39" t="s">
        <v>257</v>
      </c>
      <c r="AU66" s="39" t="s">
        <v>57</v>
      </c>
      <c r="AV66" s="39" t="s">
        <v>57</v>
      </c>
      <c r="AW66" s="39" t="s">
        <v>57</v>
      </c>
      <c r="AX66" s="39" t="s">
        <v>57</v>
      </c>
      <c r="AY66" s="39" t="s">
        <v>57</v>
      </c>
      <c r="AZ66" s="39" t="s">
        <v>57</v>
      </c>
      <c r="BA66" s="39" t="s">
        <v>57</v>
      </c>
      <c r="BB66" s="39" t="s">
        <v>57</v>
      </c>
      <c r="BC66" s="39" t="s">
        <v>57</v>
      </c>
      <c r="BE66" s="8"/>
      <c r="BF66" s="8"/>
      <c r="BG66" s="8"/>
      <c r="BH66" s="8"/>
      <c r="BI66" s="8"/>
      <c r="BJ66" s="8"/>
      <c r="BK66" s="8"/>
      <c r="BL66" s="8"/>
      <c r="BM66" s="8"/>
      <c r="BN66" s="8"/>
    </row>
    <row r="67" spans="1:66" outlineLevel="1">
      <c r="D67" t="str">
        <f>INDEX($AT67:$BC67,MATCH(General!$F$14,$AT$4:$BC$4,0))</f>
        <v>Initial investment</v>
      </c>
      <c r="E67" s="11" t="str">
        <f>General!$F$16</f>
        <v>EUR</v>
      </c>
      <c r="F67" s="25">
        <f t="shared" ref="F67:F72" si="21">SUM(I67:AR67)</f>
        <v>-300000</v>
      </c>
      <c r="I67" s="15">
        <f>-IF(General!$F$26=1,Calc!I$94,Calc!I$96)</f>
        <v>-30000</v>
      </c>
      <c r="J67" s="15">
        <f>-IF(General!$F$26=1,Calc!J$94,Calc!J$96)</f>
        <v>-270000</v>
      </c>
      <c r="K67" s="15">
        <f>-IF(General!$F$26=1,Calc!K$94,Calc!K$96)</f>
        <v>0</v>
      </c>
      <c r="L67" s="15">
        <f>-IF(General!$F$26=1,Calc!L$94,Calc!L$96)</f>
        <v>0</v>
      </c>
      <c r="M67" s="15">
        <f>-IF(General!$F$26=1,Calc!M$94,Calc!M$96)</f>
        <v>0</v>
      </c>
      <c r="N67" s="15">
        <f>-IF(General!$F$26=1,Calc!N$94,Calc!N$96)</f>
        <v>0</v>
      </c>
      <c r="O67" s="15">
        <f>-IF(General!$F$26=1,Calc!O$94,Calc!O$96)</f>
        <v>0</v>
      </c>
      <c r="P67" s="15">
        <f>-IF(General!$F$26=1,Calc!P$94,Calc!P$96)</f>
        <v>0</v>
      </c>
      <c r="Q67" s="15">
        <f>-IF(General!$F$26=1,Calc!Q$94,Calc!Q$96)</f>
        <v>0</v>
      </c>
      <c r="R67" s="15">
        <f>-IF(General!$F$26=1,Calc!R$94,Calc!R$96)</f>
        <v>0</v>
      </c>
      <c r="S67" s="15">
        <f>-IF(General!$F$26=1,Calc!S$94,Calc!S$96)</f>
        <v>0</v>
      </c>
      <c r="T67" s="15">
        <f>-IF(General!$F$26=1,Calc!T$94,Calc!T$96)</f>
        <v>0</v>
      </c>
      <c r="U67" s="15">
        <f>-IF(General!$F$26=1,Calc!U$94,Calc!U$96)</f>
        <v>0</v>
      </c>
      <c r="V67" s="15">
        <f>-IF(General!$F$26=1,Calc!V$94,Calc!V$96)</f>
        <v>0</v>
      </c>
      <c r="W67" s="15">
        <f>-IF(General!$F$26=1,Calc!W$94,Calc!W$96)</f>
        <v>0</v>
      </c>
      <c r="X67" s="15">
        <f>-IF(General!$F$26=1,Calc!X$94,Calc!X$96)</f>
        <v>0</v>
      </c>
      <c r="Y67" s="15">
        <f>-IF(General!$F$26=1,Calc!Y$94,Calc!Y$96)</f>
        <v>0</v>
      </c>
      <c r="Z67" s="15">
        <f>-IF(General!$F$26=1,Calc!Z$94,Calc!Z$96)</f>
        <v>0</v>
      </c>
      <c r="AA67" s="15">
        <f>-IF(General!$F$26=1,Calc!AA$94,Calc!AA$96)</f>
        <v>0</v>
      </c>
      <c r="AB67" s="15">
        <f>-IF(General!$F$26=1,Calc!AB$94,Calc!AB$96)</f>
        <v>0</v>
      </c>
      <c r="AC67" s="15">
        <f>-IF(General!$F$26=1,Calc!AC$94,Calc!AC$96)</f>
        <v>0</v>
      </c>
      <c r="AD67" s="15">
        <f>-IF(General!$F$26=1,Calc!AD$94,Calc!AD$96)</f>
        <v>0</v>
      </c>
      <c r="AE67" s="15">
        <f>-IF(General!$F$26=1,Calc!AE$94,Calc!AE$96)</f>
        <v>0</v>
      </c>
      <c r="AF67" s="15">
        <f>-IF(General!$F$26=1,Calc!AF$94,Calc!AF$96)</f>
        <v>0</v>
      </c>
      <c r="AG67" s="15">
        <f>-IF(General!$F$26=1,Calc!AG$94,Calc!AG$96)</f>
        <v>0</v>
      </c>
      <c r="AH67" s="15">
        <f>-IF(General!$F$26=1,Calc!AH$94,Calc!AH$96)</f>
        <v>0</v>
      </c>
      <c r="AI67" s="15">
        <f>-IF(General!$F$26=1,Calc!AI$94,Calc!AI$96)</f>
        <v>0</v>
      </c>
      <c r="AJ67" s="15">
        <f>-IF(General!$F$26=1,Calc!AJ$94,Calc!AJ$96)</f>
        <v>0</v>
      </c>
      <c r="AK67" s="15">
        <f>-IF(General!$F$26=1,Calc!AK$94,Calc!AK$96)</f>
        <v>0</v>
      </c>
      <c r="AL67" s="15">
        <f>-IF(General!$F$26=1,Calc!AL$94,Calc!AL$96)</f>
        <v>0</v>
      </c>
      <c r="AM67" s="15">
        <f>-IF(General!$F$26=1,Calc!AM$94,Calc!AM$96)</f>
        <v>0</v>
      </c>
      <c r="AN67" s="15">
        <f>-IF(General!$F$26=1,Calc!AN$94,Calc!AN$96)</f>
        <v>0</v>
      </c>
      <c r="AO67" s="15">
        <f>-IF(General!$F$26=1,Calc!AO$94,Calc!AO$96)</f>
        <v>0</v>
      </c>
      <c r="AP67" s="15">
        <f>-IF(General!$F$26=1,Calc!AP$94,Calc!AP$96)</f>
        <v>0</v>
      </c>
      <c r="AQ67" s="15">
        <f>-IF(General!$F$26=1,Calc!AQ$94,Calc!AQ$96)</f>
        <v>0</v>
      </c>
      <c r="AR67" s="15">
        <f>-IF(General!$F$26=1,Calc!AR$94,Calc!AR$96)</f>
        <v>0</v>
      </c>
      <c r="AT67" s="39" t="s">
        <v>259</v>
      </c>
      <c r="AU67" s="39" t="s">
        <v>57</v>
      </c>
      <c r="AV67" s="39" t="s">
        <v>57</v>
      </c>
      <c r="AW67" s="39" t="s">
        <v>57</v>
      </c>
      <c r="AX67" s="39" t="s">
        <v>57</v>
      </c>
      <c r="AY67" s="39" t="s">
        <v>57</v>
      </c>
      <c r="AZ67" s="39" t="s">
        <v>57</v>
      </c>
      <c r="BA67" s="39" t="s">
        <v>57</v>
      </c>
      <c r="BB67" s="39" t="s">
        <v>57</v>
      </c>
      <c r="BC67" s="39" t="s">
        <v>57</v>
      </c>
      <c r="BE67" s="8"/>
      <c r="BF67" s="8"/>
      <c r="BG67" s="8"/>
      <c r="BH67" s="8"/>
      <c r="BI67" s="8"/>
      <c r="BJ67" s="8"/>
      <c r="BK67" s="8"/>
      <c r="BL67" s="8"/>
      <c r="BM67" s="8"/>
      <c r="BN67" s="8"/>
    </row>
    <row r="68" spans="1:66" outlineLevel="1">
      <c r="D68" t="str">
        <f>INDEX($AT68:$BC68,MATCH(General!$F$14,$AT$4:$BC$4,0))</f>
        <v>Replacement costs</v>
      </c>
      <c r="E68" s="11" t="str">
        <f>General!$F$16</f>
        <v>EUR</v>
      </c>
      <c r="F68" s="25">
        <f t="shared" si="21"/>
        <v>0</v>
      </c>
      <c r="I68" s="15">
        <f>-IF(General!$F$26=1,Calc!I$130,Calc!I$132)</f>
        <v>0</v>
      </c>
      <c r="J68" s="15">
        <f>-IF(General!$F$26=1,Calc!J$130,Calc!J$132)</f>
        <v>0</v>
      </c>
      <c r="K68" s="15">
        <f>-IF(General!$F$26=1,Calc!K$130,Calc!K$132)</f>
        <v>0</v>
      </c>
      <c r="L68" s="15">
        <f>-IF(General!$F$26=1,Calc!L$130,Calc!L$132)</f>
        <v>0</v>
      </c>
      <c r="M68" s="15">
        <f>-IF(General!$F$26=1,Calc!M$130,Calc!M$132)</f>
        <v>0</v>
      </c>
      <c r="N68" s="15">
        <f>-IF(General!$F$26=1,Calc!N$130,Calc!N$132)</f>
        <v>0</v>
      </c>
      <c r="O68" s="15">
        <f>-IF(General!$F$26=1,Calc!O$130,Calc!O$132)</f>
        <v>0</v>
      </c>
      <c r="P68" s="15">
        <f>-IF(General!$F$26=1,Calc!P$130,Calc!P$132)</f>
        <v>0</v>
      </c>
      <c r="Q68" s="15">
        <f>-IF(General!$F$26=1,Calc!Q$130,Calc!Q$132)</f>
        <v>0</v>
      </c>
      <c r="R68" s="15">
        <f>-IF(General!$F$26=1,Calc!R$130,Calc!R$132)</f>
        <v>0</v>
      </c>
      <c r="S68" s="15">
        <f>-IF(General!$F$26=1,Calc!S$130,Calc!S$132)</f>
        <v>0</v>
      </c>
      <c r="T68" s="15">
        <f>-IF(General!$F$26=1,Calc!T$130,Calc!T$132)</f>
        <v>0</v>
      </c>
      <c r="U68" s="15">
        <f>-IF(General!$F$26=1,Calc!U$130,Calc!U$132)</f>
        <v>0</v>
      </c>
      <c r="V68" s="15">
        <f>-IF(General!$F$26=1,Calc!V$130,Calc!V$132)</f>
        <v>0</v>
      </c>
      <c r="W68" s="15">
        <f>-IF(General!$F$26=1,Calc!W$130,Calc!W$132)</f>
        <v>0</v>
      </c>
      <c r="X68" s="15">
        <f>-IF(General!$F$26=1,Calc!X$130,Calc!X$132)</f>
        <v>0</v>
      </c>
      <c r="Y68" s="15">
        <f>-IF(General!$F$26=1,Calc!Y$130,Calc!Y$132)</f>
        <v>0</v>
      </c>
      <c r="Z68" s="15">
        <f>-IF(General!$F$26=1,Calc!Z$130,Calc!Z$132)</f>
        <v>0</v>
      </c>
      <c r="AA68" s="15">
        <f>-IF(General!$F$26=1,Calc!AA$130,Calc!AA$132)</f>
        <v>0</v>
      </c>
      <c r="AB68" s="15">
        <f>-IF(General!$F$26=1,Calc!AB$130,Calc!AB$132)</f>
        <v>0</v>
      </c>
      <c r="AC68" s="15">
        <f>-IF(General!$F$26=1,Calc!AC$130,Calc!AC$132)</f>
        <v>0</v>
      </c>
      <c r="AD68" s="15">
        <f>-IF(General!$F$26=1,Calc!AD$130,Calc!AD$132)</f>
        <v>0</v>
      </c>
      <c r="AE68" s="15">
        <f>-IF(General!$F$26=1,Calc!AE$130,Calc!AE$132)</f>
        <v>0</v>
      </c>
      <c r="AF68" s="15">
        <f>-IF(General!$F$26=1,Calc!AF$130,Calc!AF$132)</f>
        <v>0</v>
      </c>
      <c r="AG68" s="15">
        <f>-IF(General!$F$26=1,Calc!AG$130,Calc!AG$132)</f>
        <v>0</v>
      </c>
      <c r="AH68" s="15">
        <f>-IF(General!$F$26=1,Calc!AH$130,Calc!AH$132)</f>
        <v>0</v>
      </c>
      <c r="AI68" s="15">
        <f>-IF(General!$F$26=1,Calc!AI$130,Calc!AI$132)</f>
        <v>0</v>
      </c>
      <c r="AJ68" s="15">
        <f>-IF(General!$F$26=1,Calc!AJ$130,Calc!AJ$132)</f>
        <v>0</v>
      </c>
      <c r="AK68" s="15">
        <f>-IF(General!$F$26=1,Calc!AK$130,Calc!AK$132)</f>
        <v>0</v>
      </c>
      <c r="AL68" s="15">
        <f>-IF(General!$F$26=1,Calc!AL$130,Calc!AL$132)</f>
        <v>0</v>
      </c>
      <c r="AM68" s="15">
        <f>-IF(General!$F$26=1,Calc!AM$130,Calc!AM$132)</f>
        <v>0</v>
      </c>
      <c r="AN68" s="15">
        <f>-IF(General!$F$26=1,Calc!AN$130,Calc!AN$132)</f>
        <v>0</v>
      </c>
      <c r="AO68" s="15">
        <f>-IF(General!$F$26=1,Calc!AO$130,Calc!AO$132)</f>
        <v>0</v>
      </c>
      <c r="AP68" s="15">
        <f>-IF(General!$F$26=1,Calc!AP$130,Calc!AP$132)</f>
        <v>0</v>
      </c>
      <c r="AQ68" s="15">
        <f>-IF(General!$F$26=1,Calc!AQ$130,Calc!AQ$132)</f>
        <v>0</v>
      </c>
      <c r="AR68" s="15">
        <f>-IF(General!$F$26=1,Calc!AR$130,Calc!AR$132)</f>
        <v>0</v>
      </c>
      <c r="AT68" s="39" t="s">
        <v>260</v>
      </c>
      <c r="AU68" s="39" t="s">
        <v>57</v>
      </c>
      <c r="AV68" s="39" t="s">
        <v>57</v>
      </c>
      <c r="AW68" s="39" t="s">
        <v>57</v>
      </c>
      <c r="AX68" s="39" t="s">
        <v>57</v>
      </c>
      <c r="AY68" s="39" t="s">
        <v>57</v>
      </c>
      <c r="AZ68" s="39" t="s">
        <v>57</v>
      </c>
      <c r="BA68" s="39" t="s">
        <v>57</v>
      </c>
      <c r="BB68" s="39" t="s">
        <v>57</v>
      </c>
      <c r="BC68" s="39" t="s">
        <v>57</v>
      </c>
      <c r="BE68" s="8"/>
      <c r="BF68" s="8"/>
      <c r="BG68" s="8"/>
      <c r="BH68" s="8"/>
      <c r="BI68" s="8"/>
      <c r="BJ68" s="8"/>
      <c r="BK68" s="8"/>
      <c r="BL68" s="8"/>
      <c r="BM68" s="8"/>
      <c r="BN68" s="8"/>
    </row>
    <row r="69" spans="1:66" outlineLevel="1">
      <c r="D69" t="str">
        <f>INDEX($AT69:$BC69,MATCH(General!$F$14,$AT$4:$BC$4,0))</f>
        <v>Loan repayment</v>
      </c>
      <c r="E69" s="11" t="str">
        <f>General!$F$16</f>
        <v>EUR</v>
      </c>
      <c r="F69" s="25">
        <f t="shared" si="21"/>
        <v>0</v>
      </c>
      <c r="I69" s="15">
        <f>-Calc!I$780</f>
        <v>0</v>
      </c>
      <c r="J69" s="15">
        <f>-Calc!J$780</f>
        <v>0</v>
      </c>
      <c r="K69" s="15">
        <f>-Calc!K$780</f>
        <v>0</v>
      </c>
      <c r="L69" s="15">
        <f>-Calc!L$780</f>
        <v>0</v>
      </c>
      <c r="M69" s="15">
        <f>-Calc!M$780</f>
        <v>0</v>
      </c>
      <c r="N69" s="15">
        <f>-Calc!N$780</f>
        <v>0</v>
      </c>
      <c r="O69" s="15">
        <f>-Calc!O$780</f>
        <v>0</v>
      </c>
      <c r="P69" s="15">
        <f>-Calc!P$780</f>
        <v>0</v>
      </c>
      <c r="Q69" s="15">
        <f>-Calc!Q$780</f>
        <v>0</v>
      </c>
      <c r="R69" s="15">
        <f>-Calc!R$780</f>
        <v>0</v>
      </c>
      <c r="S69" s="15">
        <f>-Calc!S$780</f>
        <v>0</v>
      </c>
      <c r="T69" s="15">
        <f>-Calc!T$780</f>
        <v>0</v>
      </c>
      <c r="U69" s="15">
        <f>-Calc!U$780</f>
        <v>0</v>
      </c>
      <c r="V69" s="15">
        <f>-Calc!V$780</f>
        <v>0</v>
      </c>
      <c r="W69" s="15">
        <f>-Calc!W$780</f>
        <v>0</v>
      </c>
      <c r="X69" s="15">
        <f>-Calc!X$780</f>
        <v>0</v>
      </c>
      <c r="Y69" s="15">
        <f>-Calc!Y$780</f>
        <v>0</v>
      </c>
      <c r="Z69" s="15">
        <f>-Calc!Z$780</f>
        <v>0</v>
      </c>
      <c r="AA69" s="15">
        <f>-Calc!AA$780</f>
        <v>0</v>
      </c>
      <c r="AB69" s="15">
        <f>-Calc!AB$780</f>
        <v>0</v>
      </c>
      <c r="AC69" s="15">
        <f>-Calc!AC$780</f>
        <v>0</v>
      </c>
      <c r="AD69" s="15">
        <f>-Calc!AD$780</f>
        <v>0</v>
      </c>
      <c r="AE69" s="15">
        <f>-Calc!AE$780</f>
        <v>0</v>
      </c>
      <c r="AF69" s="15">
        <f>-Calc!AF$780</f>
        <v>0</v>
      </c>
      <c r="AG69" s="15">
        <f>-Calc!AG$780</f>
        <v>0</v>
      </c>
      <c r="AH69" s="15">
        <f>-Calc!AH$780</f>
        <v>0</v>
      </c>
      <c r="AI69" s="15">
        <f>-Calc!AI$780</f>
        <v>0</v>
      </c>
      <c r="AJ69" s="15">
        <f>-Calc!AJ$780</f>
        <v>0</v>
      </c>
      <c r="AK69" s="15">
        <f>-Calc!AK$780</f>
        <v>0</v>
      </c>
      <c r="AL69" s="15">
        <f>-Calc!AL$780</f>
        <v>0</v>
      </c>
      <c r="AM69" s="15">
        <f>-Calc!AM$780</f>
        <v>0</v>
      </c>
      <c r="AN69" s="15">
        <f>-Calc!AN$780</f>
        <v>0</v>
      </c>
      <c r="AO69" s="15">
        <f>-Calc!AO$780</f>
        <v>0</v>
      </c>
      <c r="AP69" s="15">
        <f>-Calc!AP$780</f>
        <v>0</v>
      </c>
      <c r="AQ69" s="15">
        <f>-Calc!AQ$780</f>
        <v>0</v>
      </c>
      <c r="AR69" s="15">
        <f>-Calc!AR$780</f>
        <v>0</v>
      </c>
      <c r="AT69" s="39" t="s">
        <v>153</v>
      </c>
      <c r="AU69" s="39" t="s">
        <v>57</v>
      </c>
      <c r="AV69" s="39" t="s">
        <v>57</v>
      </c>
      <c r="AW69" s="39" t="s">
        <v>57</v>
      </c>
      <c r="AX69" s="39" t="s">
        <v>57</v>
      </c>
      <c r="AY69" s="39" t="s">
        <v>57</v>
      </c>
      <c r="AZ69" s="39" t="s">
        <v>57</v>
      </c>
      <c r="BA69" s="39" t="s">
        <v>57</v>
      </c>
      <c r="BB69" s="39" t="s">
        <v>57</v>
      </c>
      <c r="BC69" s="39" t="s">
        <v>57</v>
      </c>
      <c r="BE69" s="8"/>
      <c r="BF69" s="8"/>
      <c r="BG69" s="8"/>
      <c r="BH69" s="8"/>
      <c r="BI69" s="8"/>
      <c r="BJ69" s="8"/>
      <c r="BK69" s="8"/>
      <c r="BL69" s="8"/>
      <c r="BM69" s="8"/>
      <c r="BN69" s="8"/>
    </row>
    <row r="70" spans="1:66" outlineLevel="1">
      <c r="D70" t="str">
        <f>INDEX($AT70:$BC70,MATCH(General!$F$14,$AT$4:$BC$4,0))</f>
        <v>Total operating costs</v>
      </c>
      <c r="E70" s="11" t="str">
        <f>General!$F$16</f>
        <v>EUR</v>
      </c>
      <c r="F70" s="25">
        <f t="shared" si="21"/>
        <v>529795.37311509473</v>
      </c>
      <c r="I70" s="15">
        <f>-IF(General!$F$26=1,Calc!I$414-Calc!I$300,Calc!I$420-Calc!I$306)</f>
        <v>0</v>
      </c>
      <c r="J70" s="15">
        <f>-IF(General!$F$26=1,Calc!J$414-Calc!J$300,Calc!J$420-Calc!J$306)</f>
        <v>23620.809111320785</v>
      </c>
      <c r="K70" s="15">
        <f>-IF(General!$F$26=1,Calc!K$414-Calc!K$300,Calc!K$420-Calc!K$306)</f>
        <v>28120.809111320785</v>
      </c>
      <c r="L70" s="15">
        <f>-IF(General!$F$26=1,Calc!L$414-Calc!L$300,Calc!L$420-Calc!L$306)</f>
        <v>28120.809111320785</v>
      </c>
      <c r="M70" s="15">
        <f>-IF(General!$F$26=1,Calc!M$414-Calc!M$300,Calc!M$420-Calc!M$306)</f>
        <v>28120.809111320785</v>
      </c>
      <c r="N70" s="15">
        <f>-IF(General!$F$26=1,Calc!N$414-Calc!N$300,Calc!N$420-Calc!N$306)</f>
        <v>28120.809111320785</v>
      </c>
      <c r="O70" s="15">
        <f>-IF(General!$F$26=1,Calc!O$414-Calc!O$300,Calc!O$420-Calc!O$306)</f>
        <v>28120.809111320785</v>
      </c>
      <c r="P70" s="15">
        <f>-IF(General!$F$26=1,Calc!P$414-Calc!P$300,Calc!P$420-Calc!P$306)</f>
        <v>28120.809111320785</v>
      </c>
      <c r="Q70" s="15">
        <f>-IF(General!$F$26=1,Calc!Q$414-Calc!Q$300,Calc!Q$420-Calc!Q$306)</f>
        <v>28120.809111320785</v>
      </c>
      <c r="R70" s="15">
        <f>-IF(General!$F$26=1,Calc!R$414-Calc!R$300,Calc!R$420-Calc!R$306)</f>
        <v>28120.809111320785</v>
      </c>
      <c r="S70" s="15">
        <f>-IF(General!$F$26=1,Calc!S$414-Calc!S$300,Calc!S$420-Calc!S$306)</f>
        <v>28120.809111320785</v>
      </c>
      <c r="T70" s="15">
        <f>-IF(General!$F$26=1,Calc!T$414-Calc!T$300,Calc!T$420-Calc!T$306)</f>
        <v>28120.809111320785</v>
      </c>
      <c r="U70" s="15">
        <f>-IF(General!$F$26=1,Calc!U$414-Calc!U$300,Calc!U$420-Calc!U$306)</f>
        <v>28120.809111320785</v>
      </c>
      <c r="V70" s="15">
        <f>-IF(General!$F$26=1,Calc!V$414-Calc!V$300,Calc!V$420-Calc!V$306)</f>
        <v>28120.809111320785</v>
      </c>
      <c r="W70" s="15">
        <f>-IF(General!$F$26=1,Calc!W$414-Calc!W$300,Calc!W$420-Calc!W$306)</f>
        <v>28120.809111320785</v>
      </c>
      <c r="X70" s="15">
        <f>-IF(General!$F$26=1,Calc!X$414-Calc!X$300,Calc!X$420-Calc!X$306)</f>
        <v>28120.809111320785</v>
      </c>
      <c r="Y70" s="15">
        <f>-IF(General!$F$26=1,Calc!Y$414-Calc!Y$300,Calc!Y$420-Calc!Y$306)</f>
        <v>28120.809111320785</v>
      </c>
      <c r="Z70" s="15">
        <f>-IF(General!$F$26=1,Calc!Z$414-Calc!Z$300,Calc!Z$420-Calc!Z$306)</f>
        <v>28120.809111320785</v>
      </c>
      <c r="AA70" s="15">
        <f>-IF(General!$F$26=1,Calc!AA$414-Calc!AA$300,Calc!AA$420-Calc!AA$306)</f>
        <v>28120.809111320785</v>
      </c>
      <c r="AB70" s="15">
        <f>-IF(General!$F$26=1,Calc!AB$414-Calc!AB$300,Calc!AB$420-Calc!AB$306)</f>
        <v>28120.809111320785</v>
      </c>
      <c r="AC70" s="15">
        <f>-IF(General!$F$26=1,Calc!AC$414-Calc!AC$300,Calc!AC$420-Calc!AC$306)</f>
        <v>0</v>
      </c>
      <c r="AD70" s="15">
        <f>-IF(General!$F$26=1,Calc!AD$414-Calc!AD$300,Calc!AD$420-Calc!AD$306)</f>
        <v>0</v>
      </c>
      <c r="AE70" s="15">
        <f>-IF(General!$F$26=1,Calc!AE$414-Calc!AE$300,Calc!AE$420-Calc!AE$306)</f>
        <v>0</v>
      </c>
      <c r="AF70" s="15">
        <f>-IF(General!$F$26=1,Calc!AF$414-Calc!AF$300,Calc!AF$420-Calc!AF$306)</f>
        <v>0</v>
      </c>
      <c r="AG70" s="15">
        <f>-IF(General!$F$26=1,Calc!AG$414-Calc!AG$300,Calc!AG$420-Calc!AG$306)</f>
        <v>0</v>
      </c>
      <c r="AH70" s="15">
        <f>-IF(General!$F$26=1,Calc!AH$414-Calc!AH$300,Calc!AH$420-Calc!AH$306)</f>
        <v>0</v>
      </c>
      <c r="AI70" s="15">
        <f>-IF(General!$F$26=1,Calc!AI$414-Calc!AI$300,Calc!AI$420-Calc!AI$306)</f>
        <v>0</v>
      </c>
      <c r="AJ70" s="15">
        <f>-IF(General!$F$26=1,Calc!AJ$414-Calc!AJ$300,Calc!AJ$420-Calc!AJ$306)</f>
        <v>0</v>
      </c>
      <c r="AK70" s="15">
        <f>-IF(General!$F$26=1,Calc!AK$414-Calc!AK$300,Calc!AK$420-Calc!AK$306)</f>
        <v>0</v>
      </c>
      <c r="AL70" s="15">
        <f>-IF(General!$F$26=1,Calc!AL$414-Calc!AL$300,Calc!AL$420-Calc!AL$306)</f>
        <v>0</v>
      </c>
      <c r="AM70" s="15">
        <f>-IF(General!$F$26=1,Calc!AM$414-Calc!AM$300,Calc!AM$420-Calc!AM$306)</f>
        <v>0</v>
      </c>
      <c r="AN70" s="15">
        <f>-IF(General!$F$26=1,Calc!AN$414-Calc!AN$300,Calc!AN$420-Calc!AN$306)</f>
        <v>0</v>
      </c>
      <c r="AO70" s="15">
        <f>-IF(General!$F$26=1,Calc!AO$414-Calc!AO$300,Calc!AO$420-Calc!AO$306)</f>
        <v>0</v>
      </c>
      <c r="AP70" s="15">
        <f>-IF(General!$F$26=1,Calc!AP$414-Calc!AP$300,Calc!AP$420-Calc!AP$306)</f>
        <v>0</v>
      </c>
      <c r="AQ70" s="15">
        <f>-IF(General!$F$26=1,Calc!AQ$414-Calc!AQ$300,Calc!AQ$420-Calc!AQ$306)</f>
        <v>0</v>
      </c>
      <c r="AR70" s="15">
        <f>-IF(General!$F$26=1,Calc!AR$414-Calc!AR$300,Calc!AR$420-Calc!AR$306)</f>
        <v>0</v>
      </c>
      <c r="AT70" s="39" t="s">
        <v>258</v>
      </c>
      <c r="AU70" s="39" t="s">
        <v>57</v>
      </c>
      <c r="AV70" s="39" t="s">
        <v>57</v>
      </c>
      <c r="AW70" s="39" t="s">
        <v>57</v>
      </c>
      <c r="AX70" s="39" t="s">
        <v>57</v>
      </c>
      <c r="AY70" s="39" t="s">
        <v>57</v>
      </c>
      <c r="AZ70" s="39" t="s">
        <v>57</v>
      </c>
      <c r="BA70" s="39" t="s">
        <v>57</v>
      </c>
      <c r="BB70" s="39" t="s">
        <v>57</v>
      </c>
      <c r="BC70" s="39" t="s">
        <v>57</v>
      </c>
      <c r="BE70" s="8"/>
      <c r="BF70" s="8"/>
      <c r="BG70" s="8"/>
      <c r="BH70" s="8"/>
      <c r="BI70" s="8"/>
      <c r="BJ70" s="8"/>
      <c r="BK70" s="8"/>
      <c r="BL70" s="8"/>
      <c r="BM70" s="8"/>
      <c r="BN70" s="8"/>
    </row>
    <row r="71" spans="1:66" outlineLevel="1">
      <c r="D71" t="str">
        <f>INDEX($AT71:$BC71,MATCH(General!$F$14,$AT$4:$BC$4,0))</f>
        <v>ESCO remuneration</v>
      </c>
      <c r="E71" s="11" t="str">
        <f>General!$F$16</f>
        <v>EUR</v>
      </c>
      <c r="F71" s="25">
        <f t="shared" si="21"/>
        <v>-224966.47289056625</v>
      </c>
      <c r="I71" s="15">
        <f>-IF(General!$F$26=1,Calc!I$434,Calc!I$437)</f>
        <v>0</v>
      </c>
      <c r="J71" s="15">
        <f>-IF(General!$F$26=1,Calc!J$434,Calc!J$437)</f>
        <v>0</v>
      </c>
      <c r="K71" s="15">
        <f>-IF(General!$F$26=1,Calc!K$434,Calc!K$437)</f>
        <v>-22496.647289056629</v>
      </c>
      <c r="L71" s="15">
        <f>-IF(General!$F$26=1,Calc!L$434,Calc!L$437)</f>
        <v>-22496.647289056629</v>
      </c>
      <c r="M71" s="15">
        <f>-IF(General!$F$26=1,Calc!M$434,Calc!M$437)</f>
        <v>-22496.647289056629</v>
      </c>
      <c r="N71" s="15">
        <f>-IF(General!$F$26=1,Calc!N$434,Calc!N$437)</f>
        <v>-22496.647289056629</v>
      </c>
      <c r="O71" s="15">
        <f>-IF(General!$F$26=1,Calc!O$434,Calc!O$437)</f>
        <v>-22496.647289056629</v>
      </c>
      <c r="P71" s="15">
        <f>-IF(General!$F$26=1,Calc!P$434,Calc!P$437)</f>
        <v>-22496.647289056629</v>
      </c>
      <c r="Q71" s="15">
        <f>-IF(General!$F$26=1,Calc!Q$434,Calc!Q$437)</f>
        <v>-22496.647289056629</v>
      </c>
      <c r="R71" s="15">
        <f>-IF(General!$F$26=1,Calc!R$434,Calc!R$437)</f>
        <v>-22496.647289056629</v>
      </c>
      <c r="S71" s="15">
        <f>-IF(General!$F$26=1,Calc!S$434,Calc!S$437)</f>
        <v>-22496.647289056629</v>
      </c>
      <c r="T71" s="15">
        <f>-IF(General!$F$26=1,Calc!T$434,Calc!T$437)</f>
        <v>-22496.647289056629</v>
      </c>
      <c r="U71" s="15">
        <f>-IF(General!$F$26=1,Calc!U$434,Calc!U$437)</f>
        <v>0</v>
      </c>
      <c r="V71" s="15">
        <f>-IF(General!$F$26=1,Calc!V$434,Calc!V$437)</f>
        <v>0</v>
      </c>
      <c r="W71" s="15">
        <f>-IF(General!$F$26=1,Calc!W$434,Calc!W$437)</f>
        <v>0</v>
      </c>
      <c r="X71" s="15">
        <f>-IF(General!$F$26=1,Calc!X$434,Calc!X$437)</f>
        <v>0</v>
      </c>
      <c r="Y71" s="15">
        <f>-IF(General!$F$26=1,Calc!Y$434,Calc!Y$437)</f>
        <v>0</v>
      </c>
      <c r="Z71" s="15">
        <f>-IF(General!$F$26=1,Calc!Z$434,Calc!Z$437)</f>
        <v>0</v>
      </c>
      <c r="AA71" s="15">
        <f>-IF(General!$F$26=1,Calc!AA$434,Calc!AA$437)</f>
        <v>0</v>
      </c>
      <c r="AB71" s="15">
        <f>-IF(General!$F$26=1,Calc!AB$434,Calc!AB$437)</f>
        <v>0</v>
      </c>
      <c r="AC71" s="15">
        <f>-IF(General!$F$26=1,Calc!AC$434,Calc!AC$437)</f>
        <v>0</v>
      </c>
      <c r="AD71" s="15">
        <f>-IF(General!$F$26=1,Calc!AD$434,Calc!AD$437)</f>
        <v>0</v>
      </c>
      <c r="AE71" s="15">
        <f>-IF(General!$F$26=1,Calc!AE$434,Calc!AE$437)</f>
        <v>0</v>
      </c>
      <c r="AF71" s="15">
        <f>-IF(General!$F$26=1,Calc!AF$434,Calc!AF$437)</f>
        <v>0</v>
      </c>
      <c r="AG71" s="15">
        <f>-IF(General!$F$26=1,Calc!AG$434,Calc!AG$437)</f>
        <v>0</v>
      </c>
      <c r="AH71" s="15">
        <f>-IF(General!$F$26=1,Calc!AH$434,Calc!AH$437)</f>
        <v>0</v>
      </c>
      <c r="AI71" s="15">
        <f>-IF(General!$F$26=1,Calc!AI$434,Calc!AI$437)</f>
        <v>0</v>
      </c>
      <c r="AJ71" s="15">
        <f>-IF(General!$F$26=1,Calc!AJ$434,Calc!AJ$437)</f>
        <v>0</v>
      </c>
      <c r="AK71" s="15">
        <f>-IF(General!$F$26=1,Calc!AK$434,Calc!AK$437)</f>
        <v>0</v>
      </c>
      <c r="AL71" s="15">
        <f>-IF(General!$F$26=1,Calc!AL$434,Calc!AL$437)</f>
        <v>0</v>
      </c>
      <c r="AM71" s="15">
        <f>-IF(General!$F$26=1,Calc!AM$434,Calc!AM$437)</f>
        <v>0</v>
      </c>
      <c r="AN71" s="15">
        <f>-IF(General!$F$26=1,Calc!AN$434,Calc!AN$437)</f>
        <v>0</v>
      </c>
      <c r="AO71" s="15">
        <f>-IF(General!$F$26=1,Calc!AO$434,Calc!AO$437)</f>
        <v>0</v>
      </c>
      <c r="AP71" s="15">
        <f>-IF(General!$F$26=1,Calc!AP$434,Calc!AP$437)</f>
        <v>0</v>
      </c>
      <c r="AQ71" s="15">
        <f>-IF(General!$F$26=1,Calc!AQ$434,Calc!AQ$437)</f>
        <v>0</v>
      </c>
      <c r="AR71" s="15">
        <f>-IF(General!$F$26=1,Calc!AR$434,Calc!AR$437)</f>
        <v>0</v>
      </c>
      <c r="AT71" s="39" t="s">
        <v>557</v>
      </c>
      <c r="AU71" s="39" t="s">
        <v>57</v>
      </c>
      <c r="AV71" s="39" t="s">
        <v>57</v>
      </c>
      <c r="AW71" s="39" t="s">
        <v>57</v>
      </c>
      <c r="AX71" s="39" t="s">
        <v>57</v>
      </c>
      <c r="AY71" s="39" t="s">
        <v>57</v>
      </c>
      <c r="AZ71" s="39" t="s">
        <v>57</v>
      </c>
      <c r="BA71" s="39" t="s">
        <v>57</v>
      </c>
      <c r="BB71" s="39" t="s">
        <v>57</v>
      </c>
      <c r="BC71" s="39" t="s">
        <v>57</v>
      </c>
      <c r="BE71" s="8"/>
      <c r="BF71" s="8"/>
      <c r="BG71" s="8"/>
      <c r="BH71" s="8"/>
      <c r="BI71" s="8"/>
      <c r="BJ71" s="8"/>
      <c r="BK71" s="8"/>
      <c r="BL71" s="8"/>
      <c r="BM71" s="8"/>
      <c r="BN71" s="8"/>
    </row>
    <row r="72" spans="1:66" outlineLevel="1">
      <c r="D72" t="str">
        <f>INDEX($AT72:$BC72,MATCH(General!$F$14,$AT$4:$BC$4,0))</f>
        <v>Taxes</v>
      </c>
      <c r="E72" s="11" t="str">
        <f>General!$F$16</f>
        <v>EUR</v>
      </c>
      <c r="F72" s="25">
        <f t="shared" si="21"/>
        <v>0</v>
      </c>
      <c r="I72" s="15">
        <f>-Calc!I$424</f>
        <v>0</v>
      </c>
      <c r="J72" s="15">
        <f>-Calc!J$424</f>
        <v>0</v>
      </c>
      <c r="K72" s="15">
        <f>-Calc!K$424</f>
        <v>0</v>
      </c>
      <c r="L72" s="15">
        <f>-Calc!L$424</f>
        <v>0</v>
      </c>
      <c r="M72" s="15">
        <f>-Calc!M$424</f>
        <v>0</v>
      </c>
      <c r="N72" s="15">
        <f>-Calc!N$424</f>
        <v>0</v>
      </c>
      <c r="O72" s="15">
        <f>-Calc!O$424</f>
        <v>0</v>
      </c>
      <c r="P72" s="15">
        <f>-Calc!P$424</f>
        <v>0</v>
      </c>
      <c r="Q72" s="15">
        <f>-Calc!Q$424</f>
        <v>0</v>
      </c>
      <c r="R72" s="15">
        <f>-Calc!R$424</f>
        <v>0</v>
      </c>
      <c r="S72" s="15">
        <f>-Calc!S$424</f>
        <v>0</v>
      </c>
      <c r="T72" s="15">
        <f>-Calc!T$424</f>
        <v>0</v>
      </c>
      <c r="U72" s="15">
        <f>-Calc!U$424</f>
        <v>0</v>
      </c>
      <c r="V72" s="15">
        <f>-Calc!V$424</f>
        <v>0</v>
      </c>
      <c r="W72" s="15">
        <f>-Calc!W$424</f>
        <v>0</v>
      </c>
      <c r="X72" s="15">
        <f>-Calc!X$424</f>
        <v>0</v>
      </c>
      <c r="Y72" s="15">
        <f>-Calc!Y$424</f>
        <v>0</v>
      </c>
      <c r="Z72" s="15">
        <f>-Calc!Z$424</f>
        <v>0</v>
      </c>
      <c r="AA72" s="15">
        <f>-Calc!AA$424</f>
        <v>0</v>
      </c>
      <c r="AB72" s="15">
        <f>-Calc!AB$424</f>
        <v>0</v>
      </c>
      <c r="AC72" s="15">
        <f>-Calc!AC$424</f>
        <v>0</v>
      </c>
      <c r="AD72" s="15">
        <f>-Calc!AD$424</f>
        <v>0</v>
      </c>
      <c r="AE72" s="15">
        <f>-Calc!AE$424</f>
        <v>0</v>
      </c>
      <c r="AF72" s="15">
        <f>-Calc!AF$424</f>
        <v>0</v>
      </c>
      <c r="AG72" s="15">
        <f>-Calc!AG$424</f>
        <v>0</v>
      </c>
      <c r="AH72" s="15">
        <f>-Calc!AH$424</f>
        <v>0</v>
      </c>
      <c r="AI72" s="15">
        <f>-Calc!AI$424</f>
        <v>0</v>
      </c>
      <c r="AJ72" s="15">
        <f>-Calc!AJ$424</f>
        <v>0</v>
      </c>
      <c r="AK72" s="15">
        <f>-Calc!AK$424</f>
        <v>0</v>
      </c>
      <c r="AL72" s="15">
        <f>-Calc!AL$424</f>
        <v>0</v>
      </c>
      <c r="AM72" s="15">
        <f>-Calc!AM$424</f>
        <v>0</v>
      </c>
      <c r="AN72" s="15">
        <f>-Calc!AN$424</f>
        <v>0</v>
      </c>
      <c r="AO72" s="15">
        <f>-Calc!AO$424</f>
        <v>0</v>
      </c>
      <c r="AP72" s="15">
        <f>-Calc!AP$424</f>
        <v>0</v>
      </c>
      <c r="AQ72" s="15">
        <f>-Calc!AQ$424</f>
        <v>0</v>
      </c>
      <c r="AR72" s="15">
        <f>-Calc!AR$424</f>
        <v>0</v>
      </c>
      <c r="AT72" s="39" t="s">
        <v>276</v>
      </c>
      <c r="AU72" s="39" t="s">
        <v>57</v>
      </c>
      <c r="AV72" s="39" t="s">
        <v>57</v>
      </c>
      <c r="AW72" s="39" t="s">
        <v>57</v>
      </c>
      <c r="AX72" s="39" t="s">
        <v>57</v>
      </c>
      <c r="AY72" s="39" t="s">
        <v>57</v>
      </c>
      <c r="AZ72" s="39" t="s">
        <v>57</v>
      </c>
      <c r="BA72" s="39" t="s">
        <v>57</v>
      </c>
      <c r="BB72" s="39" t="s">
        <v>57</v>
      </c>
      <c r="BC72" s="39" t="s">
        <v>57</v>
      </c>
      <c r="BE72" s="8"/>
      <c r="BF72" s="8"/>
      <c r="BG72" s="8"/>
      <c r="BH72" s="8"/>
      <c r="BI72" s="8"/>
      <c r="BJ72" s="8"/>
      <c r="BK72" s="8"/>
      <c r="BL72" s="8"/>
      <c r="BM72" s="8"/>
      <c r="BN72" s="8"/>
    </row>
    <row r="73" spans="1:66" outlineLevel="1">
      <c r="E73" s="11"/>
    </row>
    <row r="74" spans="1:66" outlineLevel="1">
      <c r="D74" s="2" t="str">
        <f>INDEX($AT74:$BC74,MATCH(General!$F$14,$AT$4:$BC$4,0))</f>
        <v>Net cash flow</v>
      </c>
      <c r="E74" s="17" t="str">
        <f>General!$F$16</f>
        <v>EUR</v>
      </c>
      <c r="F74" s="28">
        <f>SUM(I74:AR74)</f>
        <v>507640.40280456661</v>
      </c>
      <c r="I74" s="16">
        <f>I60+I66</f>
        <v>0</v>
      </c>
      <c r="J74" s="16">
        <f t="shared" ref="J74:AR74" si="22">J60+J66</f>
        <v>30595.069860290474</v>
      </c>
      <c r="K74" s="16">
        <f t="shared" si="22"/>
        <v>16504.008590656835</v>
      </c>
      <c r="L74" s="16">
        <f t="shared" si="22"/>
        <v>16504.008590656835</v>
      </c>
      <c r="M74" s="16">
        <f t="shared" si="22"/>
        <v>16504.008590656835</v>
      </c>
      <c r="N74" s="16">
        <f t="shared" si="22"/>
        <v>16504.008590656835</v>
      </c>
      <c r="O74" s="16">
        <f t="shared" si="22"/>
        <v>16504.008590656835</v>
      </c>
      <c r="P74" s="16">
        <f t="shared" si="22"/>
        <v>16504.008590656835</v>
      </c>
      <c r="Q74" s="16">
        <f t="shared" si="22"/>
        <v>16504.008590656835</v>
      </c>
      <c r="R74" s="16">
        <f t="shared" si="22"/>
        <v>16504.008590656835</v>
      </c>
      <c r="S74" s="16">
        <f t="shared" si="22"/>
        <v>16504.008590656835</v>
      </c>
      <c r="T74" s="16">
        <f t="shared" si="22"/>
        <v>16504.008590656835</v>
      </c>
      <c r="U74" s="16">
        <f t="shared" si="22"/>
        <v>39000.655879713464</v>
      </c>
      <c r="V74" s="16">
        <f t="shared" si="22"/>
        <v>39000.655879713464</v>
      </c>
      <c r="W74" s="16">
        <f t="shared" si="22"/>
        <v>39000.655879713464</v>
      </c>
      <c r="X74" s="16">
        <f t="shared" si="22"/>
        <v>39000.655879713464</v>
      </c>
      <c r="Y74" s="16">
        <f t="shared" si="22"/>
        <v>39000.655879713464</v>
      </c>
      <c r="Z74" s="16">
        <f t="shared" si="22"/>
        <v>39000.655879713464</v>
      </c>
      <c r="AA74" s="16">
        <f t="shared" si="22"/>
        <v>39000.655879713464</v>
      </c>
      <c r="AB74" s="16">
        <f t="shared" si="22"/>
        <v>39000.655879713464</v>
      </c>
      <c r="AC74" s="16">
        <f t="shared" si="22"/>
        <v>0</v>
      </c>
      <c r="AD74" s="16">
        <f t="shared" si="22"/>
        <v>0</v>
      </c>
      <c r="AE74" s="16">
        <f t="shared" si="22"/>
        <v>0</v>
      </c>
      <c r="AF74" s="16">
        <f t="shared" si="22"/>
        <v>0</v>
      </c>
      <c r="AG74" s="16">
        <f t="shared" si="22"/>
        <v>0</v>
      </c>
      <c r="AH74" s="16">
        <f t="shared" si="22"/>
        <v>0</v>
      </c>
      <c r="AI74" s="16">
        <f t="shared" si="22"/>
        <v>0</v>
      </c>
      <c r="AJ74" s="16">
        <f t="shared" si="22"/>
        <v>0</v>
      </c>
      <c r="AK74" s="16">
        <f t="shared" si="22"/>
        <v>0</v>
      </c>
      <c r="AL74" s="16">
        <f t="shared" si="22"/>
        <v>0</v>
      </c>
      <c r="AM74" s="16">
        <f t="shared" si="22"/>
        <v>0</v>
      </c>
      <c r="AN74" s="16">
        <f t="shared" si="22"/>
        <v>0</v>
      </c>
      <c r="AO74" s="16">
        <f t="shared" si="22"/>
        <v>0</v>
      </c>
      <c r="AP74" s="16">
        <f t="shared" si="22"/>
        <v>0</v>
      </c>
      <c r="AQ74" s="16">
        <f t="shared" si="22"/>
        <v>0</v>
      </c>
      <c r="AR74" s="16">
        <f t="shared" si="22"/>
        <v>0</v>
      </c>
      <c r="AT74" s="39" t="s">
        <v>261</v>
      </c>
      <c r="AU74" s="39" t="s">
        <v>57</v>
      </c>
      <c r="AV74" s="39" t="s">
        <v>57</v>
      </c>
      <c r="AW74" s="39" t="s">
        <v>57</v>
      </c>
      <c r="AX74" s="39" t="s">
        <v>57</v>
      </c>
      <c r="AY74" s="39" t="s">
        <v>57</v>
      </c>
      <c r="AZ74" s="39" t="s">
        <v>57</v>
      </c>
      <c r="BA74" s="39" t="s">
        <v>57</v>
      </c>
      <c r="BB74" s="39" t="s">
        <v>57</v>
      </c>
      <c r="BC74" s="39" t="s">
        <v>57</v>
      </c>
      <c r="BE74" s="8"/>
      <c r="BF74" s="8"/>
      <c r="BG74" s="8"/>
      <c r="BH74" s="8"/>
      <c r="BI74" s="8"/>
      <c r="BJ74" s="8"/>
      <c r="BK74" s="8"/>
      <c r="BL74" s="8"/>
      <c r="BM74" s="8"/>
      <c r="BN74" s="8"/>
    </row>
    <row r="75" spans="1:66" outlineLevel="1">
      <c r="D75" t="str">
        <f>INDEX($AT75:$BC75,MATCH(General!$F$14,$AT$4:$BC$4,0))</f>
        <v>Cumulative net cash flow</v>
      </c>
      <c r="E75" s="11" t="str">
        <f>General!$F$16</f>
        <v>EUR</v>
      </c>
      <c r="I75" s="15">
        <f>H75+I74</f>
        <v>0</v>
      </c>
      <c r="J75" s="15">
        <f t="shared" ref="J75:AR75" si="23">I75+J74</f>
        <v>30595.069860290474</v>
      </c>
      <c r="K75" s="15">
        <f t="shared" si="23"/>
        <v>47099.078450947309</v>
      </c>
      <c r="L75" s="15">
        <f t="shared" si="23"/>
        <v>63603.087041604143</v>
      </c>
      <c r="M75" s="15">
        <f t="shared" si="23"/>
        <v>80107.095632260985</v>
      </c>
      <c r="N75" s="15">
        <f t="shared" si="23"/>
        <v>96611.104222917813</v>
      </c>
      <c r="O75" s="15">
        <f t="shared" si="23"/>
        <v>113115.11281357464</v>
      </c>
      <c r="P75" s="15">
        <f t="shared" si="23"/>
        <v>129619.12140423147</v>
      </c>
      <c r="Q75" s="15">
        <f t="shared" si="23"/>
        <v>146123.1299948883</v>
      </c>
      <c r="R75" s="15">
        <f t="shared" si="23"/>
        <v>162627.13858554512</v>
      </c>
      <c r="S75" s="15">
        <f t="shared" si="23"/>
        <v>179131.14717620195</v>
      </c>
      <c r="T75" s="15">
        <f t="shared" si="23"/>
        <v>195635.15576685878</v>
      </c>
      <c r="U75" s="15">
        <f t="shared" si="23"/>
        <v>234635.81164657226</v>
      </c>
      <c r="V75" s="15">
        <f t="shared" si="23"/>
        <v>273636.46752628573</v>
      </c>
      <c r="W75" s="15">
        <f t="shared" si="23"/>
        <v>312637.12340599921</v>
      </c>
      <c r="X75" s="15">
        <f t="shared" si="23"/>
        <v>351637.77928571269</v>
      </c>
      <c r="Y75" s="15">
        <f t="shared" si="23"/>
        <v>390638.43516542617</v>
      </c>
      <c r="Z75" s="15">
        <f t="shared" si="23"/>
        <v>429639.09104513965</v>
      </c>
      <c r="AA75" s="15">
        <f t="shared" si="23"/>
        <v>468639.74692485313</v>
      </c>
      <c r="AB75" s="15">
        <f t="shared" si="23"/>
        <v>507640.40280456661</v>
      </c>
      <c r="AC75" s="15">
        <f t="shared" si="23"/>
        <v>507640.40280456661</v>
      </c>
      <c r="AD75" s="15">
        <f t="shared" si="23"/>
        <v>507640.40280456661</v>
      </c>
      <c r="AE75" s="15">
        <f t="shared" si="23"/>
        <v>507640.40280456661</v>
      </c>
      <c r="AF75" s="15">
        <f t="shared" si="23"/>
        <v>507640.40280456661</v>
      </c>
      <c r="AG75" s="15">
        <f t="shared" si="23"/>
        <v>507640.40280456661</v>
      </c>
      <c r="AH75" s="15">
        <f t="shared" si="23"/>
        <v>507640.40280456661</v>
      </c>
      <c r="AI75" s="15">
        <f t="shared" si="23"/>
        <v>507640.40280456661</v>
      </c>
      <c r="AJ75" s="15">
        <f t="shared" si="23"/>
        <v>507640.40280456661</v>
      </c>
      <c r="AK75" s="15">
        <f t="shared" si="23"/>
        <v>507640.40280456661</v>
      </c>
      <c r="AL75" s="15">
        <f t="shared" si="23"/>
        <v>507640.40280456661</v>
      </c>
      <c r="AM75" s="15">
        <f t="shared" si="23"/>
        <v>507640.40280456661</v>
      </c>
      <c r="AN75" s="15">
        <f t="shared" si="23"/>
        <v>507640.40280456661</v>
      </c>
      <c r="AO75" s="15">
        <f t="shared" si="23"/>
        <v>507640.40280456661</v>
      </c>
      <c r="AP75" s="15">
        <f t="shared" si="23"/>
        <v>507640.40280456661</v>
      </c>
      <c r="AQ75" s="15">
        <f t="shared" si="23"/>
        <v>507640.40280456661</v>
      </c>
      <c r="AR75" s="15">
        <f t="shared" si="23"/>
        <v>507640.40280456661</v>
      </c>
      <c r="AT75" s="39" t="s">
        <v>263</v>
      </c>
      <c r="AU75" s="39" t="s">
        <v>57</v>
      </c>
      <c r="AV75" s="39" t="s">
        <v>57</v>
      </c>
      <c r="AW75" s="39" t="s">
        <v>57</v>
      </c>
      <c r="AX75" s="39" t="s">
        <v>57</v>
      </c>
      <c r="AY75" s="39" t="s">
        <v>57</v>
      </c>
      <c r="AZ75" s="39" t="s">
        <v>57</v>
      </c>
      <c r="BA75" s="39" t="s">
        <v>57</v>
      </c>
      <c r="BB75" s="39" t="s">
        <v>57</v>
      </c>
      <c r="BC75" s="39" t="s">
        <v>57</v>
      </c>
      <c r="BE75" s="8"/>
      <c r="BF75" s="8"/>
      <c r="BG75" s="8"/>
      <c r="BH75" s="8"/>
      <c r="BI75" s="8"/>
      <c r="BJ75" s="8"/>
      <c r="BK75" s="8"/>
      <c r="BL75" s="8"/>
      <c r="BM75" s="8"/>
      <c r="BN75" s="8"/>
    </row>
    <row r="76" spans="1:66">
      <c r="E76" s="11"/>
    </row>
    <row r="77" spans="1:66">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row>
    <row r="78" spans="1:66"/>
  </sheetData>
  <phoneticPr fontId="7" type="noConversion"/>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F57E1-D39D-4936-9DB5-22BD0E770793}">
  <sheetPr codeName="Sheet11">
    <tabColor rgb="FFF2F2F2"/>
  </sheetPr>
  <dimension ref="A1:BN43"/>
  <sheetViews>
    <sheetView showGridLines="0" zoomScale="90" zoomScaleNormal="90" zoomScaleSheetLayoutView="80" workbookViewId="0">
      <pane xSplit="7" ySplit="5" topLeftCell="H6" activePane="bottomRight" state="frozen"/>
      <selection activeCell="D26" sqref="D26"/>
      <selection pane="topRight" activeCell="D26" sqref="D26"/>
      <selection pane="bottomLeft" activeCell="D26" sqref="D26"/>
      <selection pane="bottomRight" activeCell="D25" sqref="D25"/>
    </sheetView>
  </sheetViews>
  <sheetFormatPr baseColWidth="10" defaultColWidth="0" defaultRowHeight="11.5" zeroHeight="1" outlineLevelRow="1"/>
  <cols>
    <col min="1" max="3" width="2.59765625" customWidth="1"/>
    <col min="4" max="4" width="70.59765625" customWidth="1"/>
    <col min="5" max="6" width="14.59765625" customWidth="1"/>
    <col min="7" max="8" width="2.59765625" customWidth="1"/>
    <col min="9" max="44" width="12.59765625" customWidth="1"/>
    <col min="45" max="45" width="4.59765625" customWidth="1"/>
    <col min="46" max="55" width="40.59765625" hidden="1" customWidth="1"/>
    <col min="56" max="56" width="4.59765625" hidden="1" customWidth="1"/>
    <col min="57" max="16384" width="12.59765625" hidden="1"/>
  </cols>
  <sheetData>
    <row r="1" spans="1:66">
      <c r="A1" s="3" t="str">
        <f>Config!$I$136</f>
        <v>ECONOMIC ANALYSIS</v>
      </c>
      <c r="B1" s="3"/>
      <c r="C1" s="3"/>
      <c r="D1" s="3"/>
      <c r="E1" s="10" t="str">
        <f>Config!$I$141</f>
        <v>Unit</v>
      </c>
      <c r="F1" s="3"/>
      <c r="G1" s="3"/>
      <c r="H1" s="3"/>
      <c r="I1" s="23">
        <f>Config!I$1</f>
        <v>2025</v>
      </c>
      <c r="J1" s="23">
        <f>Config!J$1</f>
        <v>2026</v>
      </c>
      <c r="K1" s="23">
        <f>Config!K$1</f>
        <v>2027</v>
      </c>
      <c r="L1" s="23">
        <f>Config!L$1</f>
        <v>2028</v>
      </c>
      <c r="M1" s="23">
        <f>Config!M$1</f>
        <v>2029</v>
      </c>
      <c r="N1" s="23">
        <f>Config!N$1</f>
        <v>2030</v>
      </c>
      <c r="O1" s="23">
        <f>Config!O$1</f>
        <v>2031</v>
      </c>
      <c r="P1" s="23">
        <f>Config!P$1</f>
        <v>2032</v>
      </c>
      <c r="Q1" s="23">
        <f>Config!Q$1</f>
        <v>2033</v>
      </c>
      <c r="R1" s="23">
        <f>Config!R$1</f>
        <v>2034</v>
      </c>
      <c r="S1" s="23">
        <f>Config!S$1</f>
        <v>2035</v>
      </c>
      <c r="T1" s="23">
        <f>Config!T$1</f>
        <v>2036</v>
      </c>
      <c r="U1" s="23">
        <f>Config!U$1</f>
        <v>2037</v>
      </c>
      <c r="V1" s="23">
        <f>Config!V$1</f>
        <v>2038</v>
      </c>
      <c r="W1" s="23">
        <f>Config!W$1</f>
        <v>2039</v>
      </c>
      <c r="X1" s="23">
        <f>Config!X$1</f>
        <v>2040</v>
      </c>
      <c r="Y1" s="23">
        <f>Config!Y$1</f>
        <v>2041</v>
      </c>
      <c r="Z1" s="23">
        <f>Config!Z$1</f>
        <v>2042</v>
      </c>
      <c r="AA1" s="23">
        <f>Config!AA$1</f>
        <v>2043</v>
      </c>
      <c r="AB1" s="23">
        <f>Config!AB$1</f>
        <v>2044</v>
      </c>
      <c r="AC1" s="23" t="str">
        <f>Config!AC$1</f>
        <v/>
      </c>
      <c r="AD1" s="23" t="str">
        <f>Config!AD$1</f>
        <v/>
      </c>
      <c r="AE1" s="23" t="str">
        <f>Config!AE$1</f>
        <v/>
      </c>
      <c r="AF1" s="23" t="str">
        <f>Config!AF$1</f>
        <v/>
      </c>
      <c r="AG1" s="23" t="str">
        <f>Config!AG$1</f>
        <v/>
      </c>
      <c r="AH1" s="23" t="str">
        <f>Config!AH$1</f>
        <v/>
      </c>
      <c r="AI1" s="23" t="str">
        <f>Config!AI$1</f>
        <v/>
      </c>
      <c r="AJ1" s="23" t="str">
        <f>Config!AJ$1</f>
        <v/>
      </c>
      <c r="AK1" s="23" t="str">
        <f>Config!AK$1</f>
        <v/>
      </c>
      <c r="AL1" s="23" t="str">
        <f>Config!AL$1</f>
        <v/>
      </c>
      <c r="AM1" s="23" t="str">
        <f>Config!AM$1</f>
        <v/>
      </c>
      <c r="AN1" s="23" t="str">
        <f>Config!AN$1</f>
        <v/>
      </c>
      <c r="AO1" s="23" t="str">
        <f>Config!AO$1</f>
        <v/>
      </c>
      <c r="AP1" s="23" t="str">
        <f>Config!AP$1</f>
        <v/>
      </c>
      <c r="AQ1" s="23" t="str">
        <f>Config!AQ$1</f>
        <v/>
      </c>
      <c r="AR1" s="23" t="str">
        <f>Config!AR$1</f>
        <v/>
      </c>
      <c r="AT1" s="37"/>
      <c r="AU1" s="37"/>
      <c r="AV1" s="37"/>
      <c r="AW1" s="37"/>
      <c r="AX1" s="37"/>
      <c r="AY1" s="37"/>
      <c r="AZ1" s="37"/>
      <c r="BA1" s="37"/>
      <c r="BB1" s="37"/>
      <c r="BC1" s="37"/>
      <c r="BE1" s="37"/>
      <c r="BF1" s="37"/>
      <c r="BG1" s="37"/>
      <c r="BH1" s="37"/>
      <c r="BI1" s="37"/>
      <c r="BJ1" s="37"/>
      <c r="BK1" s="37"/>
      <c r="BL1" s="37"/>
      <c r="BM1" s="37"/>
      <c r="BN1" s="37"/>
    </row>
    <row r="2" spans="1:66">
      <c r="A2" s="3" t="str">
        <f>General!$D$8&amp;" "&amp;General!$F$8</f>
        <v>Name of the project beneficiary: Company ABC</v>
      </c>
      <c r="B2" s="3"/>
      <c r="C2" s="3"/>
      <c r="D2" s="3"/>
      <c r="E2" s="10"/>
      <c r="F2" s="3"/>
      <c r="G2" s="3"/>
      <c r="H2" s="3"/>
      <c r="I2" s="34" t="str">
        <f>Config!I$2</f>
        <v>Construction</v>
      </c>
      <c r="J2" s="34" t="str">
        <f>Config!J$2</f>
        <v>Construction</v>
      </c>
      <c r="K2" s="34" t="str">
        <f>Config!K$2</f>
        <v>Operation</v>
      </c>
      <c r="L2" s="34" t="str">
        <f>Config!L$2</f>
        <v>Operation</v>
      </c>
      <c r="M2" s="34" t="str">
        <f>Config!M$2</f>
        <v>Operation</v>
      </c>
      <c r="N2" s="34" t="str">
        <f>Config!N$2</f>
        <v>Operation</v>
      </c>
      <c r="O2" s="34" t="str">
        <f>Config!O$2</f>
        <v>Operation</v>
      </c>
      <c r="P2" s="34" t="str">
        <f>Config!P$2</f>
        <v>Operation</v>
      </c>
      <c r="Q2" s="34" t="str">
        <f>Config!Q$2</f>
        <v>Operation</v>
      </c>
      <c r="R2" s="34" t="str">
        <f>Config!R$2</f>
        <v>Operation</v>
      </c>
      <c r="S2" s="34" t="str">
        <f>Config!S$2</f>
        <v>Operation</v>
      </c>
      <c r="T2" s="34" t="str">
        <f>Config!T$2</f>
        <v>Operation</v>
      </c>
      <c r="U2" s="34" t="str">
        <f>Config!U$2</f>
        <v>Operation</v>
      </c>
      <c r="V2" s="34" t="str">
        <f>Config!V$2</f>
        <v>Operation</v>
      </c>
      <c r="W2" s="34" t="str">
        <f>Config!W$2</f>
        <v>Operation</v>
      </c>
      <c r="X2" s="34" t="str">
        <f>Config!X$2</f>
        <v>Operation</v>
      </c>
      <c r="Y2" s="34" t="str">
        <f>Config!Y$2</f>
        <v>Operation</v>
      </c>
      <c r="Z2" s="34" t="str">
        <f>Config!Z$2</f>
        <v>Operation</v>
      </c>
      <c r="AA2" s="34" t="str">
        <f>Config!AA$2</f>
        <v>Operation</v>
      </c>
      <c r="AB2" s="34" t="str">
        <f>Config!AB$2</f>
        <v>Operation</v>
      </c>
      <c r="AC2" s="34" t="str">
        <f>Config!AC$2</f>
        <v/>
      </c>
      <c r="AD2" s="34" t="str">
        <f>Config!AD$2</f>
        <v/>
      </c>
      <c r="AE2" s="34" t="str">
        <f>Config!AE$2</f>
        <v/>
      </c>
      <c r="AF2" s="34" t="str">
        <f>Config!AF$2</f>
        <v/>
      </c>
      <c r="AG2" s="34" t="str">
        <f>Config!AG$2</f>
        <v/>
      </c>
      <c r="AH2" s="34" t="str">
        <f>Config!AH$2</f>
        <v/>
      </c>
      <c r="AI2" s="34" t="str">
        <f>Config!AI$2</f>
        <v/>
      </c>
      <c r="AJ2" s="34" t="str">
        <f>Config!AJ$2</f>
        <v/>
      </c>
      <c r="AK2" s="34" t="str">
        <f>Config!AK$2</f>
        <v/>
      </c>
      <c r="AL2" s="34" t="str">
        <f>Config!AL$2</f>
        <v/>
      </c>
      <c r="AM2" s="34" t="str">
        <f>Config!AM$2</f>
        <v/>
      </c>
      <c r="AN2" s="34" t="str">
        <f>Config!AN$2</f>
        <v/>
      </c>
      <c r="AO2" s="34" t="str">
        <f>Config!AO$2</f>
        <v/>
      </c>
      <c r="AP2" s="34" t="str">
        <f>Config!AP$2</f>
        <v/>
      </c>
      <c r="AQ2" s="34" t="str">
        <f>Config!AQ$2</f>
        <v/>
      </c>
      <c r="AR2" s="34" t="str">
        <f>Config!AR$2</f>
        <v/>
      </c>
      <c r="AT2" s="37"/>
      <c r="AU2" s="37"/>
      <c r="AV2" s="37"/>
      <c r="AW2" s="37"/>
      <c r="AX2" s="37"/>
      <c r="AY2" s="37"/>
      <c r="AZ2" s="37"/>
      <c r="BA2" s="37"/>
      <c r="BB2" s="37"/>
      <c r="BC2" s="37"/>
      <c r="BE2" s="37"/>
      <c r="BF2" s="37"/>
      <c r="BG2" s="37"/>
      <c r="BH2" s="37"/>
      <c r="BI2" s="37"/>
      <c r="BJ2" s="37"/>
      <c r="BK2" s="37"/>
      <c r="BL2" s="37"/>
      <c r="BM2" s="37"/>
      <c r="BN2" s="37"/>
    </row>
    <row r="3" spans="1:66">
      <c r="A3" s="3" t="str">
        <f>General!$D$10&amp;" "&amp;General!$F$10</f>
        <v>Name of the investment project: Project XYZ</v>
      </c>
      <c r="B3" s="3"/>
      <c r="C3" s="3"/>
      <c r="D3" s="3"/>
      <c r="E3" s="10"/>
      <c r="F3" s="3"/>
      <c r="G3" s="3"/>
      <c r="H3" s="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T3" s="37" t="str">
        <f>Config!AT$1</f>
        <v>Language</v>
      </c>
      <c r="AU3" s="37"/>
      <c r="AV3" s="37"/>
      <c r="AW3" s="37"/>
      <c r="AX3" s="37"/>
      <c r="AY3" s="37"/>
      <c r="AZ3" s="37"/>
      <c r="BA3" s="37"/>
      <c r="BB3" s="37"/>
      <c r="BC3" s="37"/>
      <c r="BE3" s="37" t="str">
        <f>Config!BE$1</f>
        <v>Units</v>
      </c>
      <c r="BF3" s="37"/>
      <c r="BG3" s="37"/>
      <c r="BH3" s="37"/>
      <c r="BI3" s="37"/>
      <c r="BJ3" s="37"/>
      <c r="BK3" s="37"/>
      <c r="BL3" s="37"/>
      <c r="BM3" s="37"/>
      <c r="BN3" s="37"/>
    </row>
    <row r="4" spans="1:66">
      <c r="A4" s="3"/>
      <c r="B4" s="3"/>
      <c r="C4" s="3"/>
      <c r="D4" s="3"/>
      <c r="E4" s="10"/>
      <c r="F4" s="3"/>
      <c r="G4" s="3"/>
      <c r="H4" s="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T4" s="38" t="str">
        <f>Config!AT$2</f>
        <v>English</v>
      </c>
      <c r="AU4" s="38" t="str">
        <f>Config!AU$2</f>
        <v>Polish</v>
      </c>
      <c r="AV4" s="38" t="str">
        <f>Config!AV$2</f>
        <v>[…]</v>
      </c>
      <c r="AW4" s="38" t="str">
        <f>Config!AW$2</f>
        <v>[…]</v>
      </c>
      <c r="AX4" s="38" t="str">
        <f>Config!AX$2</f>
        <v>[…]</v>
      </c>
      <c r="AY4" s="38" t="str">
        <f>Config!AY$2</f>
        <v>[…]</v>
      </c>
      <c r="AZ4" s="38" t="str">
        <f>Config!AZ$2</f>
        <v>[…]</v>
      </c>
      <c r="BA4" s="38" t="str">
        <f>Config!BA$2</f>
        <v>[…]</v>
      </c>
      <c r="BB4" s="38" t="str">
        <f>Config!BB$2</f>
        <v>[…]</v>
      </c>
      <c r="BC4" s="38" t="str">
        <f>Config!BC$2</f>
        <v>[…]</v>
      </c>
      <c r="BE4" s="38" t="str">
        <f>Config!BE$2</f>
        <v>English</v>
      </c>
      <c r="BF4" s="38" t="str">
        <f>Config!BF$2</f>
        <v>Polish</v>
      </c>
      <c r="BG4" s="38" t="str">
        <f>Config!BG$2</f>
        <v>[…]</v>
      </c>
      <c r="BH4" s="38" t="str">
        <f>Config!BH$2</f>
        <v>[…]</v>
      </c>
      <c r="BI4" s="38" t="str">
        <f>Config!BI$2</f>
        <v>[…]</v>
      </c>
      <c r="BJ4" s="38" t="str">
        <f>Config!BJ$2</f>
        <v>[…]</v>
      </c>
      <c r="BK4" s="38" t="str">
        <f>Config!BK$2</f>
        <v>[…]</v>
      </c>
      <c r="BL4" s="38" t="str">
        <f>Config!BL$2</f>
        <v>[…]</v>
      </c>
      <c r="BM4" s="38" t="str">
        <f>Config!BM$2</f>
        <v>[…]</v>
      </c>
      <c r="BN4" s="38" t="str">
        <f>Config!BN$2</f>
        <v>[…]</v>
      </c>
    </row>
    <row r="5" spans="1:66"/>
    <row r="6" spans="1:66">
      <c r="A6" s="4" t="str">
        <f>INDEX($AT6:$BC6,MATCH(General!$F$14,$AT$4:$BC$4,0))</f>
        <v>Economic profitability</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T6" s="39" t="s">
        <v>298</v>
      </c>
      <c r="AU6" s="39" t="s">
        <v>57</v>
      </c>
      <c r="AV6" s="39" t="s">
        <v>57</v>
      </c>
      <c r="AW6" s="39" t="s">
        <v>57</v>
      </c>
      <c r="AX6" s="39" t="s">
        <v>57</v>
      </c>
      <c r="AY6" s="39" t="s">
        <v>57</v>
      </c>
      <c r="AZ6" s="39" t="s">
        <v>57</v>
      </c>
      <c r="BA6" s="39" t="s">
        <v>57</v>
      </c>
      <c r="BB6" s="39" t="s">
        <v>57</v>
      </c>
      <c r="BC6" s="39" t="s">
        <v>57</v>
      </c>
    </row>
    <row r="7" spans="1:66" outlineLevel="1">
      <c r="E7" s="11"/>
    </row>
    <row r="8" spans="1:66" outlineLevel="1">
      <c r="C8" s="6" t="str">
        <f>INDEX($AT8:$BC8,MATCH(General!$F$14,$AT$4:$BC$4,0))</f>
        <v>Economic rate of return</v>
      </c>
      <c r="D8" s="6"/>
      <c r="E8" s="13"/>
      <c r="F8" s="6"/>
      <c r="G8" s="6"/>
      <c r="H8" s="6"/>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T8" s="39" t="s">
        <v>281</v>
      </c>
      <c r="AU8" s="39" t="s">
        <v>57</v>
      </c>
      <c r="AV8" s="39" t="s">
        <v>57</v>
      </c>
      <c r="AW8" s="39" t="s">
        <v>57</v>
      </c>
      <c r="AX8" s="39" t="s">
        <v>57</v>
      </c>
      <c r="AY8" s="39" t="s">
        <v>57</v>
      </c>
      <c r="AZ8" s="39" t="s">
        <v>57</v>
      </c>
      <c r="BA8" s="39" t="s">
        <v>57</v>
      </c>
      <c r="BB8" s="39" t="s">
        <v>57</v>
      </c>
      <c r="BC8" s="39" t="s">
        <v>57</v>
      </c>
    </row>
    <row r="9" spans="1:66" outlineLevel="1">
      <c r="E9" s="11"/>
    </row>
    <row r="10" spans="1:66" outlineLevel="1">
      <c r="D10" s="2" t="str">
        <f>INDEX($AT10:$BC10,MATCH(General!$F$14,$AT$4:$BC$4,0))</f>
        <v>Adjusted project expenditures and revenues</v>
      </c>
      <c r="E10" s="17" t="str">
        <f>General!$F$16</f>
        <v>EUR</v>
      </c>
      <c r="F10" s="28">
        <f>SUM(I10:AR10)</f>
        <v>543511.18081057619</v>
      </c>
      <c r="I10" s="16">
        <f>SUM(I11:I16)</f>
        <v>-24169.57847031741</v>
      </c>
      <c r="J10" s="16">
        <f t="shared" ref="J10:AR10" si="0">SUM(J11:J16)</f>
        <v>-189648.57458891289</v>
      </c>
      <c r="K10" s="16">
        <f t="shared" si="0"/>
        <v>35765.51854832258</v>
      </c>
      <c r="L10" s="16">
        <f t="shared" si="0"/>
        <v>35765.51854832258</v>
      </c>
      <c r="M10" s="16">
        <f t="shared" si="0"/>
        <v>35765.51854832258</v>
      </c>
      <c r="N10" s="16">
        <f t="shared" si="0"/>
        <v>35765.51854832258</v>
      </c>
      <c r="O10" s="16">
        <f t="shared" si="0"/>
        <v>35765.51854832258</v>
      </c>
      <c r="P10" s="16">
        <f t="shared" si="0"/>
        <v>35765.51854832258</v>
      </c>
      <c r="Q10" s="16">
        <f t="shared" si="0"/>
        <v>35765.51854832258</v>
      </c>
      <c r="R10" s="16">
        <f t="shared" si="0"/>
        <v>35765.51854832258</v>
      </c>
      <c r="S10" s="16">
        <f t="shared" si="0"/>
        <v>35765.51854832258</v>
      </c>
      <c r="T10" s="16">
        <f t="shared" si="0"/>
        <v>35765.51854832258</v>
      </c>
      <c r="U10" s="16">
        <f t="shared" si="0"/>
        <v>35765.51854832258</v>
      </c>
      <c r="V10" s="16">
        <f t="shared" si="0"/>
        <v>35765.51854832258</v>
      </c>
      <c r="W10" s="16">
        <f t="shared" si="0"/>
        <v>35765.51854832258</v>
      </c>
      <c r="X10" s="16">
        <f t="shared" si="0"/>
        <v>35765.51854832258</v>
      </c>
      <c r="Y10" s="16">
        <f t="shared" si="0"/>
        <v>35765.51854832258</v>
      </c>
      <c r="Z10" s="16">
        <f t="shared" si="0"/>
        <v>35765.51854832258</v>
      </c>
      <c r="AA10" s="16">
        <f t="shared" si="0"/>
        <v>35765.51854832258</v>
      </c>
      <c r="AB10" s="16">
        <f t="shared" si="0"/>
        <v>149315.51854832258</v>
      </c>
      <c r="AC10" s="16">
        <f t="shared" si="0"/>
        <v>0</v>
      </c>
      <c r="AD10" s="16">
        <f t="shared" si="0"/>
        <v>0</v>
      </c>
      <c r="AE10" s="16">
        <f t="shared" si="0"/>
        <v>0</v>
      </c>
      <c r="AF10" s="16">
        <f t="shared" si="0"/>
        <v>0</v>
      </c>
      <c r="AG10" s="16">
        <f t="shared" si="0"/>
        <v>0</v>
      </c>
      <c r="AH10" s="16">
        <f t="shared" si="0"/>
        <v>0</v>
      </c>
      <c r="AI10" s="16">
        <f t="shared" si="0"/>
        <v>0</v>
      </c>
      <c r="AJ10" s="16">
        <f t="shared" si="0"/>
        <v>0</v>
      </c>
      <c r="AK10" s="16">
        <f t="shared" si="0"/>
        <v>0</v>
      </c>
      <c r="AL10" s="16">
        <f t="shared" si="0"/>
        <v>0</v>
      </c>
      <c r="AM10" s="16">
        <f t="shared" si="0"/>
        <v>0</v>
      </c>
      <c r="AN10" s="16">
        <f t="shared" si="0"/>
        <v>0</v>
      </c>
      <c r="AO10" s="16">
        <f t="shared" si="0"/>
        <v>0</v>
      </c>
      <c r="AP10" s="16">
        <f t="shared" si="0"/>
        <v>0</v>
      </c>
      <c r="AQ10" s="16">
        <f t="shared" si="0"/>
        <v>0</v>
      </c>
      <c r="AR10" s="16">
        <f t="shared" si="0"/>
        <v>0</v>
      </c>
      <c r="AT10" s="39" t="s">
        <v>282</v>
      </c>
      <c r="AU10" s="39" t="s">
        <v>57</v>
      </c>
      <c r="AV10" s="39" t="s">
        <v>57</v>
      </c>
      <c r="AW10" s="39" t="s">
        <v>57</v>
      </c>
      <c r="AX10" s="39" t="s">
        <v>57</v>
      </c>
      <c r="AY10" s="39" t="s">
        <v>57</v>
      </c>
      <c r="AZ10" s="39" t="s">
        <v>57</v>
      </c>
      <c r="BA10" s="39" t="s">
        <v>57</v>
      </c>
      <c r="BB10" s="39" t="s">
        <v>57</v>
      </c>
      <c r="BC10" s="39" t="s">
        <v>57</v>
      </c>
      <c r="BE10" s="8"/>
      <c r="BF10" s="8"/>
      <c r="BG10" s="8"/>
      <c r="BH10" s="8"/>
      <c r="BI10" s="8"/>
      <c r="BJ10" s="8"/>
      <c r="BK10" s="8"/>
      <c r="BL10" s="8"/>
      <c r="BM10" s="8"/>
      <c r="BN10" s="8"/>
    </row>
    <row r="11" spans="1:66" outlineLevel="1">
      <c r="D11" t="str">
        <f>INDEX($AT11:$BC11,MATCH(General!$F$14,$AT$4:$BC$4,0))</f>
        <v>Total revenues</v>
      </c>
      <c r="E11" s="11" t="str">
        <f>General!$F$16</f>
        <v>EUR</v>
      </c>
      <c r="F11" s="25">
        <f t="shared" ref="F11:F12" si="1">SUM(I11:AR11)</f>
        <v>202811.50258003798</v>
      </c>
      <c r="I11" s="15">
        <f>Calc!I$186*Calc!$F$843</f>
        <v>0</v>
      </c>
      <c r="J11" s="15">
        <f>Calc!J$186*Calc!$F$843</f>
        <v>6974.2607489696657</v>
      </c>
      <c r="K11" s="15">
        <f>Calc!K$186*Calc!$F$843</f>
        <v>10879.846768392679</v>
      </c>
      <c r="L11" s="15">
        <f>Calc!L$186*Calc!$F$843</f>
        <v>10879.846768392679</v>
      </c>
      <c r="M11" s="15">
        <f>Calc!M$186*Calc!$F$843</f>
        <v>10879.846768392679</v>
      </c>
      <c r="N11" s="15">
        <f>Calc!N$186*Calc!$F$843</f>
        <v>10879.846768392679</v>
      </c>
      <c r="O11" s="15">
        <f>Calc!O$186*Calc!$F$843</f>
        <v>10879.846768392679</v>
      </c>
      <c r="P11" s="15">
        <f>Calc!P$186*Calc!$F$843</f>
        <v>10879.846768392679</v>
      </c>
      <c r="Q11" s="15">
        <f>Calc!Q$186*Calc!$F$843</f>
        <v>10879.846768392679</v>
      </c>
      <c r="R11" s="15">
        <f>Calc!R$186*Calc!$F$843</f>
        <v>10879.846768392679</v>
      </c>
      <c r="S11" s="15">
        <f>Calc!S$186*Calc!$F$843</f>
        <v>10879.846768392679</v>
      </c>
      <c r="T11" s="15">
        <f>Calc!T$186*Calc!$F$843</f>
        <v>10879.846768392679</v>
      </c>
      <c r="U11" s="15">
        <f>Calc!U$186*Calc!$F$843</f>
        <v>10879.846768392679</v>
      </c>
      <c r="V11" s="15">
        <f>Calc!V$186*Calc!$F$843</f>
        <v>10879.846768392679</v>
      </c>
      <c r="W11" s="15">
        <f>Calc!W$186*Calc!$F$843</f>
        <v>10879.846768392679</v>
      </c>
      <c r="X11" s="15">
        <f>Calc!X$186*Calc!$F$843</f>
        <v>10879.846768392679</v>
      </c>
      <c r="Y11" s="15">
        <f>Calc!Y$186*Calc!$F$843</f>
        <v>10879.846768392679</v>
      </c>
      <c r="Z11" s="15">
        <f>Calc!Z$186*Calc!$F$843</f>
        <v>10879.846768392679</v>
      </c>
      <c r="AA11" s="15">
        <f>Calc!AA$186*Calc!$F$843</f>
        <v>10879.846768392679</v>
      </c>
      <c r="AB11" s="15">
        <f>Calc!AB$186*Calc!$F$843</f>
        <v>10879.846768392679</v>
      </c>
      <c r="AC11" s="15">
        <f>Calc!AC$186*Calc!$F$843</f>
        <v>0</v>
      </c>
      <c r="AD11" s="15">
        <f>Calc!AD$186*Calc!$F$843</f>
        <v>0</v>
      </c>
      <c r="AE11" s="15">
        <f>Calc!AE$186*Calc!$F$843</f>
        <v>0</v>
      </c>
      <c r="AF11" s="15">
        <f>Calc!AF$186*Calc!$F$843</f>
        <v>0</v>
      </c>
      <c r="AG11" s="15">
        <f>Calc!AG$186*Calc!$F$843</f>
        <v>0</v>
      </c>
      <c r="AH11" s="15">
        <f>Calc!AH$186*Calc!$F$843</f>
        <v>0</v>
      </c>
      <c r="AI11" s="15">
        <f>Calc!AI$186*Calc!$F$843</f>
        <v>0</v>
      </c>
      <c r="AJ11" s="15">
        <f>Calc!AJ$186*Calc!$F$843</f>
        <v>0</v>
      </c>
      <c r="AK11" s="15">
        <f>Calc!AK$186*Calc!$F$843</f>
        <v>0</v>
      </c>
      <c r="AL11" s="15">
        <f>Calc!AL$186*Calc!$F$843</f>
        <v>0</v>
      </c>
      <c r="AM11" s="15">
        <f>Calc!AM$186*Calc!$F$843</f>
        <v>0</v>
      </c>
      <c r="AN11" s="15">
        <f>Calc!AN$186*Calc!$F$843</f>
        <v>0</v>
      </c>
      <c r="AO11" s="15">
        <f>Calc!AO$186*Calc!$F$843</f>
        <v>0</v>
      </c>
      <c r="AP11" s="15">
        <f>Calc!AP$186*Calc!$F$843</f>
        <v>0</v>
      </c>
      <c r="AQ11" s="15">
        <f>Calc!AQ$186*Calc!$F$843</f>
        <v>0</v>
      </c>
      <c r="AR11" s="15">
        <f>Calc!AR$186*Calc!$F$843</f>
        <v>0</v>
      </c>
      <c r="AT11" s="39" t="s">
        <v>53</v>
      </c>
      <c r="AU11" s="39" t="s">
        <v>57</v>
      </c>
      <c r="AV11" s="39" t="s">
        <v>57</v>
      </c>
      <c r="AW11" s="39" t="s">
        <v>57</v>
      </c>
      <c r="AX11" s="39" t="s">
        <v>57</v>
      </c>
      <c r="AY11" s="39" t="s">
        <v>57</v>
      </c>
      <c r="AZ11" s="39" t="s">
        <v>57</v>
      </c>
      <c r="BA11" s="39" t="s">
        <v>57</v>
      </c>
      <c r="BB11" s="39" t="s">
        <v>57</v>
      </c>
      <c r="BC11" s="39" t="s">
        <v>57</v>
      </c>
      <c r="BE11" s="8"/>
      <c r="BF11" s="8"/>
      <c r="BG11" s="8"/>
      <c r="BH11" s="8"/>
      <c r="BI11" s="8"/>
      <c r="BJ11" s="8"/>
      <c r="BK11" s="8"/>
      <c r="BL11" s="8"/>
      <c r="BM11" s="8"/>
      <c r="BN11" s="8"/>
    </row>
    <row r="12" spans="1:66" outlineLevel="1">
      <c r="D12" t="str">
        <f>INDEX($AT12:$BC12,MATCH(General!$F$14,$AT$4:$BC$4,0))</f>
        <v>Residual value</v>
      </c>
      <c r="E12" s="11" t="str">
        <f>General!$F$16</f>
        <v>EUR</v>
      </c>
      <c r="F12" s="25">
        <f t="shared" si="1"/>
        <v>113550</v>
      </c>
      <c r="I12" s="15">
        <f>IF(Calc!$F$795=1,Calc!$F$821,Calc!$F$827)*(Config!$F$8=Config!I$15)</f>
        <v>0</v>
      </c>
      <c r="J12" s="15">
        <f>IF(Calc!$F$795=1,Calc!$F$821,Calc!$F$827)*(Config!$F$8=Config!J$15)</f>
        <v>0</v>
      </c>
      <c r="K12" s="15">
        <f>IF(Calc!$F$795=1,Calc!$F$821,Calc!$F$827)*(Config!$F$8=Config!K$15)</f>
        <v>0</v>
      </c>
      <c r="L12" s="15">
        <f>IF(Calc!$F$795=1,Calc!$F$821,Calc!$F$827)*(Config!$F$8=Config!L$15)</f>
        <v>0</v>
      </c>
      <c r="M12" s="15">
        <f>IF(Calc!$F$795=1,Calc!$F$821,Calc!$F$827)*(Config!$F$8=Config!M$15)</f>
        <v>0</v>
      </c>
      <c r="N12" s="15">
        <f>IF(Calc!$F$795=1,Calc!$F$821,Calc!$F$827)*(Config!$F$8=Config!N$15)</f>
        <v>0</v>
      </c>
      <c r="O12" s="15">
        <f>IF(Calc!$F$795=1,Calc!$F$821,Calc!$F$827)*(Config!$F$8=Config!O$15)</f>
        <v>0</v>
      </c>
      <c r="P12" s="15">
        <f>IF(Calc!$F$795=1,Calc!$F$821,Calc!$F$827)*(Config!$F$8=Config!P$15)</f>
        <v>0</v>
      </c>
      <c r="Q12" s="15">
        <f>IF(Calc!$F$795=1,Calc!$F$821,Calc!$F$827)*(Config!$F$8=Config!Q$15)</f>
        <v>0</v>
      </c>
      <c r="R12" s="15">
        <f>IF(Calc!$F$795=1,Calc!$F$821,Calc!$F$827)*(Config!$F$8=Config!R$15)</f>
        <v>0</v>
      </c>
      <c r="S12" s="15">
        <f>IF(Calc!$F$795=1,Calc!$F$821,Calc!$F$827)*(Config!$F$8=Config!S$15)</f>
        <v>0</v>
      </c>
      <c r="T12" s="15">
        <f>IF(Calc!$F$795=1,Calc!$F$821,Calc!$F$827)*(Config!$F$8=Config!T$15)</f>
        <v>0</v>
      </c>
      <c r="U12" s="15">
        <f>IF(Calc!$F$795=1,Calc!$F$821,Calc!$F$827)*(Config!$F$8=Config!U$15)</f>
        <v>0</v>
      </c>
      <c r="V12" s="15">
        <f>IF(Calc!$F$795=1,Calc!$F$821,Calc!$F$827)*(Config!$F$8=Config!V$15)</f>
        <v>0</v>
      </c>
      <c r="W12" s="15">
        <f>IF(Calc!$F$795=1,Calc!$F$821,Calc!$F$827)*(Config!$F$8=Config!W$15)</f>
        <v>0</v>
      </c>
      <c r="X12" s="15">
        <f>IF(Calc!$F$795=1,Calc!$F$821,Calc!$F$827)*(Config!$F$8=Config!X$15)</f>
        <v>0</v>
      </c>
      <c r="Y12" s="15">
        <f>IF(Calc!$F$795=1,Calc!$F$821,Calc!$F$827)*(Config!$F$8=Config!Y$15)</f>
        <v>0</v>
      </c>
      <c r="Z12" s="15">
        <f>IF(Calc!$F$795=1,Calc!$F$821,Calc!$F$827)*(Config!$F$8=Config!Z$15)</f>
        <v>0</v>
      </c>
      <c r="AA12" s="15">
        <f>IF(Calc!$F$795=1,Calc!$F$821,Calc!$F$827)*(Config!$F$8=Config!AA$15)</f>
        <v>0</v>
      </c>
      <c r="AB12" s="15">
        <f>IF(Calc!$F$795=1,Calc!$F$821,Calc!$F$827)*(Config!$F$8=Config!AB$15)</f>
        <v>113550</v>
      </c>
      <c r="AC12" s="15">
        <f>IF(Calc!$F$795=1,Calc!$F$821,Calc!$F$827)*(Config!$F$8=Config!AC$15)</f>
        <v>0</v>
      </c>
      <c r="AD12" s="15">
        <f>IF(Calc!$F$795=1,Calc!$F$821,Calc!$F$827)*(Config!$F$8=Config!AD$15)</f>
        <v>0</v>
      </c>
      <c r="AE12" s="15">
        <f>IF(Calc!$F$795=1,Calc!$F$821,Calc!$F$827)*(Config!$F$8=Config!AE$15)</f>
        <v>0</v>
      </c>
      <c r="AF12" s="15">
        <f>IF(Calc!$F$795=1,Calc!$F$821,Calc!$F$827)*(Config!$F$8=Config!AF$15)</f>
        <v>0</v>
      </c>
      <c r="AG12" s="15">
        <f>IF(Calc!$F$795=1,Calc!$F$821,Calc!$F$827)*(Config!$F$8=Config!AG$15)</f>
        <v>0</v>
      </c>
      <c r="AH12" s="15">
        <f>IF(Calc!$F$795=1,Calc!$F$821,Calc!$F$827)*(Config!$F$8=Config!AH$15)</f>
        <v>0</v>
      </c>
      <c r="AI12" s="15">
        <f>IF(Calc!$F$795=1,Calc!$F$821,Calc!$F$827)*(Config!$F$8=Config!AI$15)</f>
        <v>0</v>
      </c>
      <c r="AJ12" s="15">
        <f>IF(Calc!$F$795=1,Calc!$F$821,Calc!$F$827)*(Config!$F$8=Config!AJ$15)</f>
        <v>0</v>
      </c>
      <c r="AK12" s="15">
        <f>IF(Calc!$F$795=1,Calc!$F$821,Calc!$F$827)*(Config!$F$8=Config!AK$15)</f>
        <v>0</v>
      </c>
      <c r="AL12" s="15">
        <f>IF(Calc!$F$795=1,Calc!$F$821,Calc!$F$827)*(Config!$F$8=Config!AL$15)</f>
        <v>0</v>
      </c>
      <c r="AM12" s="15">
        <f>IF(Calc!$F$795=1,Calc!$F$821,Calc!$F$827)*(Config!$F$8=Config!AM$15)</f>
        <v>0</v>
      </c>
      <c r="AN12" s="15">
        <f>IF(Calc!$F$795=1,Calc!$F$821,Calc!$F$827)*(Config!$F$8=Config!AN$15)</f>
        <v>0</v>
      </c>
      <c r="AO12" s="15">
        <f>IF(Calc!$F$795=1,Calc!$F$821,Calc!$F$827)*(Config!$F$8=Config!AO$15)</f>
        <v>0</v>
      </c>
      <c r="AP12" s="15">
        <f>IF(Calc!$F$795=1,Calc!$F$821,Calc!$F$827)*(Config!$F$8=Config!AP$15)</f>
        <v>0</v>
      </c>
      <c r="AQ12" s="15">
        <f>IF(Calc!$F$795=1,Calc!$F$821,Calc!$F$827)*(Config!$F$8=Config!AQ$15)</f>
        <v>0</v>
      </c>
      <c r="AR12" s="15">
        <f>IF(Calc!$F$795=1,Calc!$F$821,Calc!$F$827)*(Config!$F$8=Config!AR$15)</f>
        <v>0</v>
      </c>
      <c r="AT12" s="39" t="s">
        <v>101</v>
      </c>
      <c r="AU12" s="39" t="s">
        <v>57</v>
      </c>
      <c r="AV12" s="39" t="s">
        <v>57</v>
      </c>
      <c r="AW12" s="39" t="s">
        <v>57</v>
      </c>
      <c r="AX12" s="39" t="s">
        <v>57</v>
      </c>
      <c r="AY12" s="39" t="s">
        <v>57</v>
      </c>
      <c r="AZ12" s="39" t="s">
        <v>57</v>
      </c>
      <c r="BA12" s="39" t="s">
        <v>57</v>
      </c>
      <c r="BB12" s="39" t="s">
        <v>57</v>
      </c>
      <c r="BC12" s="39" t="s">
        <v>57</v>
      </c>
      <c r="BE12" s="8"/>
      <c r="BF12" s="8"/>
      <c r="BG12" s="8"/>
      <c r="BH12" s="8"/>
      <c r="BI12" s="8"/>
      <c r="BJ12" s="8"/>
      <c r="BK12" s="8"/>
      <c r="BL12" s="8"/>
      <c r="BM12" s="8"/>
      <c r="BN12" s="8"/>
    </row>
    <row r="13" spans="1:66" outlineLevel="1">
      <c r="D13" t="str">
        <f>INDEX($AT13:$BC13,MATCH(General!$F$14,$AT$4:$BC$4,0))</f>
        <v>Total operating costs</v>
      </c>
      <c r="E13" s="11" t="str">
        <f>General!$F$16</f>
        <v>EUR</v>
      </c>
      <c r="F13" s="25">
        <f t="shared" ref="F13:F16" si="2">SUM(I13:AR13)</f>
        <v>468845.46293371229</v>
      </c>
      <c r="I13" s="15">
        <f>-(Calc!I$414-Calc!I$300)*Calc!$F$841*Calc!$F$842</f>
        <v>0</v>
      </c>
      <c r="J13" s="15">
        <f>-(Calc!J$414-Calc!J$300)*Calc!$F$841*Calc!$F$842</f>
        <v>20903.370894974149</v>
      </c>
      <c r="K13" s="15">
        <f>-(Calc!K$414-Calc!K$300)*Calc!$F$841*Calc!$F$842</f>
        <v>24885.671779929904</v>
      </c>
      <c r="L13" s="15">
        <f>-(Calc!L$414-Calc!L$300)*Calc!$F$841*Calc!$F$842</f>
        <v>24885.671779929904</v>
      </c>
      <c r="M13" s="15">
        <f>-(Calc!M$414-Calc!M$300)*Calc!$F$841*Calc!$F$842</f>
        <v>24885.671779929904</v>
      </c>
      <c r="N13" s="15">
        <f>-(Calc!N$414-Calc!N$300)*Calc!$F$841*Calc!$F$842</f>
        <v>24885.671779929904</v>
      </c>
      <c r="O13" s="15">
        <f>-(Calc!O$414-Calc!O$300)*Calc!$F$841*Calc!$F$842</f>
        <v>24885.671779929904</v>
      </c>
      <c r="P13" s="15">
        <f>-(Calc!P$414-Calc!P$300)*Calc!$F$841*Calc!$F$842</f>
        <v>24885.671779929904</v>
      </c>
      <c r="Q13" s="15">
        <f>-(Calc!Q$414-Calc!Q$300)*Calc!$F$841*Calc!$F$842</f>
        <v>24885.671779929904</v>
      </c>
      <c r="R13" s="15">
        <f>-(Calc!R$414-Calc!R$300)*Calc!$F$841*Calc!$F$842</f>
        <v>24885.671779929904</v>
      </c>
      <c r="S13" s="15">
        <f>-(Calc!S$414-Calc!S$300)*Calc!$F$841*Calc!$F$842</f>
        <v>24885.671779929904</v>
      </c>
      <c r="T13" s="15">
        <f>-(Calc!T$414-Calc!T$300)*Calc!$F$841*Calc!$F$842</f>
        <v>24885.671779929904</v>
      </c>
      <c r="U13" s="15">
        <f>-(Calc!U$414-Calc!U$300)*Calc!$F$841*Calc!$F$842</f>
        <v>24885.671779929904</v>
      </c>
      <c r="V13" s="15">
        <f>-(Calc!V$414-Calc!V$300)*Calc!$F$841*Calc!$F$842</f>
        <v>24885.671779929904</v>
      </c>
      <c r="W13" s="15">
        <f>-(Calc!W$414-Calc!W$300)*Calc!$F$841*Calc!$F$842</f>
        <v>24885.671779929904</v>
      </c>
      <c r="X13" s="15">
        <f>-(Calc!X$414-Calc!X$300)*Calc!$F$841*Calc!$F$842</f>
        <v>24885.671779929904</v>
      </c>
      <c r="Y13" s="15">
        <f>-(Calc!Y$414-Calc!Y$300)*Calc!$F$841*Calc!$F$842</f>
        <v>24885.671779929904</v>
      </c>
      <c r="Z13" s="15">
        <f>-(Calc!Z$414-Calc!Z$300)*Calc!$F$841*Calc!$F$842</f>
        <v>24885.671779929904</v>
      </c>
      <c r="AA13" s="15">
        <f>-(Calc!AA$414-Calc!AA$300)*Calc!$F$841*Calc!$F$842</f>
        <v>24885.671779929904</v>
      </c>
      <c r="AB13" s="15">
        <f>-(Calc!AB$414-Calc!AB$300)*Calc!$F$841*Calc!$F$842</f>
        <v>24885.671779929904</v>
      </c>
      <c r="AC13" s="15">
        <f>-(Calc!AC$414-Calc!AC$300)*Calc!$F$841*Calc!$F$842</f>
        <v>0</v>
      </c>
      <c r="AD13" s="15">
        <f>-(Calc!AD$414-Calc!AD$300)*Calc!$F$841*Calc!$F$842</f>
        <v>0</v>
      </c>
      <c r="AE13" s="15">
        <f>-(Calc!AE$414-Calc!AE$300)*Calc!$F$841*Calc!$F$842</f>
        <v>0</v>
      </c>
      <c r="AF13" s="15">
        <f>-(Calc!AF$414-Calc!AF$300)*Calc!$F$841*Calc!$F$842</f>
        <v>0</v>
      </c>
      <c r="AG13" s="15">
        <f>-(Calc!AG$414-Calc!AG$300)*Calc!$F$841*Calc!$F$842</f>
        <v>0</v>
      </c>
      <c r="AH13" s="15">
        <f>-(Calc!AH$414-Calc!AH$300)*Calc!$F$841*Calc!$F$842</f>
        <v>0</v>
      </c>
      <c r="AI13" s="15">
        <f>-(Calc!AI$414-Calc!AI$300)*Calc!$F$841*Calc!$F$842</f>
        <v>0</v>
      </c>
      <c r="AJ13" s="15">
        <f>-(Calc!AJ$414-Calc!AJ$300)*Calc!$F$841*Calc!$F$842</f>
        <v>0</v>
      </c>
      <c r="AK13" s="15">
        <f>-(Calc!AK$414-Calc!AK$300)*Calc!$F$841*Calc!$F$842</f>
        <v>0</v>
      </c>
      <c r="AL13" s="15">
        <f>-(Calc!AL$414-Calc!AL$300)*Calc!$F$841*Calc!$F$842</f>
        <v>0</v>
      </c>
      <c r="AM13" s="15">
        <f>-(Calc!AM$414-Calc!AM$300)*Calc!$F$841*Calc!$F$842</f>
        <v>0</v>
      </c>
      <c r="AN13" s="15">
        <f>-(Calc!AN$414-Calc!AN$300)*Calc!$F$841*Calc!$F$842</f>
        <v>0</v>
      </c>
      <c r="AO13" s="15">
        <f>-(Calc!AO$414-Calc!AO$300)*Calc!$F$841*Calc!$F$842</f>
        <v>0</v>
      </c>
      <c r="AP13" s="15">
        <f>-(Calc!AP$414-Calc!AP$300)*Calc!$F$841*Calc!$F$842</f>
        <v>0</v>
      </c>
      <c r="AQ13" s="15">
        <f>-(Calc!AQ$414-Calc!AQ$300)*Calc!$F$841*Calc!$F$842</f>
        <v>0</v>
      </c>
      <c r="AR13" s="15">
        <f>-(Calc!AR$414-Calc!AR$300)*Calc!$F$841*Calc!$F$842</f>
        <v>0</v>
      </c>
      <c r="AT13" s="39" t="s">
        <v>258</v>
      </c>
      <c r="AU13" s="39" t="s">
        <v>57</v>
      </c>
      <c r="AV13" s="39" t="s">
        <v>57</v>
      </c>
      <c r="AW13" s="39" t="s">
        <v>57</v>
      </c>
      <c r="AX13" s="39" t="s">
        <v>57</v>
      </c>
      <c r="AY13" s="39" t="s">
        <v>57</v>
      </c>
      <c r="AZ13" s="39" t="s">
        <v>57</v>
      </c>
      <c r="BA13" s="39" t="s">
        <v>57</v>
      </c>
      <c r="BB13" s="39" t="s">
        <v>57</v>
      </c>
      <c r="BC13" s="39" t="s">
        <v>57</v>
      </c>
      <c r="BE13" s="8"/>
      <c r="BF13" s="8"/>
      <c r="BG13" s="8"/>
      <c r="BH13" s="8"/>
      <c r="BI13" s="8"/>
      <c r="BJ13" s="8"/>
      <c r="BK13" s="8"/>
      <c r="BL13" s="8"/>
      <c r="BM13" s="8"/>
      <c r="BN13" s="8"/>
    </row>
    <row r="14" spans="1:66" outlineLevel="1">
      <c r="D14" t="str">
        <f>INDEX($AT14:$BC14,MATCH(General!$F$14,$AT$4:$BC$4,0))</f>
        <v>ESCO remuneration</v>
      </c>
      <c r="E14" s="11" t="str">
        <f>General!$F$16</f>
        <v>EUR</v>
      </c>
      <c r="F14" s="25">
        <f t="shared" ref="F14" si="3">SUM(I14:AR14)</f>
        <v>0</v>
      </c>
      <c r="I14" s="15">
        <f>-Calc!I$434*Calc!$F$452*Calc!$F$841*Calc!$F$842</f>
        <v>0</v>
      </c>
      <c r="J14" s="15">
        <f>-Calc!J$434*Calc!$F$452*Calc!$F$841*Calc!$F$842</f>
        <v>0</v>
      </c>
      <c r="K14" s="15">
        <f>-Calc!K$434*Calc!$F$452*Calc!$F$841*Calc!$F$842</f>
        <v>0</v>
      </c>
      <c r="L14" s="15">
        <f>-Calc!L$434*Calc!$F$452*Calc!$F$841*Calc!$F$842</f>
        <v>0</v>
      </c>
      <c r="M14" s="15">
        <f>-Calc!M$434*Calc!$F$452*Calc!$F$841*Calc!$F$842</f>
        <v>0</v>
      </c>
      <c r="N14" s="15">
        <f>-Calc!N$434*Calc!$F$452*Calc!$F$841*Calc!$F$842</f>
        <v>0</v>
      </c>
      <c r="O14" s="15">
        <f>-Calc!O$434*Calc!$F$452*Calc!$F$841*Calc!$F$842</f>
        <v>0</v>
      </c>
      <c r="P14" s="15">
        <f>-Calc!P$434*Calc!$F$452*Calc!$F$841*Calc!$F$842</f>
        <v>0</v>
      </c>
      <c r="Q14" s="15">
        <f>-Calc!Q$434*Calc!$F$452*Calc!$F$841*Calc!$F$842</f>
        <v>0</v>
      </c>
      <c r="R14" s="15">
        <f>-Calc!R$434*Calc!$F$452*Calc!$F$841*Calc!$F$842</f>
        <v>0</v>
      </c>
      <c r="S14" s="15">
        <f>-Calc!S$434*Calc!$F$452*Calc!$F$841*Calc!$F$842</f>
        <v>0</v>
      </c>
      <c r="T14" s="15">
        <f>-Calc!T$434*Calc!$F$452*Calc!$F$841*Calc!$F$842</f>
        <v>0</v>
      </c>
      <c r="U14" s="15">
        <f>-Calc!U$434*Calc!$F$452*Calc!$F$841*Calc!$F$842</f>
        <v>0</v>
      </c>
      <c r="V14" s="15">
        <f>-Calc!V$434*Calc!$F$452*Calc!$F$841*Calc!$F$842</f>
        <v>0</v>
      </c>
      <c r="W14" s="15">
        <f>-Calc!W$434*Calc!$F$452*Calc!$F$841*Calc!$F$842</f>
        <v>0</v>
      </c>
      <c r="X14" s="15">
        <f>-Calc!X$434*Calc!$F$452*Calc!$F$841*Calc!$F$842</f>
        <v>0</v>
      </c>
      <c r="Y14" s="15">
        <f>-Calc!Y$434*Calc!$F$452*Calc!$F$841*Calc!$F$842</f>
        <v>0</v>
      </c>
      <c r="Z14" s="15">
        <f>-Calc!Z$434*Calc!$F$452*Calc!$F$841*Calc!$F$842</f>
        <v>0</v>
      </c>
      <c r="AA14" s="15">
        <f>-Calc!AA$434*Calc!$F$452*Calc!$F$841*Calc!$F$842</f>
        <v>0</v>
      </c>
      <c r="AB14" s="15">
        <f>-Calc!AB$434*Calc!$F$452*Calc!$F$841*Calc!$F$842</f>
        <v>0</v>
      </c>
      <c r="AC14" s="15">
        <f>-Calc!AC$434*Calc!$F$452*Calc!$F$841*Calc!$F$842</f>
        <v>0</v>
      </c>
      <c r="AD14" s="15">
        <f>-Calc!AD$434*Calc!$F$452*Calc!$F$841*Calc!$F$842</f>
        <v>0</v>
      </c>
      <c r="AE14" s="15">
        <f>-Calc!AE$434*Calc!$F$452*Calc!$F$841*Calc!$F$842</f>
        <v>0</v>
      </c>
      <c r="AF14" s="15">
        <f>-Calc!AF$434*Calc!$F$452*Calc!$F$841*Calc!$F$842</f>
        <v>0</v>
      </c>
      <c r="AG14" s="15">
        <f>-Calc!AG$434*Calc!$F$452*Calc!$F$841*Calc!$F$842</f>
        <v>0</v>
      </c>
      <c r="AH14" s="15">
        <f>-Calc!AH$434*Calc!$F$452*Calc!$F$841*Calc!$F$842</f>
        <v>0</v>
      </c>
      <c r="AI14" s="15">
        <f>-Calc!AI$434*Calc!$F$452*Calc!$F$841*Calc!$F$842</f>
        <v>0</v>
      </c>
      <c r="AJ14" s="15">
        <f>-Calc!AJ$434*Calc!$F$452*Calc!$F$841*Calc!$F$842</f>
        <v>0</v>
      </c>
      <c r="AK14" s="15">
        <f>-Calc!AK$434*Calc!$F$452*Calc!$F$841*Calc!$F$842</f>
        <v>0</v>
      </c>
      <c r="AL14" s="15">
        <f>-Calc!AL$434*Calc!$F$452*Calc!$F$841*Calc!$F$842</f>
        <v>0</v>
      </c>
      <c r="AM14" s="15">
        <f>-Calc!AM$434*Calc!$F$452*Calc!$F$841*Calc!$F$842</f>
        <v>0</v>
      </c>
      <c r="AN14" s="15">
        <f>-Calc!AN$434*Calc!$F$452*Calc!$F$841*Calc!$F$842</f>
        <v>0</v>
      </c>
      <c r="AO14" s="15">
        <f>-Calc!AO$434*Calc!$F$452*Calc!$F$841*Calc!$F$842</f>
        <v>0</v>
      </c>
      <c r="AP14" s="15">
        <f>-Calc!AP$434*Calc!$F$452*Calc!$F$841*Calc!$F$842</f>
        <v>0</v>
      </c>
      <c r="AQ14" s="15">
        <f>-Calc!AQ$434*Calc!$F$452*Calc!$F$841*Calc!$F$842</f>
        <v>0</v>
      </c>
      <c r="AR14" s="15">
        <f>-Calc!AR$434*Calc!$F$452*Calc!$F$841*Calc!$F$842</f>
        <v>0</v>
      </c>
      <c r="AT14" s="39" t="s">
        <v>557</v>
      </c>
      <c r="AU14" s="39" t="s">
        <v>57</v>
      </c>
      <c r="AV14" s="39" t="s">
        <v>57</v>
      </c>
      <c r="AW14" s="39" t="s">
        <v>57</v>
      </c>
      <c r="AX14" s="39" t="s">
        <v>57</v>
      </c>
      <c r="AY14" s="39" t="s">
        <v>57</v>
      </c>
      <c r="AZ14" s="39" t="s">
        <v>57</v>
      </c>
      <c r="BA14" s="39" t="s">
        <v>57</v>
      </c>
      <c r="BB14" s="39" t="s">
        <v>57</v>
      </c>
      <c r="BC14" s="39" t="s">
        <v>57</v>
      </c>
      <c r="BE14" s="8"/>
      <c r="BF14" s="8"/>
      <c r="BG14" s="8"/>
      <c r="BH14" s="8"/>
      <c r="BI14" s="8"/>
      <c r="BJ14" s="8"/>
      <c r="BK14" s="8"/>
      <c r="BL14" s="8"/>
      <c r="BM14" s="8"/>
      <c r="BN14" s="8"/>
    </row>
    <row r="15" spans="1:66" outlineLevel="1">
      <c r="D15" t="str">
        <f>INDEX($AT15:$BC15,MATCH(General!$F$14,$AT$4:$BC$4,0))</f>
        <v>Initial investment</v>
      </c>
      <c r="E15" s="11" t="str">
        <f>General!$F$16</f>
        <v>EUR</v>
      </c>
      <c r="F15" s="25">
        <f t="shared" si="2"/>
        <v>-241695.78470317411</v>
      </c>
      <c r="I15" s="15">
        <f>-Calc!I$94*Calc!$F$839*Calc!$F$840</f>
        <v>-24169.57847031741</v>
      </c>
      <c r="J15" s="15">
        <f>-Calc!J$94*Calc!$F$839*Calc!$F$840</f>
        <v>-217526.2062328567</v>
      </c>
      <c r="K15" s="15">
        <f>-Calc!K$94*Calc!$F$839*Calc!$F$840</f>
        <v>0</v>
      </c>
      <c r="L15" s="15">
        <f>-Calc!L$94*Calc!$F$839*Calc!$F$840</f>
        <v>0</v>
      </c>
      <c r="M15" s="15">
        <f>-Calc!M$94*Calc!$F$839*Calc!$F$840</f>
        <v>0</v>
      </c>
      <c r="N15" s="15">
        <f>-Calc!N$94*Calc!$F$839*Calc!$F$840</f>
        <v>0</v>
      </c>
      <c r="O15" s="15">
        <f>-Calc!O$94*Calc!$F$839*Calc!$F$840</f>
        <v>0</v>
      </c>
      <c r="P15" s="15">
        <f>-Calc!P$94*Calc!$F$839*Calc!$F$840</f>
        <v>0</v>
      </c>
      <c r="Q15" s="15">
        <f>-Calc!Q$94*Calc!$F$839*Calc!$F$840</f>
        <v>0</v>
      </c>
      <c r="R15" s="15">
        <f>-Calc!R$94*Calc!$F$839*Calc!$F$840</f>
        <v>0</v>
      </c>
      <c r="S15" s="15">
        <f>-Calc!S$94*Calc!$F$839*Calc!$F$840</f>
        <v>0</v>
      </c>
      <c r="T15" s="15">
        <f>-Calc!T$94*Calc!$F$839*Calc!$F$840</f>
        <v>0</v>
      </c>
      <c r="U15" s="15">
        <f>-Calc!U$94*Calc!$F$839*Calc!$F$840</f>
        <v>0</v>
      </c>
      <c r="V15" s="15">
        <f>-Calc!V$94*Calc!$F$839*Calc!$F$840</f>
        <v>0</v>
      </c>
      <c r="W15" s="15">
        <f>-Calc!W$94*Calc!$F$839*Calc!$F$840</f>
        <v>0</v>
      </c>
      <c r="X15" s="15">
        <f>-Calc!X$94*Calc!$F$839*Calc!$F$840</f>
        <v>0</v>
      </c>
      <c r="Y15" s="15">
        <f>-Calc!Y$94*Calc!$F$839*Calc!$F$840</f>
        <v>0</v>
      </c>
      <c r="Z15" s="15">
        <f>-Calc!Z$94*Calc!$F$839*Calc!$F$840</f>
        <v>0</v>
      </c>
      <c r="AA15" s="15">
        <f>-Calc!AA$94*Calc!$F$839*Calc!$F$840</f>
        <v>0</v>
      </c>
      <c r="AB15" s="15">
        <f>-Calc!AB$94*Calc!$F$839*Calc!$F$840</f>
        <v>0</v>
      </c>
      <c r="AC15" s="15">
        <f>-Calc!AC$94*Calc!$F$839*Calc!$F$840</f>
        <v>0</v>
      </c>
      <c r="AD15" s="15">
        <f>-Calc!AD$94*Calc!$F$839*Calc!$F$840</f>
        <v>0</v>
      </c>
      <c r="AE15" s="15">
        <f>-Calc!AE$94*Calc!$F$839*Calc!$F$840</f>
        <v>0</v>
      </c>
      <c r="AF15" s="15">
        <f>-Calc!AF$94*Calc!$F$839*Calc!$F$840</f>
        <v>0</v>
      </c>
      <c r="AG15" s="15">
        <f>-Calc!AG$94*Calc!$F$839*Calc!$F$840</f>
        <v>0</v>
      </c>
      <c r="AH15" s="15">
        <f>-Calc!AH$94*Calc!$F$839*Calc!$F$840</f>
        <v>0</v>
      </c>
      <c r="AI15" s="15">
        <f>-Calc!AI$94*Calc!$F$839*Calc!$F$840</f>
        <v>0</v>
      </c>
      <c r="AJ15" s="15">
        <f>-Calc!AJ$94*Calc!$F$839*Calc!$F$840</f>
        <v>0</v>
      </c>
      <c r="AK15" s="15">
        <f>-Calc!AK$94*Calc!$F$839*Calc!$F$840</f>
        <v>0</v>
      </c>
      <c r="AL15" s="15">
        <f>-Calc!AL$94*Calc!$F$839*Calc!$F$840</f>
        <v>0</v>
      </c>
      <c r="AM15" s="15">
        <f>-Calc!AM$94*Calc!$F$839*Calc!$F$840</f>
        <v>0</v>
      </c>
      <c r="AN15" s="15">
        <f>-Calc!AN$94*Calc!$F$839*Calc!$F$840</f>
        <v>0</v>
      </c>
      <c r="AO15" s="15">
        <f>-Calc!AO$94*Calc!$F$839*Calc!$F$840</f>
        <v>0</v>
      </c>
      <c r="AP15" s="15">
        <f>-Calc!AP$94*Calc!$F$839*Calc!$F$840</f>
        <v>0</v>
      </c>
      <c r="AQ15" s="15">
        <f>-Calc!AQ$94*Calc!$F$839*Calc!$F$840</f>
        <v>0</v>
      </c>
      <c r="AR15" s="15">
        <f>-Calc!AR$94*Calc!$F$839*Calc!$F$840</f>
        <v>0</v>
      </c>
      <c r="AT15" s="39" t="s">
        <v>259</v>
      </c>
      <c r="AU15" s="39" t="s">
        <v>57</v>
      </c>
      <c r="AV15" s="39" t="s">
        <v>57</v>
      </c>
      <c r="AW15" s="39" t="s">
        <v>57</v>
      </c>
      <c r="AX15" s="39" t="s">
        <v>57</v>
      </c>
      <c r="AY15" s="39" t="s">
        <v>57</v>
      </c>
      <c r="AZ15" s="39" t="s">
        <v>57</v>
      </c>
      <c r="BA15" s="39" t="s">
        <v>57</v>
      </c>
      <c r="BB15" s="39" t="s">
        <v>57</v>
      </c>
      <c r="BC15" s="39" t="s">
        <v>57</v>
      </c>
      <c r="BE15" s="8"/>
      <c r="BF15" s="8"/>
      <c r="BG15" s="8"/>
      <c r="BH15" s="8"/>
      <c r="BI15" s="8"/>
      <c r="BJ15" s="8"/>
      <c r="BK15" s="8"/>
      <c r="BL15" s="8"/>
      <c r="BM15" s="8"/>
      <c r="BN15" s="8"/>
    </row>
    <row r="16" spans="1:66" outlineLevel="1">
      <c r="D16" t="str">
        <f>INDEX($AT16:$BC16,MATCH(General!$F$14,$AT$4:$BC$4,0))</f>
        <v>Replacement costs</v>
      </c>
      <c r="E16" s="11" t="str">
        <f>General!$F$16</f>
        <v>EUR</v>
      </c>
      <c r="F16" s="25">
        <f t="shared" si="2"/>
        <v>0</v>
      </c>
      <c r="I16" s="15">
        <f>-Calc!I$130*Calc!$F$839*Calc!$F$839</f>
        <v>0</v>
      </c>
      <c r="J16" s="15">
        <f>-Calc!J$130*Calc!$F$839*Calc!$F$839</f>
        <v>0</v>
      </c>
      <c r="K16" s="15">
        <f>-Calc!K$130*Calc!$F$839*Calc!$F$839</f>
        <v>0</v>
      </c>
      <c r="L16" s="15">
        <f>-Calc!L$130*Calc!$F$839*Calc!$F$839</f>
        <v>0</v>
      </c>
      <c r="M16" s="15">
        <f>-Calc!M$130*Calc!$F$839*Calc!$F$839</f>
        <v>0</v>
      </c>
      <c r="N16" s="15">
        <f>-Calc!N$130*Calc!$F$839*Calc!$F$839</f>
        <v>0</v>
      </c>
      <c r="O16" s="15">
        <f>-Calc!O$130*Calc!$F$839*Calc!$F$839</f>
        <v>0</v>
      </c>
      <c r="P16" s="15">
        <f>-Calc!P$130*Calc!$F$839*Calc!$F$839</f>
        <v>0</v>
      </c>
      <c r="Q16" s="15">
        <f>-Calc!Q$130*Calc!$F$839*Calc!$F$839</f>
        <v>0</v>
      </c>
      <c r="R16" s="15">
        <f>-Calc!R$130*Calc!$F$839*Calc!$F$839</f>
        <v>0</v>
      </c>
      <c r="S16" s="15">
        <f>-Calc!S$130*Calc!$F$839*Calc!$F$839</f>
        <v>0</v>
      </c>
      <c r="T16" s="15">
        <f>-Calc!T$130*Calc!$F$839*Calc!$F$839</f>
        <v>0</v>
      </c>
      <c r="U16" s="15">
        <f>-Calc!U$130*Calc!$F$839*Calc!$F$839</f>
        <v>0</v>
      </c>
      <c r="V16" s="15">
        <f>-Calc!V$130*Calc!$F$839*Calc!$F$839</f>
        <v>0</v>
      </c>
      <c r="W16" s="15">
        <f>-Calc!W$130*Calc!$F$839*Calc!$F$839</f>
        <v>0</v>
      </c>
      <c r="X16" s="15">
        <f>-Calc!X$130*Calc!$F$839*Calc!$F$839</f>
        <v>0</v>
      </c>
      <c r="Y16" s="15">
        <f>-Calc!Y$130*Calc!$F$839*Calc!$F$839</f>
        <v>0</v>
      </c>
      <c r="Z16" s="15">
        <f>-Calc!Z$130*Calc!$F$839*Calc!$F$839</f>
        <v>0</v>
      </c>
      <c r="AA16" s="15">
        <f>-Calc!AA$130*Calc!$F$839*Calc!$F$839</f>
        <v>0</v>
      </c>
      <c r="AB16" s="15">
        <f>-Calc!AB$130*Calc!$F$839*Calc!$F$839</f>
        <v>0</v>
      </c>
      <c r="AC16" s="15">
        <f>-Calc!AC$130*Calc!$F$839*Calc!$F$839</f>
        <v>0</v>
      </c>
      <c r="AD16" s="15">
        <f>-Calc!AD$130*Calc!$F$839*Calc!$F$839</f>
        <v>0</v>
      </c>
      <c r="AE16" s="15">
        <f>-Calc!AE$130*Calc!$F$839*Calc!$F$839</f>
        <v>0</v>
      </c>
      <c r="AF16" s="15">
        <f>-Calc!AF$130*Calc!$F$839*Calc!$F$839</f>
        <v>0</v>
      </c>
      <c r="AG16" s="15">
        <f>-Calc!AG$130*Calc!$F$839*Calc!$F$839</f>
        <v>0</v>
      </c>
      <c r="AH16" s="15">
        <f>-Calc!AH$130*Calc!$F$839*Calc!$F$839</f>
        <v>0</v>
      </c>
      <c r="AI16" s="15">
        <f>-Calc!AI$130*Calc!$F$839*Calc!$F$839</f>
        <v>0</v>
      </c>
      <c r="AJ16" s="15">
        <f>-Calc!AJ$130*Calc!$F$839*Calc!$F$839</f>
        <v>0</v>
      </c>
      <c r="AK16" s="15">
        <f>-Calc!AK$130*Calc!$F$839*Calc!$F$839</f>
        <v>0</v>
      </c>
      <c r="AL16" s="15">
        <f>-Calc!AL$130*Calc!$F$839*Calc!$F$839</f>
        <v>0</v>
      </c>
      <c r="AM16" s="15">
        <f>-Calc!AM$130*Calc!$F$839*Calc!$F$839</f>
        <v>0</v>
      </c>
      <c r="AN16" s="15">
        <f>-Calc!AN$130*Calc!$F$839*Calc!$F$839</f>
        <v>0</v>
      </c>
      <c r="AO16" s="15">
        <f>-Calc!AO$130*Calc!$F$839*Calc!$F$839</f>
        <v>0</v>
      </c>
      <c r="AP16" s="15">
        <f>-Calc!AP$130*Calc!$F$839*Calc!$F$839</f>
        <v>0</v>
      </c>
      <c r="AQ16" s="15">
        <f>-Calc!AQ$130*Calc!$F$839*Calc!$F$839</f>
        <v>0</v>
      </c>
      <c r="AR16" s="15">
        <f>-Calc!AR$130*Calc!$F$839*Calc!$F$839</f>
        <v>0</v>
      </c>
      <c r="AT16" s="39" t="s">
        <v>260</v>
      </c>
      <c r="AU16" s="39" t="s">
        <v>57</v>
      </c>
      <c r="AV16" s="39" t="s">
        <v>57</v>
      </c>
      <c r="AW16" s="39" t="s">
        <v>57</v>
      </c>
      <c r="AX16" s="39" t="s">
        <v>57</v>
      </c>
      <c r="AY16" s="39" t="s">
        <v>57</v>
      </c>
      <c r="AZ16" s="39" t="s">
        <v>57</v>
      </c>
      <c r="BA16" s="39" t="s">
        <v>57</v>
      </c>
      <c r="BB16" s="39" t="s">
        <v>57</v>
      </c>
      <c r="BC16" s="39" t="s">
        <v>57</v>
      </c>
      <c r="BE16" s="8"/>
      <c r="BF16" s="8"/>
      <c r="BG16" s="8"/>
      <c r="BH16" s="8"/>
      <c r="BI16" s="8"/>
      <c r="BJ16" s="8"/>
      <c r="BK16" s="8"/>
      <c r="BL16" s="8"/>
      <c r="BM16" s="8"/>
      <c r="BN16" s="8"/>
    </row>
    <row r="17" spans="4:66" outlineLevel="1">
      <c r="E17" s="11"/>
    </row>
    <row r="18" spans="4:66" outlineLevel="1">
      <c r="D18" s="2" t="str">
        <f>INDEX($AT18:$BC18,MATCH(General!$F$14,$AT$4:$BC$4,0))</f>
        <v>Undiscounted socio-economic benefits</v>
      </c>
      <c r="E18" s="17" t="str">
        <f>General!$F$16</f>
        <v>EUR</v>
      </c>
      <c r="F18" s="28">
        <f>SUM(I18:AR18)</f>
        <v>829213.96227791137</v>
      </c>
      <c r="I18" s="16">
        <f>SUM(I19:I27)</f>
        <v>0</v>
      </c>
      <c r="J18" s="16">
        <f t="shared" ref="J18:AR18" si="4">SUM(J19:J27)</f>
        <v>14322.9</v>
      </c>
      <c r="K18" s="16">
        <f t="shared" si="4"/>
        <v>29613.367348772859</v>
      </c>
      <c r="L18" s="16">
        <f t="shared" si="4"/>
        <v>30904.517348772857</v>
      </c>
      <c r="M18" s="16">
        <f t="shared" si="4"/>
        <v>32195.667348772859</v>
      </c>
      <c r="N18" s="16">
        <f t="shared" si="4"/>
        <v>33486.817348772856</v>
      </c>
      <c r="O18" s="16">
        <f t="shared" si="4"/>
        <v>35613.417348772855</v>
      </c>
      <c r="P18" s="16">
        <f t="shared" si="4"/>
        <v>37740.017348772861</v>
      </c>
      <c r="Q18" s="16">
        <f t="shared" si="4"/>
        <v>39866.617348772852</v>
      </c>
      <c r="R18" s="16">
        <f t="shared" si="4"/>
        <v>41993.217348772858</v>
      </c>
      <c r="S18" s="16">
        <f t="shared" si="4"/>
        <v>44119.817348772856</v>
      </c>
      <c r="T18" s="16">
        <f t="shared" si="4"/>
        <v>46170.467348772858</v>
      </c>
      <c r="U18" s="16">
        <f t="shared" si="4"/>
        <v>48221.117348772859</v>
      </c>
      <c r="V18" s="16">
        <f t="shared" si="4"/>
        <v>50271.767348772861</v>
      </c>
      <c r="W18" s="16">
        <f t="shared" si="4"/>
        <v>52322.417348772855</v>
      </c>
      <c r="X18" s="16">
        <f t="shared" si="4"/>
        <v>54373.067348772856</v>
      </c>
      <c r="Y18" s="16">
        <f t="shared" si="4"/>
        <v>56423.717348772858</v>
      </c>
      <c r="Z18" s="16">
        <f t="shared" si="4"/>
        <v>58474.367348772859</v>
      </c>
      <c r="AA18" s="16">
        <f t="shared" si="4"/>
        <v>60525.017348772861</v>
      </c>
      <c r="AB18" s="16">
        <f t="shared" si="4"/>
        <v>62575.667348772855</v>
      </c>
      <c r="AC18" s="16">
        <f t="shared" si="4"/>
        <v>0</v>
      </c>
      <c r="AD18" s="16">
        <f t="shared" si="4"/>
        <v>0</v>
      </c>
      <c r="AE18" s="16">
        <f t="shared" si="4"/>
        <v>0</v>
      </c>
      <c r="AF18" s="16">
        <f t="shared" si="4"/>
        <v>0</v>
      </c>
      <c r="AG18" s="16">
        <f t="shared" si="4"/>
        <v>0</v>
      </c>
      <c r="AH18" s="16">
        <f t="shared" si="4"/>
        <v>0</v>
      </c>
      <c r="AI18" s="16">
        <f t="shared" si="4"/>
        <v>0</v>
      </c>
      <c r="AJ18" s="16">
        <f t="shared" si="4"/>
        <v>0</v>
      </c>
      <c r="AK18" s="16">
        <f t="shared" si="4"/>
        <v>0</v>
      </c>
      <c r="AL18" s="16">
        <f t="shared" si="4"/>
        <v>0</v>
      </c>
      <c r="AM18" s="16">
        <f t="shared" si="4"/>
        <v>0</v>
      </c>
      <c r="AN18" s="16">
        <f t="shared" si="4"/>
        <v>0</v>
      </c>
      <c r="AO18" s="16">
        <f t="shared" si="4"/>
        <v>0</v>
      </c>
      <c r="AP18" s="16">
        <f t="shared" si="4"/>
        <v>0</v>
      </c>
      <c r="AQ18" s="16">
        <f t="shared" si="4"/>
        <v>0</v>
      </c>
      <c r="AR18" s="16">
        <f t="shared" si="4"/>
        <v>0</v>
      </c>
      <c r="AT18" s="39" t="s">
        <v>283</v>
      </c>
      <c r="AU18" s="39" t="s">
        <v>57</v>
      </c>
      <c r="AV18" s="39" t="s">
        <v>57</v>
      </c>
      <c r="AW18" s="39" t="s">
        <v>57</v>
      </c>
      <c r="AX18" s="39" t="s">
        <v>57</v>
      </c>
      <c r="AY18" s="39" t="s">
        <v>57</v>
      </c>
      <c r="AZ18" s="39" t="s">
        <v>57</v>
      </c>
      <c r="BA18" s="39" t="s">
        <v>57</v>
      </c>
      <c r="BB18" s="39" t="s">
        <v>57</v>
      </c>
      <c r="BC18" s="39" t="s">
        <v>57</v>
      </c>
      <c r="BE18" s="8"/>
      <c r="BF18" s="8"/>
      <c r="BG18" s="8"/>
      <c r="BH18" s="8"/>
      <c r="BI18" s="8"/>
      <c r="BJ18" s="8"/>
      <c r="BK18" s="8"/>
      <c r="BL18" s="8"/>
      <c r="BM18" s="8"/>
      <c r="BN18" s="8"/>
    </row>
    <row r="19" spans="4:66" outlineLevel="1">
      <c r="D19" t="str">
        <f>INDEX($AT19:$BC19,MATCH(General!$F$14,$AT$4:$BC$4,0))</f>
        <v xml:space="preserve">Avoided emissions of CO2 </v>
      </c>
      <c r="E19" s="11" t="str">
        <f>General!$F$16</f>
        <v>EUR</v>
      </c>
      <c r="F19" s="25">
        <f t="shared" ref="F19:F20" si="5">SUM(I19:AR19)</f>
        <v>567726.25</v>
      </c>
      <c r="I19" s="15">
        <f>(Calc!I$867+Calc!I$868)*Calc!I$858</f>
        <v>0</v>
      </c>
      <c r="J19" s="15">
        <f>(Calc!J$867+Calc!J$868)*Calc!J$858</f>
        <v>13822.9</v>
      </c>
      <c r="K19" s="15">
        <f>(Calc!K$867+Calc!K$868)*Calc!K$858</f>
        <v>15114.050000000001</v>
      </c>
      <c r="L19" s="15">
        <f>(Calc!L$867+Calc!L$868)*Calc!L$858</f>
        <v>16405.2</v>
      </c>
      <c r="M19" s="15">
        <f>(Calc!M$867+Calc!M$868)*Calc!M$858</f>
        <v>17696.350000000002</v>
      </c>
      <c r="N19" s="15">
        <f>(Calc!N$867+Calc!N$868)*Calc!N$858</f>
        <v>18987.5</v>
      </c>
      <c r="O19" s="15">
        <f>(Calc!O$867+Calc!O$868)*Calc!O$858</f>
        <v>21114.100000000002</v>
      </c>
      <c r="P19" s="15">
        <f>(Calc!P$867+Calc!P$868)*Calc!P$858</f>
        <v>23240.7</v>
      </c>
      <c r="Q19" s="15">
        <f>(Calc!Q$867+Calc!Q$868)*Calc!Q$858</f>
        <v>25367.3</v>
      </c>
      <c r="R19" s="15">
        <f>(Calc!R$867+Calc!R$868)*Calc!R$858</f>
        <v>27493.9</v>
      </c>
      <c r="S19" s="15">
        <f>(Calc!S$867+Calc!S$868)*Calc!S$858</f>
        <v>29620.5</v>
      </c>
      <c r="T19" s="15">
        <f>(Calc!T$867+Calc!T$868)*Calc!T$858</f>
        <v>31671.15</v>
      </c>
      <c r="U19" s="15">
        <f>(Calc!U$867+Calc!U$868)*Calc!U$858</f>
        <v>33721.800000000003</v>
      </c>
      <c r="V19" s="15">
        <f>(Calc!V$867+Calc!V$868)*Calc!V$858</f>
        <v>35772.450000000004</v>
      </c>
      <c r="W19" s="15">
        <f>(Calc!W$867+Calc!W$868)*Calc!W$858</f>
        <v>37823.1</v>
      </c>
      <c r="X19" s="15">
        <f>(Calc!X$867+Calc!X$868)*Calc!X$858</f>
        <v>39873.75</v>
      </c>
      <c r="Y19" s="15">
        <f>(Calc!Y$867+Calc!Y$868)*Calc!Y$858</f>
        <v>41924.400000000001</v>
      </c>
      <c r="Z19" s="15">
        <f>(Calc!Z$867+Calc!Z$868)*Calc!Z$858</f>
        <v>43975.05</v>
      </c>
      <c r="AA19" s="15">
        <f>(Calc!AA$867+Calc!AA$868)*Calc!AA$858</f>
        <v>46025.700000000004</v>
      </c>
      <c r="AB19" s="15">
        <f>(Calc!AB$867+Calc!AB$868)*Calc!AB$858</f>
        <v>48076.35</v>
      </c>
      <c r="AC19" s="15">
        <f>(Calc!AC$867+Calc!AC$868)*Calc!AC$858</f>
        <v>0</v>
      </c>
      <c r="AD19" s="15">
        <f>(Calc!AD$867+Calc!AD$868)*Calc!AD$858</f>
        <v>0</v>
      </c>
      <c r="AE19" s="15">
        <f>(Calc!AE$867+Calc!AE$868)*Calc!AE$858</f>
        <v>0</v>
      </c>
      <c r="AF19" s="15">
        <f>(Calc!AF$867+Calc!AF$868)*Calc!AF$858</f>
        <v>0</v>
      </c>
      <c r="AG19" s="15">
        <f>(Calc!AG$867+Calc!AG$868)*Calc!AG$858</f>
        <v>0</v>
      </c>
      <c r="AH19" s="15">
        <f>(Calc!AH$867+Calc!AH$868)*Calc!AH$858</f>
        <v>0</v>
      </c>
      <c r="AI19" s="15">
        <f>(Calc!AI$867+Calc!AI$868)*Calc!AI$858</f>
        <v>0</v>
      </c>
      <c r="AJ19" s="15">
        <f>(Calc!AJ$867+Calc!AJ$868)*Calc!AJ$858</f>
        <v>0</v>
      </c>
      <c r="AK19" s="15">
        <f>(Calc!AK$867+Calc!AK$868)*Calc!AK$858</f>
        <v>0</v>
      </c>
      <c r="AL19" s="15">
        <f>(Calc!AL$867+Calc!AL$868)*Calc!AL$858</f>
        <v>0</v>
      </c>
      <c r="AM19" s="15">
        <f>(Calc!AM$867+Calc!AM$868)*Calc!AM$858</f>
        <v>0</v>
      </c>
      <c r="AN19" s="15">
        <f>(Calc!AN$867+Calc!AN$868)*Calc!AN$858</f>
        <v>0</v>
      </c>
      <c r="AO19" s="15">
        <f>(Calc!AO$867+Calc!AO$868)*Calc!AO$858</f>
        <v>0</v>
      </c>
      <c r="AP19" s="15">
        <f>(Calc!AP$867+Calc!AP$868)*Calc!AP$858</f>
        <v>0</v>
      </c>
      <c r="AQ19" s="15">
        <f>(Calc!AQ$867+Calc!AQ$868)*Calc!AQ$858</f>
        <v>0</v>
      </c>
      <c r="AR19" s="15">
        <f>(Calc!AR$867+Calc!AR$868)*Calc!AR$858</f>
        <v>0</v>
      </c>
      <c r="AT19" s="39" t="s">
        <v>284</v>
      </c>
      <c r="AU19" s="39" t="s">
        <v>57</v>
      </c>
      <c r="AV19" s="39" t="s">
        <v>57</v>
      </c>
      <c r="AW19" s="39" t="s">
        <v>57</v>
      </c>
      <c r="AX19" s="39" t="s">
        <v>57</v>
      </c>
      <c r="AY19" s="39" t="s">
        <v>57</v>
      </c>
      <c r="AZ19" s="39" t="s">
        <v>57</v>
      </c>
      <c r="BA19" s="39" t="s">
        <v>57</v>
      </c>
      <c r="BB19" s="39" t="s">
        <v>57</v>
      </c>
      <c r="BC19" s="39" t="s">
        <v>57</v>
      </c>
      <c r="BE19" s="8"/>
      <c r="BF19" s="8"/>
      <c r="BG19" s="8"/>
      <c r="BH19" s="8"/>
      <c r="BI19" s="8"/>
      <c r="BJ19" s="8"/>
      <c r="BK19" s="8"/>
      <c r="BL19" s="8"/>
      <c r="BM19" s="8"/>
      <c r="BN19" s="8"/>
    </row>
    <row r="20" spans="4:66" outlineLevel="1">
      <c r="D20" t="str">
        <f>INDEX($AT20:$BC20,MATCH(General!$F$14,$AT$4:$BC$4,0))</f>
        <v>PM2.5</v>
      </c>
      <c r="E20" s="11" t="str">
        <f>General!$F$16</f>
        <v>EUR</v>
      </c>
      <c r="F20" s="25">
        <f t="shared" si="5"/>
        <v>0</v>
      </c>
      <c r="I20" s="15">
        <f>(Calc!I$869+Calc!I$870)*Calc!I$859</f>
        <v>0</v>
      </c>
      <c r="J20" s="15">
        <f>(Calc!J$869+Calc!J$870)*Calc!J$859</f>
        <v>0</v>
      </c>
      <c r="K20" s="15">
        <f>(Calc!K$869+Calc!K$870)*Calc!K$859</f>
        <v>0</v>
      </c>
      <c r="L20" s="15">
        <f>(Calc!L$869+Calc!L$870)*Calc!L$859</f>
        <v>0</v>
      </c>
      <c r="M20" s="15">
        <f>(Calc!M$869+Calc!M$870)*Calc!M$859</f>
        <v>0</v>
      </c>
      <c r="N20" s="15">
        <f>(Calc!N$869+Calc!N$870)*Calc!N$859</f>
        <v>0</v>
      </c>
      <c r="O20" s="15">
        <f>(Calc!O$869+Calc!O$870)*Calc!O$859</f>
        <v>0</v>
      </c>
      <c r="P20" s="15">
        <f>(Calc!P$869+Calc!P$870)*Calc!P$859</f>
        <v>0</v>
      </c>
      <c r="Q20" s="15">
        <f>(Calc!Q$869+Calc!Q$870)*Calc!Q$859</f>
        <v>0</v>
      </c>
      <c r="R20" s="15">
        <f>(Calc!R$869+Calc!R$870)*Calc!R$859</f>
        <v>0</v>
      </c>
      <c r="S20" s="15">
        <f>(Calc!S$869+Calc!S$870)*Calc!S$859</f>
        <v>0</v>
      </c>
      <c r="T20" s="15">
        <f>(Calc!T$869+Calc!T$870)*Calc!T$859</f>
        <v>0</v>
      </c>
      <c r="U20" s="15">
        <f>(Calc!U$869+Calc!U$870)*Calc!U$859</f>
        <v>0</v>
      </c>
      <c r="V20" s="15">
        <f>(Calc!V$869+Calc!V$870)*Calc!V$859</f>
        <v>0</v>
      </c>
      <c r="W20" s="15">
        <f>(Calc!W$869+Calc!W$870)*Calc!W$859</f>
        <v>0</v>
      </c>
      <c r="X20" s="15">
        <f>(Calc!X$869+Calc!X$870)*Calc!X$859</f>
        <v>0</v>
      </c>
      <c r="Y20" s="15">
        <f>(Calc!Y$869+Calc!Y$870)*Calc!Y$859</f>
        <v>0</v>
      </c>
      <c r="Z20" s="15">
        <f>(Calc!Z$869+Calc!Z$870)*Calc!Z$859</f>
        <v>0</v>
      </c>
      <c r="AA20" s="15">
        <f>(Calc!AA$869+Calc!AA$870)*Calc!AA$859</f>
        <v>0</v>
      </c>
      <c r="AB20" s="15">
        <f>(Calc!AB$869+Calc!AB$870)*Calc!AB$859</f>
        <v>0</v>
      </c>
      <c r="AC20" s="15">
        <f>(Calc!AC$869+Calc!AC$870)*Calc!AC$859</f>
        <v>0</v>
      </c>
      <c r="AD20" s="15">
        <f>(Calc!AD$869+Calc!AD$870)*Calc!AD$859</f>
        <v>0</v>
      </c>
      <c r="AE20" s="15">
        <f>(Calc!AE$869+Calc!AE$870)*Calc!AE$859</f>
        <v>0</v>
      </c>
      <c r="AF20" s="15">
        <f>(Calc!AF$869+Calc!AF$870)*Calc!AF$859</f>
        <v>0</v>
      </c>
      <c r="AG20" s="15">
        <f>(Calc!AG$869+Calc!AG$870)*Calc!AG$859</f>
        <v>0</v>
      </c>
      <c r="AH20" s="15">
        <f>(Calc!AH$869+Calc!AH$870)*Calc!AH$859</f>
        <v>0</v>
      </c>
      <c r="AI20" s="15">
        <f>(Calc!AI$869+Calc!AI$870)*Calc!AI$859</f>
        <v>0</v>
      </c>
      <c r="AJ20" s="15">
        <f>(Calc!AJ$869+Calc!AJ$870)*Calc!AJ$859</f>
        <v>0</v>
      </c>
      <c r="AK20" s="15">
        <f>(Calc!AK$869+Calc!AK$870)*Calc!AK$859</f>
        <v>0</v>
      </c>
      <c r="AL20" s="15">
        <f>(Calc!AL$869+Calc!AL$870)*Calc!AL$859</f>
        <v>0</v>
      </c>
      <c r="AM20" s="15">
        <f>(Calc!AM$869+Calc!AM$870)*Calc!AM$859</f>
        <v>0</v>
      </c>
      <c r="AN20" s="15">
        <f>(Calc!AN$869+Calc!AN$870)*Calc!AN$859</f>
        <v>0</v>
      </c>
      <c r="AO20" s="15">
        <f>(Calc!AO$869+Calc!AO$870)*Calc!AO$859</f>
        <v>0</v>
      </c>
      <c r="AP20" s="15">
        <f>(Calc!AP$869+Calc!AP$870)*Calc!AP$859</f>
        <v>0</v>
      </c>
      <c r="AQ20" s="15">
        <f>(Calc!AQ$869+Calc!AQ$870)*Calc!AQ$859</f>
        <v>0</v>
      </c>
      <c r="AR20" s="15">
        <f>(Calc!AR$869+Calc!AR$870)*Calc!AR$859</f>
        <v>0</v>
      </c>
      <c r="AT20" s="39" t="s">
        <v>285</v>
      </c>
      <c r="AU20" s="39" t="s">
        <v>57</v>
      </c>
      <c r="AV20" s="39" t="s">
        <v>57</v>
      </c>
      <c r="AW20" s="39" t="s">
        <v>57</v>
      </c>
      <c r="AX20" s="39" t="s">
        <v>57</v>
      </c>
      <c r="AY20" s="39" t="s">
        <v>57</v>
      </c>
      <c r="AZ20" s="39" t="s">
        <v>57</v>
      </c>
      <c r="BA20" s="39" t="s">
        <v>57</v>
      </c>
      <c r="BB20" s="39" t="s">
        <v>57</v>
      </c>
      <c r="BC20" s="39" t="s">
        <v>57</v>
      </c>
      <c r="BE20" s="8"/>
      <c r="BF20" s="8"/>
      <c r="BG20" s="8"/>
      <c r="BH20" s="8"/>
      <c r="BI20" s="8"/>
      <c r="BJ20" s="8"/>
      <c r="BK20" s="8"/>
      <c r="BL20" s="8"/>
      <c r="BM20" s="8"/>
      <c r="BN20" s="8"/>
    </row>
    <row r="21" spans="4:66" outlineLevel="1">
      <c r="D21" t="str">
        <f>INDEX($AT21:$BC21,MATCH(General!$F$14,$AT$4:$BC$4,0))</f>
        <v>PM10</v>
      </c>
      <c r="E21" s="11" t="str">
        <f>General!$F$16</f>
        <v>EUR</v>
      </c>
      <c r="F21" s="25">
        <f t="shared" ref="F21:F27" si="6">SUM(I21:AR21)</f>
        <v>0</v>
      </c>
      <c r="I21" s="15">
        <f>(Calc!I$871+Calc!I$872)*Calc!I$860</f>
        <v>0</v>
      </c>
      <c r="J21" s="15">
        <f>(Calc!J$871+Calc!J$872)*Calc!J$860</f>
        <v>0</v>
      </c>
      <c r="K21" s="15">
        <f>(Calc!K$871+Calc!K$872)*Calc!K$860</f>
        <v>0</v>
      </c>
      <c r="L21" s="15">
        <f>(Calc!L$871+Calc!L$872)*Calc!L$860</f>
        <v>0</v>
      </c>
      <c r="M21" s="15">
        <f>(Calc!M$871+Calc!M$872)*Calc!M$860</f>
        <v>0</v>
      </c>
      <c r="N21" s="15">
        <f>(Calc!N$871+Calc!N$872)*Calc!N$860</f>
        <v>0</v>
      </c>
      <c r="O21" s="15">
        <f>(Calc!O$871+Calc!O$872)*Calc!O$860</f>
        <v>0</v>
      </c>
      <c r="P21" s="15">
        <f>(Calc!P$871+Calc!P$872)*Calc!P$860</f>
        <v>0</v>
      </c>
      <c r="Q21" s="15">
        <f>(Calc!Q$871+Calc!Q$872)*Calc!Q$860</f>
        <v>0</v>
      </c>
      <c r="R21" s="15">
        <f>(Calc!R$871+Calc!R$872)*Calc!R$860</f>
        <v>0</v>
      </c>
      <c r="S21" s="15">
        <f>(Calc!S$871+Calc!S$872)*Calc!S$860</f>
        <v>0</v>
      </c>
      <c r="T21" s="15">
        <f>(Calc!T$871+Calc!T$872)*Calc!T$860</f>
        <v>0</v>
      </c>
      <c r="U21" s="15">
        <f>(Calc!U$871+Calc!U$872)*Calc!U$860</f>
        <v>0</v>
      </c>
      <c r="V21" s="15">
        <f>(Calc!V$871+Calc!V$872)*Calc!V$860</f>
        <v>0</v>
      </c>
      <c r="W21" s="15">
        <f>(Calc!W$871+Calc!W$872)*Calc!W$860</f>
        <v>0</v>
      </c>
      <c r="X21" s="15">
        <f>(Calc!X$871+Calc!X$872)*Calc!X$860</f>
        <v>0</v>
      </c>
      <c r="Y21" s="15">
        <f>(Calc!Y$871+Calc!Y$872)*Calc!Y$860</f>
        <v>0</v>
      </c>
      <c r="Z21" s="15">
        <f>(Calc!Z$871+Calc!Z$872)*Calc!Z$860</f>
        <v>0</v>
      </c>
      <c r="AA21" s="15">
        <f>(Calc!AA$871+Calc!AA$872)*Calc!AA$860</f>
        <v>0</v>
      </c>
      <c r="AB21" s="15">
        <f>(Calc!AB$871+Calc!AB$872)*Calc!AB$860</f>
        <v>0</v>
      </c>
      <c r="AC21" s="15">
        <f>(Calc!AC$871+Calc!AC$872)*Calc!AC$860</f>
        <v>0</v>
      </c>
      <c r="AD21" s="15">
        <f>(Calc!AD$871+Calc!AD$872)*Calc!AD$860</f>
        <v>0</v>
      </c>
      <c r="AE21" s="15">
        <f>(Calc!AE$871+Calc!AE$872)*Calc!AE$860</f>
        <v>0</v>
      </c>
      <c r="AF21" s="15">
        <f>(Calc!AF$871+Calc!AF$872)*Calc!AF$860</f>
        <v>0</v>
      </c>
      <c r="AG21" s="15">
        <f>(Calc!AG$871+Calc!AG$872)*Calc!AG$860</f>
        <v>0</v>
      </c>
      <c r="AH21" s="15">
        <f>(Calc!AH$871+Calc!AH$872)*Calc!AH$860</f>
        <v>0</v>
      </c>
      <c r="AI21" s="15">
        <f>(Calc!AI$871+Calc!AI$872)*Calc!AI$860</f>
        <v>0</v>
      </c>
      <c r="AJ21" s="15">
        <f>(Calc!AJ$871+Calc!AJ$872)*Calc!AJ$860</f>
        <v>0</v>
      </c>
      <c r="AK21" s="15">
        <f>(Calc!AK$871+Calc!AK$872)*Calc!AK$860</f>
        <v>0</v>
      </c>
      <c r="AL21" s="15">
        <f>(Calc!AL$871+Calc!AL$872)*Calc!AL$860</f>
        <v>0</v>
      </c>
      <c r="AM21" s="15">
        <f>(Calc!AM$871+Calc!AM$872)*Calc!AM$860</f>
        <v>0</v>
      </c>
      <c r="AN21" s="15">
        <f>(Calc!AN$871+Calc!AN$872)*Calc!AN$860</f>
        <v>0</v>
      </c>
      <c r="AO21" s="15">
        <f>(Calc!AO$871+Calc!AO$872)*Calc!AO$860</f>
        <v>0</v>
      </c>
      <c r="AP21" s="15">
        <f>(Calc!AP$871+Calc!AP$872)*Calc!AP$860</f>
        <v>0</v>
      </c>
      <c r="AQ21" s="15">
        <f>(Calc!AQ$871+Calc!AQ$872)*Calc!AQ$860</f>
        <v>0</v>
      </c>
      <c r="AR21" s="15">
        <f>(Calc!AR$871+Calc!AR$872)*Calc!AR$860</f>
        <v>0</v>
      </c>
      <c r="AT21" s="39" t="s">
        <v>286</v>
      </c>
      <c r="AU21" s="39" t="s">
        <v>57</v>
      </c>
      <c r="AV21" s="39" t="s">
        <v>57</v>
      </c>
      <c r="AW21" s="39" t="s">
        <v>57</v>
      </c>
      <c r="AX21" s="39" t="s">
        <v>57</v>
      </c>
      <c r="AY21" s="39" t="s">
        <v>57</v>
      </c>
      <c r="AZ21" s="39" t="s">
        <v>57</v>
      </c>
      <c r="BA21" s="39" t="s">
        <v>57</v>
      </c>
      <c r="BB21" s="39" t="s">
        <v>57</v>
      </c>
      <c r="BC21" s="39" t="s">
        <v>57</v>
      </c>
      <c r="BE21" s="8"/>
      <c r="BF21" s="8"/>
      <c r="BG21" s="8"/>
      <c r="BH21" s="8"/>
      <c r="BI21" s="8"/>
      <c r="BJ21" s="8"/>
      <c r="BK21" s="8"/>
      <c r="BL21" s="8"/>
      <c r="BM21" s="8"/>
      <c r="BN21" s="8"/>
    </row>
    <row r="22" spans="4:66" outlineLevel="1">
      <c r="D22" t="str">
        <f>INDEX($AT22:$BC22,MATCH(General!$F$14,$AT$4:$BC$4,0))</f>
        <v>NOx</v>
      </c>
      <c r="E22" s="11" t="str">
        <f>General!$F$16</f>
        <v>EUR</v>
      </c>
      <c r="F22" s="25">
        <f t="shared" si="6"/>
        <v>0</v>
      </c>
      <c r="I22" s="15">
        <f>(Calc!I$873+Calc!I$874)*Calc!I$861</f>
        <v>0</v>
      </c>
      <c r="J22" s="15">
        <f>(Calc!J$873+Calc!J$874)*Calc!J$861</f>
        <v>0</v>
      </c>
      <c r="K22" s="15">
        <f>(Calc!K$873+Calc!K$874)*Calc!K$861</f>
        <v>0</v>
      </c>
      <c r="L22" s="15">
        <f>(Calc!L$873+Calc!L$874)*Calc!L$861</f>
        <v>0</v>
      </c>
      <c r="M22" s="15">
        <f>(Calc!M$873+Calc!M$874)*Calc!M$861</f>
        <v>0</v>
      </c>
      <c r="N22" s="15">
        <f>(Calc!N$873+Calc!N$874)*Calc!N$861</f>
        <v>0</v>
      </c>
      <c r="O22" s="15">
        <f>(Calc!O$873+Calc!O$874)*Calc!O$861</f>
        <v>0</v>
      </c>
      <c r="P22" s="15">
        <f>(Calc!P$873+Calc!P$874)*Calc!P$861</f>
        <v>0</v>
      </c>
      <c r="Q22" s="15">
        <f>(Calc!Q$873+Calc!Q$874)*Calc!Q$861</f>
        <v>0</v>
      </c>
      <c r="R22" s="15">
        <f>(Calc!R$873+Calc!R$874)*Calc!R$861</f>
        <v>0</v>
      </c>
      <c r="S22" s="15">
        <f>(Calc!S$873+Calc!S$874)*Calc!S$861</f>
        <v>0</v>
      </c>
      <c r="T22" s="15">
        <f>(Calc!T$873+Calc!T$874)*Calc!T$861</f>
        <v>0</v>
      </c>
      <c r="U22" s="15">
        <f>(Calc!U$873+Calc!U$874)*Calc!U$861</f>
        <v>0</v>
      </c>
      <c r="V22" s="15">
        <f>(Calc!V$873+Calc!V$874)*Calc!V$861</f>
        <v>0</v>
      </c>
      <c r="W22" s="15">
        <f>(Calc!W$873+Calc!W$874)*Calc!W$861</f>
        <v>0</v>
      </c>
      <c r="X22" s="15">
        <f>(Calc!X$873+Calc!X$874)*Calc!X$861</f>
        <v>0</v>
      </c>
      <c r="Y22" s="15">
        <f>(Calc!Y$873+Calc!Y$874)*Calc!Y$861</f>
        <v>0</v>
      </c>
      <c r="Z22" s="15">
        <f>(Calc!Z$873+Calc!Z$874)*Calc!Z$861</f>
        <v>0</v>
      </c>
      <c r="AA22" s="15">
        <f>(Calc!AA$873+Calc!AA$874)*Calc!AA$861</f>
        <v>0</v>
      </c>
      <c r="AB22" s="15">
        <f>(Calc!AB$873+Calc!AB$874)*Calc!AB$861</f>
        <v>0</v>
      </c>
      <c r="AC22" s="15">
        <f>(Calc!AC$873+Calc!AC$874)*Calc!AC$861</f>
        <v>0</v>
      </c>
      <c r="AD22" s="15">
        <f>(Calc!AD$873+Calc!AD$874)*Calc!AD$861</f>
        <v>0</v>
      </c>
      <c r="AE22" s="15">
        <f>(Calc!AE$873+Calc!AE$874)*Calc!AE$861</f>
        <v>0</v>
      </c>
      <c r="AF22" s="15">
        <f>(Calc!AF$873+Calc!AF$874)*Calc!AF$861</f>
        <v>0</v>
      </c>
      <c r="AG22" s="15">
        <f>(Calc!AG$873+Calc!AG$874)*Calc!AG$861</f>
        <v>0</v>
      </c>
      <c r="AH22" s="15">
        <f>(Calc!AH$873+Calc!AH$874)*Calc!AH$861</f>
        <v>0</v>
      </c>
      <c r="AI22" s="15">
        <f>(Calc!AI$873+Calc!AI$874)*Calc!AI$861</f>
        <v>0</v>
      </c>
      <c r="AJ22" s="15">
        <f>(Calc!AJ$873+Calc!AJ$874)*Calc!AJ$861</f>
        <v>0</v>
      </c>
      <c r="AK22" s="15">
        <f>(Calc!AK$873+Calc!AK$874)*Calc!AK$861</f>
        <v>0</v>
      </c>
      <c r="AL22" s="15">
        <f>(Calc!AL$873+Calc!AL$874)*Calc!AL$861</f>
        <v>0</v>
      </c>
      <c r="AM22" s="15">
        <f>(Calc!AM$873+Calc!AM$874)*Calc!AM$861</f>
        <v>0</v>
      </c>
      <c r="AN22" s="15">
        <f>(Calc!AN$873+Calc!AN$874)*Calc!AN$861</f>
        <v>0</v>
      </c>
      <c r="AO22" s="15">
        <f>(Calc!AO$873+Calc!AO$874)*Calc!AO$861</f>
        <v>0</v>
      </c>
      <c r="AP22" s="15">
        <f>(Calc!AP$873+Calc!AP$874)*Calc!AP$861</f>
        <v>0</v>
      </c>
      <c r="AQ22" s="15">
        <f>(Calc!AQ$873+Calc!AQ$874)*Calc!AQ$861</f>
        <v>0</v>
      </c>
      <c r="AR22" s="15">
        <f>(Calc!AR$873+Calc!AR$874)*Calc!AR$861</f>
        <v>0</v>
      </c>
      <c r="AT22" s="39" t="s">
        <v>287</v>
      </c>
      <c r="AU22" s="39" t="s">
        <v>57</v>
      </c>
      <c r="AV22" s="39" t="s">
        <v>57</v>
      </c>
      <c r="AW22" s="39" t="s">
        <v>57</v>
      </c>
      <c r="AX22" s="39" t="s">
        <v>57</v>
      </c>
      <c r="AY22" s="39" t="s">
        <v>57</v>
      </c>
      <c r="AZ22" s="39" t="s">
        <v>57</v>
      </c>
      <c r="BA22" s="39" t="s">
        <v>57</v>
      </c>
      <c r="BB22" s="39" t="s">
        <v>57</v>
      </c>
      <c r="BC22" s="39" t="s">
        <v>57</v>
      </c>
      <c r="BE22" s="8"/>
      <c r="BF22" s="8"/>
      <c r="BG22" s="8"/>
      <c r="BH22" s="8"/>
      <c r="BI22" s="8"/>
      <c r="BJ22" s="8"/>
      <c r="BK22" s="8"/>
      <c r="BL22" s="8"/>
      <c r="BM22" s="8"/>
      <c r="BN22" s="8"/>
    </row>
    <row r="23" spans="4:66" outlineLevel="1">
      <c r="D23" t="str">
        <f>INDEX($AT23:$BC23,MATCH(General!$F$14,$AT$4:$BC$4,0))</f>
        <v>SOx</v>
      </c>
      <c r="E23" s="11" t="str">
        <f>General!$F$16</f>
        <v>EUR</v>
      </c>
      <c r="F23" s="25">
        <f t="shared" si="6"/>
        <v>0</v>
      </c>
      <c r="I23" s="15">
        <f>(Calc!I$875+Calc!I$876)*Calc!I$862</f>
        <v>0</v>
      </c>
      <c r="J23" s="15">
        <f>(Calc!J$875+Calc!J$876)*Calc!J$862</f>
        <v>0</v>
      </c>
      <c r="K23" s="15">
        <f>(Calc!K$875+Calc!K$876)*Calc!K$862</f>
        <v>0</v>
      </c>
      <c r="L23" s="15">
        <f>(Calc!L$875+Calc!L$876)*Calc!L$862</f>
        <v>0</v>
      </c>
      <c r="M23" s="15">
        <f>(Calc!M$875+Calc!M$876)*Calc!M$862</f>
        <v>0</v>
      </c>
      <c r="N23" s="15">
        <f>(Calc!N$875+Calc!N$876)*Calc!N$862</f>
        <v>0</v>
      </c>
      <c r="O23" s="15">
        <f>(Calc!O$875+Calc!O$876)*Calc!O$862</f>
        <v>0</v>
      </c>
      <c r="P23" s="15">
        <f>(Calc!P$875+Calc!P$876)*Calc!P$862</f>
        <v>0</v>
      </c>
      <c r="Q23" s="15">
        <f>(Calc!Q$875+Calc!Q$876)*Calc!Q$862</f>
        <v>0</v>
      </c>
      <c r="R23" s="15">
        <f>(Calc!R$875+Calc!R$876)*Calc!R$862</f>
        <v>0</v>
      </c>
      <c r="S23" s="15">
        <f>(Calc!S$875+Calc!S$876)*Calc!S$862</f>
        <v>0</v>
      </c>
      <c r="T23" s="15">
        <f>(Calc!T$875+Calc!T$876)*Calc!T$862</f>
        <v>0</v>
      </c>
      <c r="U23" s="15">
        <f>(Calc!U$875+Calc!U$876)*Calc!U$862</f>
        <v>0</v>
      </c>
      <c r="V23" s="15">
        <f>(Calc!V$875+Calc!V$876)*Calc!V$862</f>
        <v>0</v>
      </c>
      <c r="W23" s="15">
        <f>(Calc!W$875+Calc!W$876)*Calc!W$862</f>
        <v>0</v>
      </c>
      <c r="X23" s="15">
        <f>(Calc!X$875+Calc!X$876)*Calc!X$862</f>
        <v>0</v>
      </c>
      <c r="Y23" s="15">
        <f>(Calc!Y$875+Calc!Y$876)*Calc!Y$862</f>
        <v>0</v>
      </c>
      <c r="Z23" s="15">
        <f>(Calc!Z$875+Calc!Z$876)*Calc!Z$862</f>
        <v>0</v>
      </c>
      <c r="AA23" s="15">
        <f>(Calc!AA$875+Calc!AA$876)*Calc!AA$862</f>
        <v>0</v>
      </c>
      <c r="AB23" s="15">
        <f>(Calc!AB$875+Calc!AB$876)*Calc!AB$862</f>
        <v>0</v>
      </c>
      <c r="AC23" s="15">
        <f>(Calc!AC$875+Calc!AC$876)*Calc!AC$862</f>
        <v>0</v>
      </c>
      <c r="AD23" s="15">
        <f>(Calc!AD$875+Calc!AD$876)*Calc!AD$862</f>
        <v>0</v>
      </c>
      <c r="AE23" s="15">
        <f>(Calc!AE$875+Calc!AE$876)*Calc!AE$862</f>
        <v>0</v>
      </c>
      <c r="AF23" s="15">
        <f>(Calc!AF$875+Calc!AF$876)*Calc!AF$862</f>
        <v>0</v>
      </c>
      <c r="AG23" s="15">
        <f>(Calc!AG$875+Calc!AG$876)*Calc!AG$862</f>
        <v>0</v>
      </c>
      <c r="AH23" s="15">
        <f>(Calc!AH$875+Calc!AH$876)*Calc!AH$862</f>
        <v>0</v>
      </c>
      <c r="AI23" s="15">
        <f>(Calc!AI$875+Calc!AI$876)*Calc!AI$862</f>
        <v>0</v>
      </c>
      <c r="AJ23" s="15">
        <f>(Calc!AJ$875+Calc!AJ$876)*Calc!AJ$862</f>
        <v>0</v>
      </c>
      <c r="AK23" s="15">
        <f>(Calc!AK$875+Calc!AK$876)*Calc!AK$862</f>
        <v>0</v>
      </c>
      <c r="AL23" s="15">
        <f>(Calc!AL$875+Calc!AL$876)*Calc!AL$862</f>
        <v>0</v>
      </c>
      <c r="AM23" s="15">
        <f>(Calc!AM$875+Calc!AM$876)*Calc!AM$862</f>
        <v>0</v>
      </c>
      <c r="AN23" s="15">
        <f>(Calc!AN$875+Calc!AN$876)*Calc!AN$862</f>
        <v>0</v>
      </c>
      <c r="AO23" s="15">
        <f>(Calc!AO$875+Calc!AO$876)*Calc!AO$862</f>
        <v>0</v>
      </c>
      <c r="AP23" s="15">
        <f>(Calc!AP$875+Calc!AP$876)*Calc!AP$862</f>
        <v>0</v>
      </c>
      <c r="AQ23" s="15">
        <f>(Calc!AQ$875+Calc!AQ$876)*Calc!AQ$862</f>
        <v>0</v>
      </c>
      <c r="AR23" s="15">
        <f>(Calc!AR$875+Calc!AR$876)*Calc!AR$862</f>
        <v>0</v>
      </c>
      <c r="AT23" s="39" t="s">
        <v>288</v>
      </c>
      <c r="AU23" s="39" t="s">
        <v>57</v>
      </c>
      <c r="AV23" s="39" t="s">
        <v>57</v>
      </c>
      <c r="AW23" s="39" t="s">
        <v>57</v>
      </c>
      <c r="AX23" s="39" t="s">
        <v>57</v>
      </c>
      <c r="AY23" s="39" t="s">
        <v>57</v>
      </c>
      <c r="AZ23" s="39" t="s">
        <v>57</v>
      </c>
      <c r="BA23" s="39" t="s">
        <v>57</v>
      </c>
      <c r="BB23" s="39" t="s">
        <v>57</v>
      </c>
      <c r="BC23" s="39" t="s">
        <v>57</v>
      </c>
      <c r="BE23" s="8"/>
      <c r="BF23" s="8"/>
      <c r="BG23" s="8"/>
      <c r="BH23" s="8"/>
      <c r="BI23" s="8"/>
      <c r="BJ23" s="8"/>
      <c r="BK23" s="8"/>
      <c r="BL23" s="8"/>
      <c r="BM23" s="8"/>
      <c r="BN23" s="8"/>
    </row>
    <row r="24" spans="4:66" outlineLevel="1">
      <c r="D24" t="str">
        <f>INDEX($AT24:$BC24,MATCH(General!$F$14,$AT$4:$BC$4,0))</f>
        <v>Enhanced security of energy supply</v>
      </c>
      <c r="E24" s="11" t="str">
        <f>General!$F$16</f>
        <v>EUR</v>
      </c>
      <c r="F24" s="25">
        <f t="shared" si="6"/>
        <v>14540</v>
      </c>
      <c r="I24" s="15">
        <f>(Calc!I$880+Calc!I$881+Calc!I$882)*Calc!I$863</f>
        <v>0</v>
      </c>
      <c r="J24" s="15">
        <f>(Calc!J$880+Calc!J$881+Calc!J$882)*Calc!J$863</f>
        <v>500</v>
      </c>
      <c r="K24" s="15">
        <f>(Calc!K$880+Calc!K$881+Calc!K$882)*Calc!K$863</f>
        <v>780</v>
      </c>
      <c r="L24" s="15">
        <f>(Calc!L$880+Calc!L$881+Calc!L$882)*Calc!L$863</f>
        <v>780</v>
      </c>
      <c r="M24" s="15">
        <f>(Calc!M$880+Calc!M$881+Calc!M$882)*Calc!M$863</f>
        <v>780</v>
      </c>
      <c r="N24" s="15">
        <f>(Calc!N$880+Calc!N$881+Calc!N$882)*Calc!N$863</f>
        <v>780</v>
      </c>
      <c r="O24" s="15">
        <f>(Calc!O$880+Calc!O$881+Calc!O$882)*Calc!O$863</f>
        <v>780</v>
      </c>
      <c r="P24" s="15">
        <f>(Calc!P$880+Calc!P$881+Calc!P$882)*Calc!P$863</f>
        <v>780</v>
      </c>
      <c r="Q24" s="15">
        <f>(Calc!Q$880+Calc!Q$881+Calc!Q$882)*Calc!Q$863</f>
        <v>780</v>
      </c>
      <c r="R24" s="15">
        <f>(Calc!R$880+Calc!R$881+Calc!R$882)*Calc!R$863</f>
        <v>780</v>
      </c>
      <c r="S24" s="15">
        <f>(Calc!S$880+Calc!S$881+Calc!S$882)*Calc!S$863</f>
        <v>780</v>
      </c>
      <c r="T24" s="15">
        <f>(Calc!T$880+Calc!T$881+Calc!T$882)*Calc!T$863</f>
        <v>780</v>
      </c>
      <c r="U24" s="15">
        <f>(Calc!U$880+Calc!U$881+Calc!U$882)*Calc!U$863</f>
        <v>780</v>
      </c>
      <c r="V24" s="15">
        <f>(Calc!V$880+Calc!V$881+Calc!V$882)*Calc!V$863</f>
        <v>780</v>
      </c>
      <c r="W24" s="15">
        <f>(Calc!W$880+Calc!W$881+Calc!W$882)*Calc!W$863</f>
        <v>780</v>
      </c>
      <c r="X24" s="15">
        <f>(Calc!X$880+Calc!X$881+Calc!X$882)*Calc!X$863</f>
        <v>780</v>
      </c>
      <c r="Y24" s="15">
        <f>(Calc!Y$880+Calc!Y$881+Calc!Y$882)*Calc!Y$863</f>
        <v>780</v>
      </c>
      <c r="Z24" s="15">
        <f>(Calc!Z$880+Calc!Z$881+Calc!Z$882)*Calc!Z$863</f>
        <v>780</v>
      </c>
      <c r="AA24" s="15">
        <f>(Calc!AA$880+Calc!AA$881+Calc!AA$882)*Calc!AA$863</f>
        <v>780</v>
      </c>
      <c r="AB24" s="15">
        <f>(Calc!AB$880+Calc!AB$881+Calc!AB$882)*Calc!AB$863</f>
        <v>780</v>
      </c>
      <c r="AC24" s="15">
        <f>(Calc!AC$880+Calc!AC$881+Calc!AC$882)*Calc!AC$863</f>
        <v>0</v>
      </c>
      <c r="AD24" s="15">
        <f>(Calc!AD$880+Calc!AD$881+Calc!AD$882)*Calc!AD$863</f>
        <v>0</v>
      </c>
      <c r="AE24" s="15">
        <f>(Calc!AE$880+Calc!AE$881+Calc!AE$882)*Calc!AE$863</f>
        <v>0</v>
      </c>
      <c r="AF24" s="15">
        <f>(Calc!AF$880+Calc!AF$881+Calc!AF$882)*Calc!AF$863</f>
        <v>0</v>
      </c>
      <c r="AG24" s="15">
        <f>(Calc!AG$880+Calc!AG$881+Calc!AG$882)*Calc!AG$863</f>
        <v>0</v>
      </c>
      <c r="AH24" s="15">
        <f>(Calc!AH$880+Calc!AH$881+Calc!AH$882)*Calc!AH$863</f>
        <v>0</v>
      </c>
      <c r="AI24" s="15">
        <f>(Calc!AI$880+Calc!AI$881+Calc!AI$882)*Calc!AI$863</f>
        <v>0</v>
      </c>
      <c r="AJ24" s="15">
        <f>(Calc!AJ$880+Calc!AJ$881+Calc!AJ$882)*Calc!AJ$863</f>
        <v>0</v>
      </c>
      <c r="AK24" s="15">
        <f>(Calc!AK$880+Calc!AK$881+Calc!AK$882)*Calc!AK$863</f>
        <v>0</v>
      </c>
      <c r="AL24" s="15">
        <f>(Calc!AL$880+Calc!AL$881+Calc!AL$882)*Calc!AL$863</f>
        <v>0</v>
      </c>
      <c r="AM24" s="15">
        <f>(Calc!AM$880+Calc!AM$881+Calc!AM$882)*Calc!AM$863</f>
        <v>0</v>
      </c>
      <c r="AN24" s="15">
        <f>(Calc!AN$880+Calc!AN$881+Calc!AN$882)*Calc!AN$863</f>
        <v>0</v>
      </c>
      <c r="AO24" s="15">
        <f>(Calc!AO$880+Calc!AO$881+Calc!AO$882)*Calc!AO$863</f>
        <v>0</v>
      </c>
      <c r="AP24" s="15">
        <f>(Calc!AP$880+Calc!AP$881+Calc!AP$882)*Calc!AP$863</f>
        <v>0</v>
      </c>
      <c r="AQ24" s="15">
        <f>(Calc!AQ$880+Calc!AQ$881+Calc!AQ$882)*Calc!AQ$863</f>
        <v>0</v>
      </c>
      <c r="AR24" s="15">
        <f>(Calc!AR$880+Calc!AR$881+Calc!AR$882)*Calc!AR$863</f>
        <v>0</v>
      </c>
      <c r="AT24" s="39" t="s">
        <v>728</v>
      </c>
      <c r="AU24" s="39" t="s">
        <v>57</v>
      </c>
      <c r="AV24" s="39" t="s">
        <v>57</v>
      </c>
      <c r="AW24" s="39" t="s">
        <v>57</v>
      </c>
      <c r="AX24" s="39" t="s">
        <v>57</v>
      </c>
      <c r="AY24" s="39" t="s">
        <v>57</v>
      </c>
      <c r="AZ24" s="39" t="s">
        <v>57</v>
      </c>
      <c r="BA24" s="39" t="s">
        <v>57</v>
      </c>
      <c r="BB24" s="39" t="s">
        <v>57</v>
      </c>
      <c r="BC24" s="39" t="s">
        <v>57</v>
      </c>
      <c r="BE24" s="8"/>
      <c r="BF24" s="8"/>
      <c r="BG24" s="8"/>
      <c r="BH24" s="8"/>
      <c r="BI24" s="8"/>
      <c r="BJ24" s="8"/>
      <c r="BK24" s="8"/>
      <c r="BL24" s="8"/>
      <c r="BM24" s="8"/>
      <c r="BN24" s="8"/>
    </row>
    <row r="25" spans="4:66" outlineLevel="1">
      <c r="D25" t="str">
        <f>INDEX($AT25:$BC25,MATCH(General!$F$14,$AT$4:$BC$4,0))</f>
        <v>Extension of the economic life of the building (elements)</v>
      </c>
      <c r="E25" s="11" t="str">
        <f>General!$F$16</f>
        <v>EUR</v>
      </c>
      <c r="F25" s="25">
        <f t="shared" si="6"/>
        <v>246947.71227791152</v>
      </c>
      <c r="I25" s="15">
        <f>Analysis_param!$F$67*Config!I$8*(-PMT(Calc!$F$790,General!$F$24,Calc!$F$89-Calc!$F$821))</f>
        <v>0</v>
      </c>
      <c r="J25" s="15">
        <f>Analysis_param!$F$67*Config!J$8*(-PMT(Calc!$F$790,General!$F$24,Calc!$F$89-Calc!$F$821))</f>
        <v>0</v>
      </c>
      <c r="K25" s="15">
        <f>Analysis_param!$F$67*Config!K$8*(-PMT(Calc!$F$790,General!$F$24,Calc!$F$89-Calc!$F$821))</f>
        <v>13719.317348772856</v>
      </c>
      <c r="L25" s="15">
        <f>Analysis_param!$F$67*Config!L$8*(-PMT(Calc!$F$790,General!$F$24,Calc!$F$89-Calc!$F$821))</f>
        <v>13719.317348772856</v>
      </c>
      <c r="M25" s="15">
        <f>Analysis_param!$F$67*Config!M$8*(-PMT(Calc!$F$790,General!$F$24,Calc!$F$89-Calc!$F$821))</f>
        <v>13719.317348772856</v>
      </c>
      <c r="N25" s="15">
        <f>Analysis_param!$F$67*Config!N$8*(-PMT(Calc!$F$790,General!$F$24,Calc!$F$89-Calc!$F$821))</f>
        <v>13719.317348772856</v>
      </c>
      <c r="O25" s="15">
        <f>Analysis_param!$F$67*Config!O$8*(-PMT(Calc!$F$790,General!$F$24,Calc!$F$89-Calc!$F$821))</f>
        <v>13719.317348772856</v>
      </c>
      <c r="P25" s="15">
        <f>Analysis_param!$F$67*Config!P$8*(-PMT(Calc!$F$790,General!$F$24,Calc!$F$89-Calc!$F$821))</f>
        <v>13719.317348772856</v>
      </c>
      <c r="Q25" s="15">
        <f>Analysis_param!$F$67*Config!Q$8*(-PMT(Calc!$F$790,General!$F$24,Calc!$F$89-Calc!$F$821))</f>
        <v>13719.317348772856</v>
      </c>
      <c r="R25" s="15">
        <f>Analysis_param!$F$67*Config!R$8*(-PMT(Calc!$F$790,General!$F$24,Calc!$F$89-Calc!$F$821))</f>
        <v>13719.317348772856</v>
      </c>
      <c r="S25" s="15">
        <f>Analysis_param!$F$67*Config!S$8*(-PMT(Calc!$F$790,General!$F$24,Calc!$F$89-Calc!$F$821))</f>
        <v>13719.317348772856</v>
      </c>
      <c r="T25" s="15">
        <f>Analysis_param!$F$67*Config!T$8*(-PMT(Calc!$F$790,General!$F$24,Calc!$F$89-Calc!$F$821))</f>
        <v>13719.317348772856</v>
      </c>
      <c r="U25" s="15">
        <f>Analysis_param!$F$67*Config!U$8*(-PMT(Calc!$F$790,General!$F$24,Calc!$F$89-Calc!$F$821))</f>
        <v>13719.317348772856</v>
      </c>
      <c r="V25" s="15">
        <f>Analysis_param!$F$67*Config!V$8*(-PMT(Calc!$F$790,General!$F$24,Calc!$F$89-Calc!$F$821))</f>
        <v>13719.317348772856</v>
      </c>
      <c r="W25" s="15">
        <f>Analysis_param!$F$67*Config!W$8*(-PMT(Calc!$F$790,General!$F$24,Calc!$F$89-Calc!$F$821))</f>
        <v>13719.317348772856</v>
      </c>
      <c r="X25" s="15">
        <f>Analysis_param!$F$67*Config!X$8*(-PMT(Calc!$F$790,General!$F$24,Calc!$F$89-Calc!$F$821))</f>
        <v>13719.317348772856</v>
      </c>
      <c r="Y25" s="15">
        <f>Analysis_param!$F$67*Config!Y$8*(-PMT(Calc!$F$790,General!$F$24,Calc!$F$89-Calc!$F$821))</f>
        <v>13719.317348772856</v>
      </c>
      <c r="Z25" s="15">
        <f>Analysis_param!$F$67*Config!Z$8*(-PMT(Calc!$F$790,General!$F$24,Calc!$F$89-Calc!$F$821))</f>
        <v>13719.317348772856</v>
      </c>
      <c r="AA25" s="15">
        <f>Analysis_param!$F$67*Config!AA$8*(-PMT(Calc!$F$790,General!$F$24,Calc!$F$89-Calc!$F$821))</f>
        <v>13719.317348772856</v>
      </c>
      <c r="AB25" s="15">
        <f>Analysis_param!$F$67*Config!AB$8*(-PMT(Calc!$F$790,General!$F$24,Calc!$F$89-Calc!$F$821))</f>
        <v>13719.317348772856</v>
      </c>
      <c r="AC25" s="15">
        <f>Analysis_param!$F$67*Config!AC$8*(-PMT(Calc!$F$790,General!$F$24,Calc!$F$89-Calc!$F$821))</f>
        <v>0</v>
      </c>
      <c r="AD25" s="15">
        <f>Analysis_param!$F$67*Config!AD$8*(-PMT(Calc!$F$790,General!$F$24,Calc!$F$89-Calc!$F$821))</f>
        <v>0</v>
      </c>
      <c r="AE25" s="15">
        <f>Analysis_param!$F$67*Config!AE$8*(-PMT(Calc!$F$790,General!$F$24,Calc!$F$89-Calc!$F$821))</f>
        <v>0</v>
      </c>
      <c r="AF25" s="15">
        <f>Analysis_param!$F$67*Config!AF$8*(-PMT(Calc!$F$790,General!$F$24,Calc!$F$89-Calc!$F$821))</f>
        <v>0</v>
      </c>
      <c r="AG25" s="15">
        <f>Analysis_param!$F$67*Config!AG$8*(-PMT(Calc!$F$790,General!$F$24,Calc!$F$89-Calc!$F$821))</f>
        <v>0</v>
      </c>
      <c r="AH25" s="15">
        <f>Analysis_param!$F$67*Config!AH$8*(-PMT(Calc!$F$790,General!$F$24,Calc!$F$89-Calc!$F$821))</f>
        <v>0</v>
      </c>
      <c r="AI25" s="15">
        <f>Analysis_param!$F$67*Config!AI$8*(-PMT(Calc!$F$790,General!$F$24,Calc!$F$89-Calc!$F$821))</f>
        <v>0</v>
      </c>
      <c r="AJ25" s="15">
        <f>Analysis_param!$F$67*Config!AJ$8*(-PMT(Calc!$F$790,General!$F$24,Calc!$F$89-Calc!$F$821))</f>
        <v>0</v>
      </c>
      <c r="AK25" s="15">
        <f>Analysis_param!$F$67*Config!AK$8*(-PMT(Calc!$F$790,General!$F$24,Calc!$F$89-Calc!$F$821))</f>
        <v>0</v>
      </c>
      <c r="AL25" s="15">
        <f>Analysis_param!$F$67*Config!AL$8*(-PMT(Calc!$F$790,General!$F$24,Calc!$F$89-Calc!$F$821))</f>
        <v>0</v>
      </c>
      <c r="AM25" s="15">
        <f>Analysis_param!$F$67*Config!AM$8*(-PMT(Calc!$F$790,General!$F$24,Calc!$F$89-Calc!$F$821))</f>
        <v>0</v>
      </c>
      <c r="AN25" s="15">
        <f>Analysis_param!$F$67*Config!AN$8*(-PMT(Calc!$F$790,General!$F$24,Calc!$F$89-Calc!$F$821))</f>
        <v>0</v>
      </c>
      <c r="AO25" s="15">
        <f>Analysis_param!$F$67*Config!AO$8*(-PMT(Calc!$F$790,General!$F$24,Calc!$F$89-Calc!$F$821))</f>
        <v>0</v>
      </c>
      <c r="AP25" s="15">
        <f>Analysis_param!$F$67*Config!AP$8*(-PMT(Calc!$F$790,General!$F$24,Calc!$F$89-Calc!$F$821))</f>
        <v>0</v>
      </c>
      <c r="AQ25" s="15">
        <f>Analysis_param!$F$67*Config!AQ$8*(-PMT(Calc!$F$790,General!$F$24,Calc!$F$89-Calc!$F$821))</f>
        <v>0</v>
      </c>
      <c r="AR25" s="15">
        <f>Analysis_param!$F$67*Config!AR$8*(-PMT(Calc!$F$790,General!$F$24,Calc!$F$89-Calc!$F$821))</f>
        <v>0</v>
      </c>
      <c r="AT25" s="39" t="s">
        <v>290</v>
      </c>
      <c r="AU25" s="39" t="s">
        <v>57</v>
      </c>
      <c r="AV25" s="39" t="s">
        <v>57</v>
      </c>
      <c r="AW25" s="39" t="s">
        <v>57</v>
      </c>
      <c r="AX25" s="39" t="s">
        <v>57</v>
      </c>
      <c r="AY25" s="39" t="s">
        <v>57</v>
      </c>
      <c r="AZ25" s="39" t="s">
        <v>57</v>
      </c>
      <c r="BA25" s="39" t="s">
        <v>57</v>
      </c>
      <c r="BB25" s="39" t="s">
        <v>57</v>
      </c>
      <c r="BC25" s="39" t="s">
        <v>57</v>
      </c>
      <c r="BE25" s="8"/>
      <c r="BF25" s="8"/>
      <c r="BG25" s="8"/>
      <c r="BH25" s="8"/>
      <c r="BI25" s="8"/>
      <c r="BJ25" s="8"/>
      <c r="BK25" s="8"/>
      <c r="BL25" s="8"/>
      <c r="BM25" s="8"/>
      <c r="BN25" s="8"/>
    </row>
    <row r="26" spans="4:66" outlineLevel="1">
      <c r="D26" t="str">
        <f>INDEX($AT26:$BC26,MATCH(General!$F$14,$AT$4:$BC$4,0))</f>
        <v>Improved thermal comfort</v>
      </c>
      <c r="E26" s="11" t="str">
        <f>General!$F$16</f>
        <v>EUR</v>
      </c>
      <c r="F26" s="25">
        <f t="shared" si="6"/>
        <v>0</v>
      </c>
      <c r="I26" s="15">
        <f>Calc!I$888*Calc!$F$841*Calc!$F$842</f>
        <v>0</v>
      </c>
      <c r="J26" s="15">
        <f>Calc!J$888*Calc!$F$841*Calc!$F$842</f>
        <v>0</v>
      </c>
      <c r="K26" s="15">
        <f>Calc!K$888*Calc!$F$841*Calc!$F$842</f>
        <v>0</v>
      </c>
      <c r="L26" s="15">
        <f>Calc!L$888*Calc!$F$841*Calc!$F$842</f>
        <v>0</v>
      </c>
      <c r="M26" s="15">
        <f>Calc!M$888*Calc!$F$841*Calc!$F$842</f>
        <v>0</v>
      </c>
      <c r="N26" s="15">
        <f>Calc!N$888*Calc!$F$841*Calc!$F$842</f>
        <v>0</v>
      </c>
      <c r="O26" s="15">
        <f>Calc!O$888*Calc!$F$841*Calc!$F$842</f>
        <v>0</v>
      </c>
      <c r="P26" s="15">
        <f>Calc!P$888*Calc!$F$841*Calc!$F$842</f>
        <v>0</v>
      </c>
      <c r="Q26" s="15">
        <f>Calc!Q$888*Calc!$F$841*Calc!$F$842</f>
        <v>0</v>
      </c>
      <c r="R26" s="15">
        <f>Calc!R$888*Calc!$F$841*Calc!$F$842</f>
        <v>0</v>
      </c>
      <c r="S26" s="15">
        <f>Calc!S$888*Calc!$F$841*Calc!$F$842</f>
        <v>0</v>
      </c>
      <c r="T26" s="15">
        <f>Calc!T$888*Calc!$F$841*Calc!$F$842</f>
        <v>0</v>
      </c>
      <c r="U26" s="15">
        <f>Calc!U$888*Calc!$F$841*Calc!$F$842</f>
        <v>0</v>
      </c>
      <c r="V26" s="15">
        <f>Calc!V$888*Calc!$F$841*Calc!$F$842</f>
        <v>0</v>
      </c>
      <c r="W26" s="15">
        <f>Calc!W$888*Calc!$F$841*Calc!$F$842</f>
        <v>0</v>
      </c>
      <c r="X26" s="15">
        <f>Calc!X$888*Calc!$F$841*Calc!$F$842</f>
        <v>0</v>
      </c>
      <c r="Y26" s="15">
        <f>Calc!Y$888*Calc!$F$841*Calc!$F$842</f>
        <v>0</v>
      </c>
      <c r="Z26" s="15">
        <f>Calc!Z$888*Calc!$F$841*Calc!$F$842</f>
        <v>0</v>
      </c>
      <c r="AA26" s="15">
        <f>Calc!AA$888*Calc!$F$841*Calc!$F$842</f>
        <v>0</v>
      </c>
      <c r="AB26" s="15">
        <f>Calc!AB$888*Calc!$F$841*Calc!$F$842</f>
        <v>0</v>
      </c>
      <c r="AC26" s="15">
        <f>Calc!AC$888*Calc!$F$841*Calc!$F$842</f>
        <v>0</v>
      </c>
      <c r="AD26" s="15">
        <f>Calc!AD$888*Calc!$F$841*Calc!$F$842</f>
        <v>0</v>
      </c>
      <c r="AE26" s="15">
        <f>Calc!AE$888*Calc!$F$841*Calc!$F$842</f>
        <v>0</v>
      </c>
      <c r="AF26" s="15">
        <f>Calc!AF$888*Calc!$F$841*Calc!$F$842</f>
        <v>0</v>
      </c>
      <c r="AG26" s="15">
        <f>Calc!AG$888*Calc!$F$841*Calc!$F$842</f>
        <v>0</v>
      </c>
      <c r="AH26" s="15">
        <f>Calc!AH$888*Calc!$F$841*Calc!$F$842</f>
        <v>0</v>
      </c>
      <c r="AI26" s="15">
        <f>Calc!AI$888*Calc!$F$841*Calc!$F$842</f>
        <v>0</v>
      </c>
      <c r="AJ26" s="15">
        <f>Calc!AJ$888*Calc!$F$841*Calc!$F$842</f>
        <v>0</v>
      </c>
      <c r="AK26" s="15">
        <f>Calc!AK$888*Calc!$F$841*Calc!$F$842</f>
        <v>0</v>
      </c>
      <c r="AL26" s="15">
        <f>Calc!AL$888*Calc!$F$841*Calc!$F$842</f>
        <v>0</v>
      </c>
      <c r="AM26" s="15">
        <f>Calc!AM$888*Calc!$F$841*Calc!$F$842</f>
        <v>0</v>
      </c>
      <c r="AN26" s="15">
        <f>Calc!AN$888*Calc!$F$841*Calc!$F$842</f>
        <v>0</v>
      </c>
      <c r="AO26" s="15">
        <f>Calc!AO$888*Calc!$F$841*Calc!$F$842</f>
        <v>0</v>
      </c>
      <c r="AP26" s="15">
        <f>Calc!AP$888*Calc!$F$841*Calc!$F$842</f>
        <v>0</v>
      </c>
      <c r="AQ26" s="15">
        <f>Calc!AQ$888*Calc!$F$841*Calc!$F$842</f>
        <v>0</v>
      </c>
      <c r="AR26" s="15">
        <f>Calc!AR$888*Calc!$F$841*Calc!$F$842</f>
        <v>0</v>
      </c>
      <c r="AT26" s="39" t="s">
        <v>291</v>
      </c>
      <c r="AU26" s="39" t="s">
        <v>57</v>
      </c>
      <c r="AV26" s="39" t="s">
        <v>57</v>
      </c>
      <c r="AW26" s="39" t="s">
        <v>57</v>
      </c>
      <c r="AX26" s="39" t="s">
        <v>57</v>
      </c>
      <c r="AY26" s="39" t="s">
        <v>57</v>
      </c>
      <c r="AZ26" s="39" t="s">
        <v>57</v>
      </c>
      <c r="BA26" s="39" t="s">
        <v>57</v>
      </c>
      <c r="BB26" s="39" t="s">
        <v>57</v>
      </c>
      <c r="BC26" s="39" t="s">
        <v>57</v>
      </c>
      <c r="BE26" s="8"/>
      <c r="BF26" s="8"/>
      <c r="BG26" s="8"/>
      <c r="BH26" s="8"/>
      <c r="BI26" s="8"/>
      <c r="BJ26" s="8"/>
      <c r="BK26" s="8"/>
      <c r="BL26" s="8"/>
      <c r="BM26" s="8"/>
      <c r="BN26" s="8"/>
    </row>
    <row r="27" spans="4:66" outlineLevel="1">
      <c r="D27" t="str">
        <f>INDEX($AT27:$BC27,MATCH(General!$F$14,$AT$4:$BC$4,0))</f>
        <v>Increase in property values</v>
      </c>
      <c r="E27" s="11" t="str">
        <f>General!$F$16</f>
        <v>EUR</v>
      </c>
      <c r="F27" s="25">
        <f t="shared" si="6"/>
        <v>0</v>
      </c>
      <c r="I27" s="15">
        <f>Calc!$F$898*Config!I$8</f>
        <v>0</v>
      </c>
      <c r="J27" s="15">
        <f>Calc!$F$898*Config!J$8</f>
        <v>0</v>
      </c>
      <c r="K27" s="15">
        <f>Calc!$F$898*Config!K$8</f>
        <v>0</v>
      </c>
      <c r="L27" s="15">
        <f>Calc!$F$898*Config!L$8</f>
        <v>0</v>
      </c>
      <c r="M27" s="15">
        <f>Calc!$F$898*Config!M$8</f>
        <v>0</v>
      </c>
      <c r="N27" s="15">
        <f>Calc!$F$898*Config!N$8</f>
        <v>0</v>
      </c>
      <c r="O27" s="15">
        <f>Calc!$F$898*Config!O$8</f>
        <v>0</v>
      </c>
      <c r="P27" s="15">
        <f>Calc!$F$898*Config!P$8</f>
        <v>0</v>
      </c>
      <c r="Q27" s="15">
        <f>Calc!$F$898*Config!Q$8</f>
        <v>0</v>
      </c>
      <c r="R27" s="15">
        <f>Calc!$F$898*Config!R$8</f>
        <v>0</v>
      </c>
      <c r="S27" s="15">
        <f>Calc!$F$898*Config!S$8</f>
        <v>0</v>
      </c>
      <c r="T27" s="15">
        <f>Calc!$F$898*Config!T$8</f>
        <v>0</v>
      </c>
      <c r="U27" s="15">
        <f>Calc!$F$898*Config!U$8</f>
        <v>0</v>
      </c>
      <c r="V27" s="15">
        <f>Calc!$F$898*Config!V$8</f>
        <v>0</v>
      </c>
      <c r="W27" s="15">
        <f>Calc!$F$898*Config!W$8</f>
        <v>0</v>
      </c>
      <c r="X27" s="15">
        <f>Calc!$F$898*Config!X$8</f>
        <v>0</v>
      </c>
      <c r="Y27" s="15">
        <f>Calc!$F$898*Config!Y$8</f>
        <v>0</v>
      </c>
      <c r="Z27" s="15">
        <f>Calc!$F$898*Config!Z$8</f>
        <v>0</v>
      </c>
      <c r="AA27" s="15">
        <f>Calc!$F$898*Config!AA$8</f>
        <v>0</v>
      </c>
      <c r="AB27" s="15">
        <f>Calc!$F$898*Config!AB$8</f>
        <v>0</v>
      </c>
      <c r="AC27" s="15">
        <f>Calc!$F$898*Config!AC$8</f>
        <v>0</v>
      </c>
      <c r="AD27" s="15">
        <f>Calc!$F$898*Config!AD$8</f>
        <v>0</v>
      </c>
      <c r="AE27" s="15">
        <f>Calc!$F$898*Config!AE$8</f>
        <v>0</v>
      </c>
      <c r="AF27" s="15">
        <f>Calc!$F$898*Config!AF$8</f>
        <v>0</v>
      </c>
      <c r="AG27" s="15">
        <f>Calc!$F$898*Config!AG$8</f>
        <v>0</v>
      </c>
      <c r="AH27" s="15">
        <f>Calc!$F$898*Config!AH$8</f>
        <v>0</v>
      </c>
      <c r="AI27" s="15">
        <f>Calc!$F$898*Config!AI$8</f>
        <v>0</v>
      </c>
      <c r="AJ27" s="15">
        <f>Calc!$F$898*Config!AJ$8</f>
        <v>0</v>
      </c>
      <c r="AK27" s="15">
        <f>Calc!$F$898*Config!AK$8</f>
        <v>0</v>
      </c>
      <c r="AL27" s="15">
        <f>Calc!$F$898*Config!AL$8</f>
        <v>0</v>
      </c>
      <c r="AM27" s="15">
        <f>Calc!$F$898*Config!AM$8</f>
        <v>0</v>
      </c>
      <c r="AN27" s="15">
        <f>Calc!$F$898*Config!AN$8</f>
        <v>0</v>
      </c>
      <c r="AO27" s="15">
        <f>Calc!$F$898*Config!AO$8</f>
        <v>0</v>
      </c>
      <c r="AP27" s="15">
        <f>Calc!$F$898*Config!AP$8</f>
        <v>0</v>
      </c>
      <c r="AQ27" s="15">
        <f>Calc!$F$898*Config!AQ$8</f>
        <v>0</v>
      </c>
      <c r="AR27" s="15">
        <f>Calc!$F$898*Config!AR$8</f>
        <v>0</v>
      </c>
      <c r="AT27" s="39" t="s">
        <v>292</v>
      </c>
      <c r="AU27" s="39" t="s">
        <v>57</v>
      </c>
      <c r="AV27" s="39" t="s">
        <v>57</v>
      </c>
      <c r="AW27" s="39" t="s">
        <v>57</v>
      </c>
      <c r="AX27" s="39" t="s">
        <v>57</v>
      </c>
      <c r="AY27" s="39" t="s">
        <v>57</v>
      </c>
      <c r="AZ27" s="39" t="s">
        <v>57</v>
      </c>
      <c r="BA27" s="39" t="s">
        <v>57</v>
      </c>
      <c r="BB27" s="39" t="s">
        <v>57</v>
      </c>
      <c r="BC27" s="39" t="s">
        <v>57</v>
      </c>
      <c r="BE27" s="8"/>
      <c r="BF27" s="8"/>
      <c r="BG27" s="8"/>
      <c r="BH27" s="8"/>
      <c r="BI27" s="8"/>
      <c r="BJ27" s="8"/>
      <c r="BK27" s="8"/>
      <c r="BL27" s="8"/>
      <c r="BM27" s="8"/>
      <c r="BN27" s="8"/>
    </row>
    <row r="28" spans="4:66" outlineLevel="1">
      <c r="E28" s="11"/>
    </row>
    <row r="29" spans="4:66" outlineLevel="1">
      <c r="D29" t="str">
        <f>INDEX($AT29:$BC29,MATCH(General!$F$14,$AT$4:$BC$4,0))</f>
        <v>Total undiscounted socio-economic benefits</v>
      </c>
      <c r="E29" s="11" t="str">
        <f>General!$F$16</f>
        <v>EUR</v>
      </c>
      <c r="F29" s="25">
        <f t="shared" ref="F29" si="7">SUM(I29:AR29)</f>
        <v>1614420.9277916618</v>
      </c>
      <c r="I29" s="15">
        <f>SUM(I11:I12,I18)+IF(I13&gt;0,I13,0)</f>
        <v>0</v>
      </c>
      <c r="J29" s="15">
        <f t="shared" ref="J29:AR29" si="8">SUM(J11:J12,J18)+IF(J13&gt;0,J13,0)</f>
        <v>42200.531643943817</v>
      </c>
      <c r="K29" s="15">
        <f t="shared" si="8"/>
        <v>65378.885897095446</v>
      </c>
      <c r="L29" s="15">
        <f t="shared" si="8"/>
        <v>66670.03589709544</v>
      </c>
      <c r="M29" s="15">
        <f t="shared" si="8"/>
        <v>67961.185897095449</v>
      </c>
      <c r="N29" s="15">
        <f t="shared" si="8"/>
        <v>69252.335897095443</v>
      </c>
      <c r="O29" s="15">
        <f t="shared" si="8"/>
        <v>71378.935897095434</v>
      </c>
      <c r="P29" s="15">
        <f t="shared" si="8"/>
        <v>73505.53589709544</v>
      </c>
      <c r="Q29" s="15">
        <f t="shared" si="8"/>
        <v>75632.135897095432</v>
      </c>
      <c r="R29" s="15">
        <f t="shared" si="8"/>
        <v>77758.735897095437</v>
      </c>
      <c r="S29" s="15">
        <f t="shared" si="8"/>
        <v>79885.335897095443</v>
      </c>
      <c r="T29" s="15">
        <f t="shared" si="8"/>
        <v>81935.985897095437</v>
      </c>
      <c r="U29" s="15">
        <f t="shared" si="8"/>
        <v>83986.635897095446</v>
      </c>
      <c r="V29" s="15">
        <f t="shared" si="8"/>
        <v>86037.28589709544</v>
      </c>
      <c r="W29" s="15">
        <f t="shared" si="8"/>
        <v>88087.935897095434</v>
      </c>
      <c r="X29" s="15">
        <f t="shared" si="8"/>
        <v>90138.585897095443</v>
      </c>
      <c r="Y29" s="15">
        <f t="shared" si="8"/>
        <v>92189.235897095452</v>
      </c>
      <c r="Z29" s="15">
        <f t="shared" si="8"/>
        <v>94239.885897095446</v>
      </c>
      <c r="AA29" s="15">
        <f t="shared" si="8"/>
        <v>96290.53589709544</v>
      </c>
      <c r="AB29" s="15">
        <f t="shared" si="8"/>
        <v>211891.18589709542</v>
      </c>
      <c r="AC29" s="15">
        <f t="shared" si="8"/>
        <v>0</v>
      </c>
      <c r="AD29" s="15">
        <f t="shared" si="8"/>
        <v>0</v>
      </c>
      <c r="AE29" s="15">
        <f t="shared" si="8"/>
        <v>0</v>
      </c>
      <c r="AF29" s="15">
        <f t="shared" si="8"/>
        <v>0</v>
      </c>
      <c r="AG29" s="15">
        <f t="shared" si="8"/>
        <v>0</v>
      </c>
      <c r="AH29" s="15">
        <f t="shared" si="8"/>
        <v>0</v>
      </c>
      <c r="AI29" s="15">
        <f t="shared" si="8"/>
        <v>0</v>
      </c>
      <c r="AJ29" s="15">
        <f t="shared" si="8"/>
        <v>0</v>
      </c>
      <c r="AK29" s="15">
        <f t="shared" si="8"/>
        <v>0</v>
      </c>
      <c r="AL29" s="15">
        <f t="shared" si="8"/>
        <v>0</v>
      </c>
      <c r="AM29" s="15">
        <f t="shared" si="8"/>
        <v>0</v>
      </c>
      <c r="AN29" s="15">
        <f t="shared" si="8"/>
        <v>0</v>
      </c>
      <c r="AO29" s="15">
        <f t="shared" si="8"/>
        <v>0</v>
      </c>
      <c r="AP29" s="15">
        <f t="shared" si="8"/>
        <v>0</v>
      </c>
      <c r="AQ29" s="15">
        <f t="shared" si="8"/>
        <v>0</v>
      </c>
      <c r="AR29" s="15">
        <f t="shared" si="8"/>
        <v>0</v>
      </c>
      <c r="AT29" s="39" t="s">
        <v>293</v>
      </c>
      <c r="AU29" s="39" t="s">
        <v>57</v>
      </c>
      <c r="AV29" s="39" t="s">
        <v>57</v>
      </c>
      <c r="AW29" s="39" t="s">
        <v>57</v>
      </c>
      <c r="AX29" s="39" t="s">
        <v>57</v>
      </c>
      <c r="AY29" s="39" t="s">
        <v>57</v>
      </c>
      <c r="AZ29" s="39" t="s">
        <v>57</v>
      </c>
      <c r="BA29" s="39" t="s">
        <v>57</v>
      </c>
      <c r="BB29" s="39" t="s">
        <v>57</v>
      </c>
      <c r="BC29" s="39" t="s">
        <v>57</v>
      </c>
      <c r="BE29" s="8"/>
      <c r="BF29" s="8"/>
      <c r="BG29" s="8"/>
      <c r="BH29" s="8"/>
      <c r="BI29" s="8"/>
      <c r="BJ29" s="8"/>
      <c r="BK29" s="8"/>
      <c r="BL29" s="8"/>
      <c r="BM29" s="8"/>
      <c r="BN29" s="8"/>
    </row>
    <row r="30" spans="4:66" outlineLevel="1">
      <c r="D30" t="str">
        <f>INDEX($AT30:$BC30,MATCH(General!$F$14,$AT$4:$BC$4,0))</f>
        <v>Total undiscounted socio-economic costs</v>
      </c>
      <c r="E30" s="11" t="str">
        <f>General!$F$16</f>
        <v>EUR</v>
      </c>
      <c r="F30" s="25">
        <f t="shared" ref="F30" si="9">SUM(I30:AR30)</f>
        <v>-241695.78470317411</v>
      </c>
      <c r="I30" s="15">
        <f>SUM(I15:I16)+IF(I13&gt;0,0,I13)</f>
        <v>-24169.57847031741</v>
      </c>
      <c r="J30" s="15">
        <f t="shared" ref="J30:AR30" si="10">SUM(J15:J16)+IF(J13&gt;0,0,J13)</f>
        <v>-217526.2062328567</v>
      </c>
      <c r="K30" s="15">
        <f t="shared" si="10"/>
        <v>0</v>
      </c>
      <c r="L30" s="15">
        <f t="shared" si="10"/>
        <v>0</v>
      </c>
      <c r="M30" s="15">
        <f t="shared" si="10"/>
        <v>0</v>
      </c>
      <c r="N30" s="15">
        <f t="shared" si="10"/>
        <v>0</v>
      </c>
      <c r="O30" s="15">
        <f t="shared" si="10"/>
        <v>0</v>
      </c>
      <c r="P30" s="15">
        <f t="shared" si="10"/>
        <v>0</v>
      </c>
      <c r="Q30" s="15">
        <f t="shared" si="10"/>
        <v>0</v>
      </c>
      <c r="R30" s="15">
        <f t="shared" si="10"/>
        <v>0</v>
      </c>
      <c r="S30" s="15">
        <f t="shared" si="10"/>
        <v>0</v>
      </c>
      <c r="T30" s="15">
        <f t="shared" si="10"/>
        <v>0</v>
      </c>
      <c r="U30" s="15">
        <f t="shared" si="10"/>
        <v>0</v>
      </c>
      <c r="V30" s="15">
        <f t="shared" si="10"/>
        <v>0</v>
      </c>
      <c r="W30" s="15">
        <f t="shared" si="10"/>
        <v>0</v>
      </c>
      <c r="X30" s="15">
        <f t="shared" si="10"/>
        <v>0</v>
      </c>
      <c r="Y30" s="15">
        <f t="shared" si="10"/>
        <v>0</v>
      </c>
      <c r="Z30" s="15">
        <f t="shared" si="10"/>
        <v>0</v>
      </c>
      <c r="AA30" s="15">
        <f t="shared" si="10"/>
        <v>0</v>
      </c>
      <c r="AB30" s="15">
        <f t="shared" si="10"/>
        <v>0</v>
      </c>
      <c r="AC30" s="15">
        <f t="shared" si="10"/>
        <v>0</v>
      </c>
      <c r="AD30" s="15">
        <f t="shared" si="10"/>
        <v>0</v>
      </c>
      <c r="AE30" s="15">
        <f t="shared" si="10"/>
        <v>0</v>
      </c>
      <c r="AF30" s="15">
        <f t="shared" si="10"/>
        <v>0</v>
      </c>
      <c r="AG30" s="15">
        <f t="shared" si="10"/>
        <v>0</v>
      </c>
      <c r="AH30" s="15">
        <f t="shared" si="10"/>
        <v>0</v>
      </c>
      <c r="AI30" s="15">
        <f t="shared" si="10"/>
        <v>0</v>
      </c>
      <c r="AJ30" s="15">
        <f t="shared" si="10"/>
        <v>0</v>
      </c>
      <c r="AK30" s="15">
        <f t="shared" si="10"/>
        <v>0</v>
      </c>
      <c r="AL30" s="15">
        <f t="shared" si="10"/>
        <v>0</v>
      </c>
      <c r="AM30" s="15">
        <f t="shared" si="10"/>
        <v>0</v>
      </c>
      <c r="AN30" s="15">
        <f t="shared" si="10"/>
        <v>0</v>
      </c>
      <c r="AO30" s="15">
        <f t="shared" si="10"/>
        <v>0</v>
      </c>
      <c r="AP30" s="15">
        <f t="shared" si="10"/>
        <v>0</v>
      </c>
      <c r="AQ30" s="15">
        <f t="shared" si="10"/>
        <v>0</v>
      </c>
      <c r="AR30" s="15">
        <f t="shared" si="10"/>
        <v>0</v>
      </c>
      <c r="AT30" s="39" t="s">
        <v>294</v>
      </c>
      <c r="AU30" s="39" t="s">
        <v>57</v>
      </c>
      <c r="AV30" s="39" t="s">
        <v>57</v>
      </c>
      <c r="AW30" s="39" t="s">
        <v>57</v>
      </c>
      <c r="AX30" s="39" t="s">
        <v>57</v>
      </c>
      <c r="AY30" s="39" t="s">
        <v>57</v>
      </c>
      <c r="AZ30" s="39" t="s">
        <v>57</v>
      </c>
      <c r="BA30" s="39" t="s">
        <v>57</v>
      </c>
      <c r="BB30" s="39" t="s">
        <v>57</v>
      </c>
      <c r="BC30" s="39" t="s">
        <v>57</v>
      </c>
      <c r="BE30" s="8"/>
      <c r="BF30" s="8"/>
      <c r="BG30" s="8"/>
      <c r="BH30" s="8"/>
      <c r="BI30" s="8"/>
      <c r="BJ30" s="8"/>
      <c r="BK30" s="8"/>
      <c r="BL30" s="8"/>
      <c r="BM30" s="8"/>
      <c r="BN30" s="8"/>
    </row>
    <row r="31" spans="4:66" outlineLevel="1">
      <c r="D31" s="2" t="str">
        <f>INDEX($AT31:$BC31,MATCH(General!$F$14,$AT$4:$BC$4,0))</f>
        <v>Net cash flow</v>
      </c>
      <c r="E31" s="17" t="str">
        <f>General!$F$16</f>
        <v>EUR</v>
      </c>
      <c r="F31" s="28">
        <f>SUM(I31:AR31)</f>
        <v>1372725.1430884877</v>
      </c>
      <c r="I31" s="16">
        <f>SUM(I29:I30)</f>
        <v>-24169.57847031741</v>
      </c>
      <c r="J31" s="16">
        <f t="shared" ref="J31:AR31" si="11">SUM(J29:J30)</f>
        <v>-175325.67458891287</v>
      </c>
      <c r="K31" s="16">
        <f t="shared" si="11"/>
        <v>65378.885897095446</v>
      </c>
      <c r="L31" s="16">
        <f t="shared" si="11"/>
        <v>66670.03589709544</v>
      </c>
      <c r="M31" s="16">
        <f t="shared" si="11"/>
        <v>67961.185897095449</v>
      </c>
      <c r="N31" s="16">
        <f t="shared" si="11"/>
        <v>69252.335897095443</v>
      </c>
      <c r="O31" s="16">
        <f t="shared" si="11"/>
        <v>71378.935897095434</v>
      </c>
      <c r="P31" s="16">
        <f t="shared" si="11"/>
        <v>73505.53589709544</v>
      </c>
      <c r="Q31" s="16">
        <f t="shared" si="11"/>
        <v>75632.135897095432</v>
      </c>
      <c r="R31" s="16">
        <f t="shared" si="11"/>
        <v>77758.735897095437</v>
      </c>
      <c r="S31" s="16">
        <f t="shared" si="11"/>
        <v>79885.335897095443</v>
      </c>
      <c r="T31" s="16">
        <f t="shared" si="11"/>
        <v>81935.985897095437</v>
      </c>
      <c r="U31" s="16">
        <f t="shared" si="11"/>
        <v>83986.635897095446</v>
      </c>
      <c r="V31" s="16">
        <f t="shared" si="11"/>
        <v>86037.28589709544</v>
      </c>
      <c r="W31" s="16">
        <f t="shared" si="11"/>
        <v>88087.935897095434</v>
      </c>
      <c r="X31" s="16">
        <f t="shared" si="11"/>
        <v>90138.585897095443</v>
      </c>
      <c r="Y31" s="16">
        <f t="shared" si="11"/>
        <v>92189.235897095452</v>
      </c>
      <c r="Z31" s="16">
        <f t="shared" si="11"/>
        <v>94239.885897095446</v>
      </c>
      <c r="AA31" s="16">
        <f t="shared" si="11"/>
        <v>96290.53589709544</v>
      </c>
      <c r="AB31" s="16">
        <f t="shared" si="11"/>
        <v>211891.18589709542</v>
      </c>
      <c r="AC31" s="16">
        <f t="shared" si="11"/>
        <v>0</v>
      </c>
      <c r="AD31" s="16">
        <f t="shared" si="11"/>
        <v>0</v>
      </c>
      <c r="AE31" s="16">
        <f t="shared" si="11"/>
        <v>0</v>
      </c>
      <c r="AF31" s="16">
        <f t="shared" si="11"/>
        <v>0</v>
      </c>
      <c r="AG31" s="16">
        <f t="shared" si="11"/>
        <v>0</v>
      </c>
      <c r="AH31" s="16">
        <f t="shared" si="11"/>
        <v>0</v>
      </c>
      <c r="AI31" s="16">
        <f t="shared" si="11"/>
        <v>0</v>
      </c>
      <c r="AJ31" s="16">
        <f t="shared" si="11"/>
        <v>0</v>
      </c>
      <c r="AK31" s="16">
        <f t="shared" si="11"/>
        <v>0</v>
      </c>
      <c r="AL31" s="16">
        <f t="shared" si="11"/>
        <v>0</v>
      </c>
      <c r="AM31" s="16">
        <f t="shared" si="11"/>
        <v>0</v>
      </c>
      <c r="AN31" s="16">
        <f t="shared" si="11"/>
        <v>0</v>
      </c>
      <c r="AO31" s="16">
        <f t="shared" si="11"/>
        <v>0</v>
      </c>
      <c r="AP31" s="16">
        <f t="shared" si="11"/>
        <v>0</v>
      </c>
      <c r="AQ31" s="16">
        <f t="shared" si="11"/>
        <v>0</v>
      </c>
      <c r="AR31" s="16">
        <f t="shared" si="11"/>
        <v>0</v>
      </c>
      <c r="AT31" s="39" t="s">
        <v>261</v>
      </c>
      <c r="AU31" s="39" t="s">
        <v>57</v>
      </c>
      <c r="AV31" s="39" t="s">
        <v>57</v>
      </c>
      <c r="AW31" s="39" t="s">
        <v>57</v>
      </c>
      <c r="AX31" s="39" t="s">
        <v>57</v>
      </c>
      <c r="AY31" s="39" t="s">
        <v>57</v>
      </c>
      <c r="AZ31" s="39" t="s">
        <v>57</v>
      </c>
      <c r="BA31" s="39" t="s">
        <v>57</v>
      </c>
      <c r="BB31" s="39" t="s">
        <v>57</v>
      </c>
      <c r="BC31" s="39" t="s">
        <v>57</v>
      </c>
      <c r="BE31" s="8"/>
      <c r="BF31" s="8"/>
      <c r="BG31" s="8"/>
      <c r="BH31" s="8"/>
      <c r="BI31" s="8"/>
      <c r="BJ31" s="8"/>
      <c r="BK31" s="8"/>
      <c r="BL31" s="8"/>
      <c r="BM31" s="8"/>
      <c r="BN31" s="8"/>
    </row>
    <row r="32" spans="4:66" outlineLevel="1">
      <c r="D32" t="str">
        <f>INDEX($AT32:$BC32,MATCH(General!$F$14,$AT$4:$BC$4,0))</f>
        <v>Cumulative net cash flow</v>
      </c>
      <c r="E32" s="11" t="str">
        <f>General!$F$16</f>
        <v>EUR</v>
      </c>
      <c r="F32" s="25"/>
      <c r="I32" s="15">
        <f>H32+I31</f>
        <v>-24169.57847031741</v>
      </c>
      <c r="J32" s="15">
        <f t="shared" ref="J32:AR32" si="12">I32+J31</f>
        <v>-199495.25305923028</v>
      </c>
      <c r="K32" s="15">
        <f t="shared" si="12"/>
        <v>-134116.36716213485</v>
      </c>
      <c r="L32" s="15">
        <f t="shared" si="12"/>
        <v>-67446.331265039407</v>
      </c>
      <c r="M32" s="15">
        <f t="shared" si="12"/>
        <v>514.85463205604174</v>
      </c>
      <c r="N32" s="15">
        <f t="shared" si="12"/>
        <v>69767.190529151485</v>
      </c>
      <c r="O32" s="15">
        <f t="shared" si="12"/>
        <v>141146.12642624692</v>
      </c>
      <c r="P32" s="15">
        <f t="shared" si="12"/>
        <v>214651.66232334235</v>
      </c>
      <c r="Q32" s="15">
        <f t="shared" si="12"/>
        <v>290283.79822043778</v>
      </c>
      <c r="R32" s="15">
        <f t="shared" si="12"/>
        <v>368042.53411753324</v>
      </c>
      <c r="S32" s="15">
        <f t="shared" si="12"/>
        <v>447927.87001462869</v>
      </c>
      <c r="T32" s="15">
        <f t="shared" si="12"/>
        <v>529863.85591172415</v>
      </c>
      <c r="U32" s="15">
        <f t="shared" si="12"/>
        <v>613850.49180881958</v>
      </c>
      <c r="V32" s="15">
        <f t="shared" si="12"/>
        <v>699887.77770591504</v>
      </c>
      <c r="W32" s="15">
        <f t="shared" si="12"/>
        <v>787975.71360301052</v>
      </c>
      <c r="X32" s="15">
        <f t="shared" si="12"/>
        <v>878114.2995001059</v>
      </c>
      <c r="Y32" s="15">
        <f t="shared" si="12"/>
        <v>970303.53539720131</v>
      </c>
      <c r="Z32" s="15">
        <f t="shared" si="12"/>
        <v>1064543.4212942969</v>
      </c>
      <c r="AA32" s="15">
        <f t="shared" si="12"/>
        <v>1160833.9571913923</v>
      </c>
      <c r="AB32" s="15">
        <f t="shared" si="12"/>
        <v>1372725.1430884877</v>
      </c>
      <c r="AC32" s="15">
        <f t="shared" si="12"/>
        <v>1372725.1430884877</v>
      </c>
      <c r="AD32" s="15">
        <f t="shared" si="12"/>
        <v>1372725.1430884877</v>
      </c>
      <c r="AE32" s="15">
        <f t="shared" si="12"/>
        <v>1372725.1430884877</v>
      </c>
      <c r="AF32" s="15">
        <f t="shared" si="12"/>
        <v>1372725.1430884877</v>
      </c>
      <c r="AG32" s="15">
        <f t="shared" si="12"/>
        <v>1372725.1430884877</v>
      </c>
      <c r="AH32" s="15">
        <f t="shared" si="12"/>
        <v>1372725.1430884877</v>
      </c>
      <c r="AI32" s="15">
        <f t="shared" si="12"/>
        <v>1372725.1430884877</v>
      </c>
      <c r="AJ32" s="15">
        <f t="shared" si="12"/>
        <v>1372725.1430884877</v>
      </c>
      <c r="AK32" s="15">
        <f t="shared" si="12"/>
        <v>1372725.1430884877</v>
      </c>
      <c r="AL32" s="15">
        <f t="shared" si="12"/>
        <v>1372725.1430884877</v>
      </c>
      <c r="AM32" s="15">
        <f t="shared" si="12"/>
        <v>1372725.1430884877</v>
      </c>
      <c r="AN32" s="15">
        <f t="shared" si="12"/>
        <v>1372725.1430884877</v>
      </c>
      <c r="AO32" s="15">
        <f t="shared" si="12"/>
        <v>1372725.1430884877</v>
      </c>
      <c r="AP32" s="15">
        <f t="shared" si="12"/>
        <v>1372725.1430884877</v>
      </c>
      <c r="AQ32" s="15">
        <f t="shared" si="12"/>
        <v>1372725.1430884877</v>
      </c>
      <c r="AR32" s="15">
        <f t="shared" si="12"/>
        <v>1372725.1430884877</v>
      </c>
      <c r="AT32" s="39" t="s">
        <v>263</v>
      </c>
      <c r="AU32" s="39" t="s">
        <v>57</v>
      </c>
      <c r="AV32" s="39" t="s">
        <v>57</v>
      </c>
      <c r="AW32" s="39" t="s">
        <v>57</v>
      </c>
      <c r="AX32" s="39" t="s">
        <v>57</v>
      </c>
      <c r="AY32" s="39" t="s">
        <v>57</v>
      </c>
      <c r="AZ32" s="39" t="s">
        <v>57</v>
      </c>
      <c r="BA32" s="39" t="s">
        <v>57</v>
      </c>
      <c r="BB32" s="39" t="s">
        <v>57</v>
      </c>
      <c r="BC32" s="39" t="s">
        <v>57</v>
      </c>
      <c r="BE32" s="8"/>
      <c r="BF32" s="8"/>
      <c r="BG32" s="8"/>
      <c r="BH32" s="8"/>
      <c r="BI32" s="8"/>
      <c r="BJ32" s="8"/>
      <c r="BK32" s="8"/>
      <c r="BL32" s="8"/>
      <c r="BM32" s="8"/>
      <c r="BN32" s="8"/>
    </row>
    <row r="33" spans="1:66" outlineLevel="1">
      <c r="E33" s="11"/>
    </row>
    <row r="34" spans="1:66" outlineLevel="1">
      <c r="D34" s="2" t="str">
        <f>INDEX($AT34:$BC34,MATCH(General!$F$14,$AT$4:$BC$4,0))</f>
        <v>Discounted net cash flow</v>
      </c>
      <c r="E34" s="17" t="str">
        <f>General!$F$16</f>
        <v>EUR</v>
      </c>
      <c r="F34" s="28">
        <f>SUM(I34:AR34)</f>
        <v>904176.83798739966</v>
      </c>
      <c r="I34" s="16">
        <f>I31/(1+Calc!$F$835)^Config!I$15</f>
        <v>-23465.610165356709</v>
      </c>
      <c r="J34" s="16">
        <f>J31/(1+Calc!$F$835)^Config!J$15</f>
        <v>-165261.26363362512</v>
      </c>
      <c r="K34" s="16">
        <f>K31/(1+Calc!$F$835)^Config!K$15</f>
        <v>59830.942126528811</v>
      </c>
      <c r="L34" s="16">
        <f>L31/(1+Calc!$F$835)^Config!L$15</f>
        <v>59235.463378643341</v>
      </c>
      <c r="M34" s="16">
        <f>M31/(1+Calc!$F$835)^Config!M$15</f>
        <v>58623.915951999705</v>
      </c>
      <c r="N34" s="16">
        <f>N31/(1+Calc!$F$835)^Config!N$15</f>
        <v>57997.741052385732</v>
      </c>
      <c r="O34" s="16">
        <f>O31/(1+Calc!$F$835)^Config!O$15</f>
        <v>58037.606866649694</v>
      </c>
      <c r="P34" s="16">
        <f>P31/(1+Calc!$F$835)^Config!P$15</f>
        <v>58025.948810361631</v>
      </c>
      <c r="Q34" s="16">
        <f>Q31/(1+Calc!$F$835)^Config!Q$15</f>
        <v>57965.734454421006</v>
      </c>
      <c r="R34" s="16">
        <f>R31/(1+Calc!$F$835)^Config!R$15</f>
        <v>57859.80221109026</v>
      </c>
      <c r="S34" s="16">
        <f>S31/(1+Calc!$F$835)^Config!S$15</f>
        <v>57710.866340300621</v>
      </c>
      <c r="T34" s="16">
        <f>T31/(1+Calc!$F$835)^Config!T$15</f>
        <v>57468.251971997939</v>
      </c>
      <c r="U34" s="16">
        <f>U31/(1+Calc!$F$835)^Config!U$15</f>
        <v>57190.812255646284</v>
      </c>
      <c r="V34" s="16">
        <f>V31/(1+Calc!$F$835)^Config!V$15</f>
        <v>56880.781670876975</v>
      </c>
      <c r="W34" s="16">
        <f>W31/(1+Calc!$F$835)^Config!W$15</f>
        <v>56540.294077066908</v>
      </c>
      <c r="X34" s="16">
        <f>X31/(1+Calc!$F$835)^Config!X$15</f>
        <v>56171.386679122334</v>
      </c>
      <c r="Y34" s="16">
        <f>Y31/(1+Calc!$F$835)^Config!Y$15</f>
        <v>55776.003847605891</v>
      </c>
      <c r="Z34" s="16">
        <f>Z31/(1+Calc!$F$835)^Config!Z$15</f>
        <v>55356.000798327637</v>
      </c>
      <c r="AA34" s="16">
        <f>AA31/(1+Calc!$F$835)^Config!AA$15</f>
        <v>54913.1471363456</v>
      </c>
      <c r="AB34" s="16">
        <f>AB31/(1+Calc!$F$835)^Config!AB$15</f>
        <v>117319.01215701121</v>
      </c>
      <c r="AC34" s="16">
        <f>AC31/(1+Calc!$F$835)^Config!AC$15</f>
        <v>0</v>
      </c>
      <c r="AD34" s="16">
        <f>AD31/(1+Calc!$F$835)^Config!AD$15</f>
        <v>0</v>
      </c>
      <c r="AE34" s="16">
        <f>AE31/(1+Calc!$F$835)^Config!AE$15</f>
        <v>0</v>
      </c>
      <c r="AF34" s="16">
        <f>AF31/(1+Calc!$F$835)^Config!AF$15</f>
        <v>0</v>
      </c>
      <c r="AG34" s="16">
        <f>AG31/(1+Calc!$F$835)^Config!AG$15</f>
        <v>0</v>
      </c>
      <c r="AH34" s="16">
        <f>AH31/(1+Calc!$F$835)^Config!AH$15</f>
        <v>0</v>
      </c>
      <c r="AI34" s="16">
        <f>AI31/(1+Calc!$F$835)^Config!AI$15</f>
        <v>0</v>
      </c>
      <c r="AJ34" s="16">
        <f>AJ31/(1+Calc!$F$835)^Config!AJ$15</f>
        <v>0</v>
      </c>
      <c r="AK34" s="16">
        <f>AK31/(1+Calc!$F$835)^Config!AK$15</f>
        <v>0</v>
      </c>
      <c r="AL34" s="16">
        <f>AL31/(1+Calc!$F$835)^Config!AL$15</f>
        <v>0</v>
      </c>
      <c r="AM34" s="16">
        <f>AM31/(1+Calc!$F$835)^Config!AM$15</f>
        <v>0</v>
      </c>
      <c r="AN34" s="16">
        <f>AN31/(1+Calc!$F$835)^Config!AN$15</f>
        <v>0</v>
      </c>
      <c r="AO34" s="16">
        <f>AO31/(1+Calc!$F$835)^Config!AO$15</f>
        <v>0</v>
      </c>
      <c r="AP34" s="16">
        <f>AP31/(1+Calc!$F$835)^Config!AP$15</f>
        <v>0</v>
      </c>
      <c r="AQ34" s="16">
        <f>AQ31/(1+Calc!$F$835)^Config!AQ$15</f>
        <v>0</v>
      </c>
      <c r="AR34" s="16">
        <f>AR31/(1+Calc!$F$835)^Config!AR$15</f>
        <v>0</v>
      </c>
      <c r="AT34" s="39" t="s">
        <v>266</v>
      </c>
      <c r="AU34" s="39" t="s">
        <v>57</v>
      </c>
      <c r="AV34" s="39" t="s">
        <v>57</v>
      </c>
      <c r="AW34" s="39" t="s">
        <v>57</v>
      </c>
      <c r="AX34" s="39" t="s">
        <v>57</v>
      </c>
      <c r="AY34" s="39" t="s">
        <v>57</v>
      </c>
      <c r="AZ34" s="39" t="s">
        <v>57</v>
      </c>
      <c r="BA34" s="39" t="s">
        <v>57</v>
      </c>
      <c r="BB34" s="39" t="s">
        <v>57</v>
      </c>
      <c r="BC34" s="39" t="s">
        <v>57</v>
      </c>
      <c r="BE34" s="8"/>
      <c r="BF34" s="8"/>
      <c r="BG34" s="8"/>
      <c r="BH34" s="8"/>
      <c r="BI34" s="8"/>
      <c r="BJ34" s="8"/>
      <c r="BK34" s="8"/>
      <c r="BL34" s="8"/>
      <c r="BM34" s="8"/>
      <c r="BN34" s="8"/>
    </row>
    <row r="35" spans="1:66" outlineLevel="1">
      <c r="D35" t="str">
        <f>INDEX($AT35:$BC35,MATCH(General!$F$14,$AT$4:$BC$4,0))</f>
        <v>Cumulative discounted net cash flow</v>
      </c>
      <c r="E35" s="11" t="str">
        <f>General!$F$16</f>
        <v>EUR</v>
      </c>
      <c r="I35" s="15">
        <f>H35+I34</f>
        <v>-23465.610165356709</v>
      </c>
      <c r="J35" s="15">
        <f t="shared" ref="J35:AR35" si="13">I35+J34</f>
        <v>-188726.87379898183</v>
      </c>
      <c r="K35" s="15">
        <f t="shared" si="13"/>
        <v>-128895.93167245302</v>
      </c>
      <c r="L35" s="15">
        <f t="shared" si="13"/>
        <v>-69660.468293809681</v>
      </c>
      <c r="M35" s="15">
        <f t="shared" si="13"/>
        <v>-11036.552341809976</v>
      </c>
      <c r="N35" s="15">
        <f t="shared" si="13"/>
        <v>46961.188710575756</v>
      </c>
      <c r="O35" s="15">
        <f t="shared" si="13"/>
        <v>104998.79557722545</v>
      </c>
      <c r="P35" s="15">
        <f t="shared" si="13"/>
        <v>163024.74438758707</v>
      </c>
      <c r="Q35" s="15">
        <f t="shared" si="13"/>
        <v>220990.47884200807</v>
      </c>
      <c r="R35" s="15">
        <f t="shared" si="13"/>
        <v>278850.28105309833</v>
      </c>
      <c r="S35" s="15">
        <f t="shared" si="13"/>
        <v>336561.14739339892</v>
      </c>
      <c r="T35" s="15">
        <f t="shared" si="13"/>
        <v>394029.39936539688</v>
      </c>
      <c r="U35" s="15">
        <f t="shared" si="13"/>
        <v>451220.21162104316</v>
      </c>
      <c r="V35" s="15">
        <f t="shared" si="13"/>
        <v>508100.99329192011</v>
      </c>
      <c r="W35" s="15">
        <f t="shared" si="13"/>
        <v>564641.28736898699</v>
      </c>
      <c r="X35" s="15">
        <f t="shared" si="13"/>
        <v>620812.67404810933</v>
      </c>
      <c r="Y35" s="15">
        <f t="shared" si="13"/>
        <v>676588.67789571523</v>
      </c>
      <c r="Z35" s="15">
        <f t="shared" si="13"/>
        <v>731944.67869404284</v>
      </c>
      <c r="AA35" s="15">
        <f t="shared" si="13"/>
        <v>786857.82583038846</v>
      </c>
      <c r="AB35" s="15">
        <f t="shared" si="13"/>
        <v>904176.83798739966</v>
      </c>
      <c r="AC35" s="15">
        <f t="shared" si="13"/>
        <v>904176.83798739966</v>
      </c>
      <c r="AD35" s="15">
        <f t="shared" si="13"/>
        <v>904176.83798739966</v>
      </c>
      <c r="AE35" s="15">
        <f t="shared" si="13"/>
        <v>904176.83798739966</v>
      </c>
      <c r="AF35" s="15">
        <f t="shared" si="13"/>
        <v>904176.83798739966</v>
      </c>
      <c r="AG35" s="15">
        <f t="shared" si="13"/>
        <v>904176.83798739966</v>
      </c>
      <c r="AH35" s="15">
        <f t="shared" si="13"/>
        <v>904176.83798739966</v>
      </c>
      <c r="AI35" s="15">
        <f t="shared" si="13"/>
        <v>904176.83798739966</v>
      </c>
      <c r="AJ35" s="15">
        <f t="shared" si="13"/>
        <v>904176.83798739966</v>
      </c>
      <c r="AK35" s="15">
        <f t="shared" si="13"/>
        <v>904176.83798739966</v>
      </c>
      <c r="AL35" s="15">
        <f t="shared" si="13"/>
        <v>904176.83798739966</v>
      </c>
      <c r="AM35" s="15">
        <f t="shared" si="13"/>
        <v>904176.83798739966</v>
      </c>
      <c r="AN35" s="15">
        <f t="shared" si="13"/>
        <v>904176.83798739966</v>
      </c>
      <c r="AO35" s="15">
        <f t="shared" si="13"/>
        <v>904176.83798739966</v>
      </c>
      <c r="AP35" s="15">
        <f t="shared" si="13"/>
        <v>904176.83798739966</v>
      </c>
      <c r="AQ35" s="15">
        <f t="shared" si="13"/>
        <v>904176.83798739966</v>
      </c>
      <c r="AR35" s="15">
        <f t="shared" si="13"/>
        <v>904176.83798739966</v>
      </c>
      <c r="AT35" s="39" t="s">
        <v>267</v>
      </c>
      <c r="AU35" s="39" t="s">
        <v>57</v>
      </c>
      <c r="AV35" s="39" t="s">
        <v>57</v>
      </c>
      <c r="AW35" s="39" t="s">
        <v>57</v>
      </c>
      <c r="AX35" s="39" t="s">
        <v>57</v>
      </c>
      <c r="AY35" s="39" t="s">
        <v>57</v>
      </c>
      <c r="AZ35" s="39" t="s">
        <v>57</v>
      </c>
      <c r="BA35" s="39" t="s">
        <v>57</v>
      </c>
      <c r="BB35" s="39" t="s">
        <v>57</v>
      </c>
      <c r="BC35" s="39" t="s">
        <v>57</v>
      </c>
      <c r="BE35" s="8"/>
      <c r="BF35" s="8"/>
      <c r="BG35" s="8"/>
      <c r="BH35" s="8"/>
      <c r="BI35" s="8"/>
      <c r="BJ35" s="8"/>
      <c r="BK35" s="8"/>
      <c r="BL35" s="8"/>
      <c r="BM35" s="8"/>
      <c r="BN35" s="8"/>
    </row>
    <row r="36" spans="1:66" outlineLevel="1">
      <c r="E36" s="11"/>
    </row>
    <row r="37" spans="1:66" outlineLevel="1">
      <c r="D37" s="2" t="str">
        <f>INDEX($AT37:$BC37,MATCH(General!$F$14,$AT$4:$BC$4,0))</f>
        <v>Profitability measures</v>
      </c>
      <c r="E37" s="11"/>
      <c r="AT37" s="39" t="s">
        <v>264</v>
      </c>
      <c r="AU37" s="39" t="s">
        <v>57</v>
      </c>
      <c r="AV37" s="39" t="s">
        <v>57</v>
      </c>
      <c r="AW37" s="39" t="s">
        <v>57</v>
      </c>
      <c r="AX37" s="39" t="s">
        <v>57</v>
      </c>
      <c r="AY37" s="39" t="s">
        <v>57</v>
      </c>
      <c r="AZ37" s="39" t="s">
        <v>57</v>
      </c>
      <c r="BA37" s="39" t="s">
        <v>57</v>
      </c>
      <c r="BB37" s="39" t="s">
        <v>57</v>
      </c>
      <c r="BC37" s="39" t="s">
        <v>57</v>
      </c>
    </row>
    <row r="38" spans="1:66" outlineLevel="1">
      <c r="D38" t="str">
        <f>INDEX($AT38:$BC38,MATCH(General!$F$14,$AT$4:$BC$4,0))</f>
        <v>ENPV</v>
      </c>
      <c r="E38" s="11" t="str">
        <f>General!$F$16</f>
        <v>EUR</v>
      </c>
      <c r="F38" s="25">
        <f>F34</f>
        <v>904176.83798739966</v>
      </c>
      <c r="AT38" s="57" t="s">
        <v>295</v>
      </c>
      <c r="AU38" s="39" t="s">
        <v>57</v>
      </c>
      <c r="AV38" s="39" t="s">
        <v>57</v>
      </c>
      <c r="AW38" s="39" t="s">
        <v>57</v>
      </c>
      <c r="AX38" s="39" t="s">
        <v>57</v>
      </c>
      <c r="AY38" s="39" t="s">
        <v>57</v>
      </c>
      <c r="AZ38" s="39" t="s">
        <v>57</v>
      </c>
      <c r="BA38" s="39" t="s">
        <v>57</v>
      </c>
      <c r="BB38" s="39" t="s">
        <v>57</v>
      </c>
      <c r="BC38" s="39" t="s">
        <v>57</v>
      </c>
      <c r="BE38" s="8"/>
      <c r="BF38" s="8"/>
      <c r="BG38" s="8"/>
      <c r="BH38" s="8"/>
      <c r="BI38" s="8"/>
      <c r="BJ38" s="8"/>
      <c r="BK38" s="8"/>
      <c r="BL38" s="8"/>
      <c r="BM38" s="8"/>
      <c r="BN38" s="8"/>
    </row>
    <row r="39" spans="1:66" outlineLevel="1">
      <c r="D39" t="str">
        <f>INDEX($AT39:$BC39,MATCH(General!$F$14,$AT$4:$BC$4,0))</f>
        <v>ERR</v>
      </c>
      <c r="E39" s="11" t="str">
        <f>INDEX($BC39:$BL39,MATCH(General!$F$14,$BC$4:$BL$4,0))</f>
        <v>%</v>
      </c>
      <c r="F39" s="49">
        <f>IFERROR(IRR(I31:AR31),"n/a")</f>
        <v>0.3364909179896145</v>
      </c>
      <c r="AT39" s="57" t="s">
        <v>296</v>
      </c>
      <c r="AU39" s="39" t="s">
        <v>57</v>
      </c>
      <c r="AV39" s="39" t="s">
        <v>57</v>
      </c>
      <c r="AW39" s="39" t="s">
        <v>57</v>
      </c>
      <c r="AX39" s="39" t="s">
        <v>57</v>
      </c>
      <c r="AY39" s="39" t="s">
        <v>57</v>
      </c>
      <c r="AZ39" s="39" t="s">
        <v>57</v>
      </c>
      <c r="BA39" s="39" t="s">
        <v>57</v>
      </c>
      <c r="BB39" s="39" t="s">
        <v>57</v>
      </c>
      <c r="BC39" s="39" t="s">
        <v>57</v>
      </c>
      <c r="BE39" s="39" t="s">
        <v>21</v>
      </c>
      <c r="BF39" s="39" t="s">
        <v>21</v>
      </c>
      <c r="BG39" s="39" t="s">
        <v>57</v>
      </c>
      <c r="BH39" s="39" t="s">
        <v>57</v>
      </c>
      <c r="BI39" s="39" t="s">
        <v>57</v>
      </c>
      <c r="BJ39" s="39" t="s">
        <v>57</v>
      </c>
      <c r="BK39" s="39" t="s">
        <v>57</v>
      </c>
      <c r="BL39" s="39" t="s">
        <v>57</v>
      </c>
      <c r="BM39" s="39" t="s">
        <v>57</v>
      </c>
      <c r="BN39" s="39" t="s">
        <v>57</v>
      </c>
    </row>
    <row r="40" spans="1:66" outlineLevel="1">
      <c r="D40" t="str">
        <f>INDEX($AT40:$BC40,MATCH(General!$F$14,$AT$4:$BC$4,0))</f>
        <v>B/C ratio</v>
      </c>
      <c r="E40" s="11" t="str">
        <f>INDEX($BC40:$BL40,MATCH(General!$F$14,$BC$4:$BL$4,0))</f>
        <v>years</v>
      </c>
      <c r="F40" s="56">
        <f>NPV(Calc!$F$790,I29:AR29)/(-NPV(Calc!$F$790,I30:AR30))</f>
        <v>4.5232998512014868</v>
      </c>
      <c r="AT40" s="39" t="s">
        <v>297</v>
      </c>
      <c r="AU40" s="39" t="s">
        <v>57</v>
      </c>
      <c r="AV40" s="39" t="s">
        <v>57</v>
      </c>
      <c r="AW40" s="39" t="s">
        <v>57</v>
      </c>
      <c r="AX40" s="39" t="s">
        <v>57</v>
      </c>
      <c r="AY40" s="39" t="s">
        <v>57</v>
      </c>
      <c r="AZ40" s="39" t="s">
        <v>57</v>
      </c>
      <c r="BA40" s="39" t="s">
        <v>57</v>
      </c>
      <c r="BB40" s="39" t="s">
        <v>57</v>
      </c>
      <c r="BC40" s="39" t="s">
        <v>57</v>
      </c>
      <c r="BE40" s="39" t="s">
        <v>96</v>
      </c>
      <c r="BF40" s="39" t="s">
        <v>146</v>
      </c>
      <c r="BG40" s="39" t="s">
        <v>57</v>
      </c>
      <c r="BH40" s="39" t="s">
        <v>57</v>
      </c>
      <c r="BI40" s="39" t="s">
        <v>57</v>
      </c>
      <c r="BJ40" s="39" t="s">
        <v>57</v>
      </c>
      <c r="BK40" s="39" t="s">
        <v>57</v>
      </c>
      <c r="BL40" s="39" t="s">
        <v>57</v>
      </c>
      <c r="BM40" s="39" t="s">
        <v>57</v>
      </c>
      <c r="BN40" s="39" t="s">
        <v>57</v>
      </c>
    </row>
    <row r="41" spans="1:66">
      <c r="E41" s="11"/>
    </row>
    <row r="42" spans="1:66">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row>
    <row r="43" spans="1:66"/>
  </sheetData>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E0B60-ABB2-4140-BD10-20A81C4BA471}">
  <sheetPr codeName="Sheet12">
    <tabColor rgb="FFF2F2F2"/>
  </sheetPr>
  <dimension ref="A1:BN337"/>
  <sheetViews>
    <sheetView showGridLines="0" zoomScale="90" zoomScaleNormal="90" zoomScaleSheetLayoutView="80" workbookViewId="0">
      <pane xSplit="7" ySplit="5" topLeftCell="H6" activePane="bottomRight" state="frozen"/>
      <selection activeCell="D26" sqref="D26"/>
      <selection pane="topRight" activeCell="D26" sqref="D26"/>
      <selection pane="bottomLeft" activeCell="D26" sqref="D26"/>
      <selection pane="bottomRight"/>
    </sheetView>
  </sheetViews>
  <sheetFormatPr baseColWidth="10" defaultColWidth="0" defaultRowHeight="11.5" zeroHeight="1" outlineLevelRow="1"/>
  <cols>
    <col min="1" max="3" width="2.59765625" customWidth="1"/>
    <col min="4" max="4" width="70.59765625" customWidth="1"/>
    <col min="5" max="6" width="14.59765625" customWidth="1"/>
    <col min="7" max="8" width="2.59765625" customWidth="1"/>
    <col min="9" max="44" width="12.59765625" customWidth="1"/>
    <col min="45" max="45" width="4.59765625" customWidth="1"/>
    <col min="46" max="55" width="40.59765625" hidden="1" customWidth="1"/>
    <col min="56" max="56" width="4.59765625" hidden="1" customWidth="1"/>
    <col min="57" max="16384" width="12.59765625" hidden="1"/>
  </cols>
  <sheetData>
    <row r="1" spans="1:66">
      <c r="A1" s="3" t="str">
        <f>Config!$I$137</f>
        <v>SENSITIVITY ANALYSIS</v>
      </c>
      <c r="B1" s="3"/>
      <c r="C1" s="3"/>
      <c r="D1" s="3"/>
      <c r="E1" s="10" t="str">
        <f>Config!$I$141</f>
        <v>Unit</v>
      </c>
      <c r="F1" s="3"/>
      <c r="G1" s="3"/>
      <c r="H1" s="3"/>
      <c r="I1" s="23">
        <f>Config!I$1</f>
        <v>2025</v>
      </c>
      <c r="J1" s="23">
        <f>Config!J$1</f>
        <v>2026</v>
      </c>
      <c r="K1" s="23">
        <f>Config!K$1</f>
        <v>2027</v>
      </c>
      <c r="L1" s="23">
        <f>Config!L$1</f>
        <v>2028</v>
      </c>
      <c r="M1" s="23">
        <f>Config!M$1</f>
        <v>2029</v>
      </c>
      <c r="N1" s="23">
        <f>Config!N$1</f>
        <v>2030</v>
      </c>
      <c r="O1" s="23">
        <f>Config!O$1</f>
        <v>2031</v>
      </c>
      <c r="P1" s="23">
        <f>Config!P$1</f>
        <v>2032</v>
      </c>
      <c r="Q1" s="23">
        <f>Config!Q$1</f>
        <v>2033</v>
      </c>
      <c r="R1" s="23">
        <f>Config!R$1</f>
        <v>2034</v>
      </c>
      <c r="S1" s="23">
        <f>Config!S$1</f>
        <v>2035</v>
      </c>
      <c r="T1" s="23">
        <f>Config!T$1</f>
        <v>2036</v>
      </c>
      <c r="U1" s="23">
        <f>Config!U$1</f>
        <v>2037</v>
      </c>
      <c r="V1" s="23">
        <f>Config!V$1</f>
        <v>2038</v>
      </c>
      <c r="W1" s="23">
        <f>Config!W$1</f>
        <v>2039</v>
      </c>
      <c r="X1" s="23">
        <f>Config!X$1</f>
        <v>2040</v>
      </c>
      <c r="Y1" s="23">
        <f>Config!Y$1</f>
        <v>2041</v>
      </c>
      <c r="Z1" s="23">
        <f>Config!Z$1</f>
        <v>2042</v>
      </c>
      <c r="AA1" s="23">
        <f>Config!AA$1</f>
        <v>2043</v>
      </c>
      <c r="AB1" s="23">
        <f>Config!AB$1</f>
        <v>2044</v>
      </c>
      <c r="AC1" s="23" t="str">
        <f>Config!AC$1</f>
        <v/>
      </c>
      <c r="AD1" s="23" t="str">
        <f>Config!AD$1</f>
        <v/>
      </c>
      <c r="AE1" s="23" t="str">
        <f>Config!AE$1</f>
        <v/>
      </c>
      <c r="AF1" s="23" t="str">
        <f>Config!AF$1</f>
        <v/>
      </c>
      <c r="AG1" s="23" t="str">
        <f>Config!AG$1</f>
        <v/>
      </c>
      <c r="AH1" s="23" t="str">
        <f>Config!AH$1</f>
        <v/>
      </c>
      <c r="AI1" s="23" t="str">
        <f>Config!AI$1</f>
        <v/>
      </c>
      <c r="AJ1" s="23" t="str">
        <f>Config!AJ$1</f>
        <v/>
      </c>
      <c r="AK1" s="23" t="str">
        <f>Config!AK$1</f>
        <v/>
      </c>
      <c r="AL1" s="23" t="str">
        <f>Config!AL$1</f>
        <v/>
      </c>
      <c r="AM1" s="23" t="str">
        <f>Config!AM$1</f>
        <v/>
      </c>
      <c r="AN1" s="23" t="str">
        <f>Config!AN$1</f>
        <v/>
      </c>
      <c r="AO1" s="23" t="str">
        <f>Config!AO$1</f>
        <v/>
      </c>
      <c r="AP1" s="23" t="str">
        <f>Config!AP$1</f>
        <v/>
      </c>
      <c r="AQ1" s="23" t="str">
        <f>Config!AQ$1</f>
        <v/>
      </c>
      <c r="AR1" s="23" t="str">
        <f>Config!AR$1</f>
        <v/>
      </c>
      <c r="AT1" s="37"/>
      <c r="AU1" s="37"/>
      <c r="AV1" s="37"/>
      <c r="AW1" s="37"/>
      <c r="AX1" s="37"/>
      <c r="AY1" s="37"/>
      <c r="AZ1" s="37"/>
      <c r="BA1" s="37"/>
      <c r="BB1" s="37"/>
      <c r="BC1" s="37"/>
      <c r="BE1" s="37"/>
      <c r="BF1" s="37"/>
      <c r="BG1" s="37"/>
      <c r="BH1" s="37"/>
      <c r="BI1" s="37"/>
      <c r="BJ1" s="37"/>
      <c r="BK1" s="37"/>
      <c r="BL1" s="37"/>
      <c r="BM1" s="37"/>
      <c r="BN1" s="37"/>
    </row>
    <row r="2" spans="1:66">
      <c r="A2" s="3" t="str">
        <f>General!$D$8&amp;" "&amp;General!$F$8</f>
        <v>Name of the project beneficiary: Company ABC</v>
      </c>
      <c r="B2" s="3"/>
      <c r="C2" s="3"/>
      <c r="D2" s="3"/>
      <c r="E2" s="10"/>
      <c r="F2" s="3"/>
      <c r="G2" s="3"/>
      <c r="H2" s="3"/>
      <c r="I2" s="34" t="str">
        <f>Config!I$2</f>
        <v>Construction</v>
      </c>
      <c r="J2" s="34" t="str">
        <f>Config!J$2</f>
        <v>Construction</v>
      </c>
      <c r="K2" s="34" t="str">
        <f>Config!K$2</f>
        <v>Operation</v>
      </c>
      <c r="L2" s="34" t="str">
        <f>Config!L$2</f>
        <v>Operation</v>
      </c>
      <c r="M2" s="34" t="str">
        <f>Config!M$2</f>
        <v>Operation</v>
      </c>
      <c r="N2" s="34" t="str">
        <f>Config!N$2</f>
        <v>Operation</v>
      </c>
      <c r="O2" s="34" t="str">
        <f>Config!O$2</f>
        <v>Operation</v>
      </c>
      <c r="P2" s="34" t="str">
        <f>Config!P$2</f>
        <v>Operation</v>
      </c>
      <c r="Q2" s="34" t="str">
        <f>Config!Q$2</f>
        <v>Operation</v>
      </c>
      <c r="R2" s="34" t="str">
        <f>Config!R$2</f>
        <v>Operation</v>
      </c>
      <c r="S2" s="34" t="str">
        <f>Config!S$2</f>
        <v>Operation</v>
      </c>
      <c r="T2" s="34" t="str">
        <f>Config!T$2</f>
        <v>Operation</v>
      </c>
      <c r="U2" s="34" t="str">
        <f>Config!U$2</f>
        <v>Operation</v>
      </c>
      <c r="V2" s="34" t="str">
        <f>Config!V$2</f>
        <v>Operation</v>
      </c>
      <c r="W2" s="34" t="str">
        <f>Config!W$2</f>
        <v>Operation</v>
      </c>
      <c r="X2" s="34" t="str">
        <f>Config!X$2</f>
        <v>Operation</v>
      </c>
      <c r="Y2" s="34" t="str">
        <f>Config!Y$2</f>
        <v>Operation</v>
      </c>
      <c r="Z2" s="34" t="str">
        <f>Config!Z$2</f>
        <v>Operation</v>
      </c>
      <c r="AA2" s="34" t="str">
        <f>Config!AA$2</f>
        <v>Operation</v>
      </c>
      <c r="AB2" s="34" t="str">
        <f>Config!AB$2</f>
        <v>Operation</v>
      </c>
      <c r="AC2" s="34" t="str">
        <f>Config!AC$2</f>
        <v/>
      </c>
      <c r="AD2" s="34" t="str">
        <f>Config!AD$2</f>
        <v/>
      </c>
      <c r="AE2" s="34" t="str">
        <f>Config!AE$2</f>
        <v/>
      </c>
      <c r="AF2" s="34" t="str">
        <f>Config!AF$2</f>
        <v/>
      </c>
      <c r="AG2" s="34" t="str">
        <f>Config!AG$2</f>
        <v/>
      </c>
      <c r="AH2" s="34" t="str">
        <f>Config!AH$2</f>
        <v/>
      </c>
      <c r="AI2" s="34" t="str">
        <f>Config!AI$2</f>
        <v/>
      </c>
      <c r="AJ2" s="34" t="str">
        <f>Config!AJ$2</f>
        <v/>
      </c>
      <c r="AK2" s="34" t="str">
        <f>Config!AK$2</f>
        <v/>
      </c>
      <c r="AL2" s="34" t="str">
        <f>Config!AL$2</f>
        <v/>
      </c>
      <c r="AM2" s="34" t="str">
        <f>Config!AM$2</f>
        <v/>
      </c>
      <c r="AN2" s="34" t="str">
        <f>Config!AN$2</f>
        <v/>
      </c>
      <c r="AO2" s="34" t="str">
        <f>Config!AO$2</f>
        <v/>
      </c>
      <c r="AP2" s="34" t="str">
        <f>Config!AP$2</f>
        <v/>
      </c>
      <c r="AQ2" s="34" t="str">
        <f>Config!AQ$2</f>
        <v/>
      </c>
      <c r="AR2" s="34" t="str">
        <f>Config!AR$2</f>
        <v/>
      </c>
      <c r="AT2" s="37"/>
      <c r="AU2" s="37"/>
      <c r="AV2" s="37"/>
      <c r="AW2" s="37"/>
      <c r="AX2" s="37"/>
      <c r="AY2" s="37"/>
      <c r="AZ2" s="37"/>
      <c r="BA2" s="37"/>
      <c r="BB2" s="37"/>
      <c r="BC2" s="37"/>
      <c r="BE2" s="37"/>
      <c r="BF2" s="37"/>
      <c r="BG2" s="37"/>
      <c r="BH2" s="37"/>
      <c r="BI2" s="37"/>
      <c r="BJ2" s="37"/>
      <c r="BK2" s="37"/>
      <c r="BL2" s="37"/>
      <c r="BM2" s="37"/>
      <c r="BN2" s="37"/>
    </row>
    <row r="3" spans="1:66">
      <c r="A3" s="3" t="str">
        <f>General!$D$10&amp;" "&amp;General!$F$10</f>
        <v>Name of the investment project: Project XYZ</v>
      </c>
      <c r="B3" s="3"/>
      <c r="C3" s="3"/>
      <c r="D3" s="3"/>
      <c r="E3" s="10"/>
      <c r="F3" s="3"/>
      <c r="G3" s="3"/>
      <c r="H3" s="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T3" s="37" t="str">
        <f>Config!AT$1</f>
        <v>Language</v>
      </c>
      <c r="AU3" s="37"/>
      <c r="AV3" s="37"/>
      <c r="AW3" s="37"/>
      <c r="AX3" s="37"/>
      <c r="AY3" s="37"/>
      <c r="AZ3" s="37"/>
      <c r="BA3" s="37"/>
      <c r="BB3" s="37"/>
      <c r="BC3" s="37"/>
      <c r="BE3" s="37" t="str">
        <f>Config!BE$1</f>
        <v>Units</v>
      </c>
      <c r="BF3" s="37"/>
      <c r="BG3" s="37"/>
      <c r="BH3" s="37"/>
      <c r="BI3" s="37"/>
      <c r="BJ3" s="37"/>
      <c r="BK3" s="37"/>
      <c r="BL3" s="37"/>
      <c r="BM3" s="37"/>
      <c r="BN3" s="37"/>
    </row>
    <row r="4" spans="1:66">
      <c r="A4" s="3"/>
      <c r="B4" s="3"/>
      <c r="C4" s="3"/>
      <c r="D4" s="3"/>
      <c r="E4" s="10"/>
      <c r="F4" s="3"/>
      <c r="G4" s="3"/>
      <c r="H4" s="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T4" s="38" t="str">
        <f>Config!AT$2</f>
        <v>English</v>
      </c>
      <c r="AU4" s="38" t="str">
        <f>Config!AU$2</f>
        <v>Polish</v>
      </c>
      <c r="AV4" s="38" t="str">
        <f>Config!AV$2</f>
        <v>[…]</v>
      </c>
      <c r="AW4" s="38" t="str">
        <f>Config!AW$2</f>
        <v>[…]</v>
      </c>
      <c r="AX4" s="38" t="str">
        <f>Config!AX$2</f>
        <v>[…]</v>
      </c>
      <c r="AY4" s="38" t="str">
        <f>Config!AY$2</f>
        <v>[…]</v>
      </c>
      <c r="AZ4" s="38" t="str">
        <f>Config!AZ$2</f>
        <v>[…]</v>
      </c>
      <c r="BA4" s="38" t="str">
        <f>Config!BA$2</f>
        <v>[…]</v>
      </c>
      <c r="BB4" s="38" t="str">
        <f>Config!BB$2</f>
        <v>[…]</v>
      </c>
      <c r="BC4" s="38" t="str">
        <f>Config!BC$2</f>
        <v>[…]</v>
      </c>
      <c r="BE4" s="38" t="str">
        <f>Config!BE$2</f>
        <v>English</v>
      </c>
      <c r="BF4" s="38" t="str">
        <f>Config!BF$2</f>
        <v>Polish</v>
      </c>
      <c r="BG4" s="38" t="str">
        <f>Config!BG$2</f>
        <v>[…]</v>
      </c>
      <c r="BH4" s="38" t="str">
        <f>Config!BH$2</f>
        <v>[…]</v>
      </c>
      <c r="BI4" s="38" t="str">
        <f>Config!BI$2</f>
        <v>[…]</v>
      </c>
      <c r="BJ4" s="38" t="str">
        <f>Config!BJ$2</f>
        <v>[…]</v>
      </c>
      <c r="BK4" s="38" t="str">
        <f>Config!BK$2</f>
        <v>[…]</v>
      </c>
      <c r="BL4" s="38" t="str">
        <f>Config!BL$2</f>
        <v>[…]</v>
      </c>
      <c r="BM4" s="38" t="str">
        <f>Config!BM$2</f>
        <v>[…]</v>
      </c>
      <c r="BN4" s="38" t="str">
        <f>Config!BN$2</f>
        <v>[…]</v>
      </c>
    </row>
    <row r="5" spans="1:66"/>
    <row r="6" spans="1:66">
      <c r="A6" s="4" t="str">
        <f>INDEX($AT6:$BC6,MATCH(General!$F$14,$AT$4:$BC$4,0))</f>
        <v>Financial profitability - Return on investment</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T6" s="39" t="s">
        <v>312</v>
      </c>
      <c r="AU6" s="39" t="s">
        <v>57</v>
      </c>
      <c r="AV6" s="39" t="s">
        <v>57</v>
      </c>
      <c r="AW6" s="39" t="s">
        <v>57</v>
      </c>
      <c r="AX6" s="39" t="s">
        <v>57</v>
      </c>
      <c r="AY6" s="39" t="s">
        <v>57</v>
      </c>
      <c r="AZ6" s="39" t="s">
        <v>57</v>
      </c>
      <c r="BA6" s="39" t="s">
        <v>57</v>
      </c>
      <c r="BB6" s="39" t="s">
        <v>57</v>
      </c>
      <c r="BC6" s="39" t="s">
        <v>57</v>
      </c>
    </row>
    <row r="7" spans="1:66" outlineLevel="1">
      <c r="E7" s="11"/>
    </row>
    <row r="8" spans="1:66" outlineLevel="1">
      <c r="B8" s="5" t="str">
        <f>INDEX($AT8:$BC8,MATCH(General!$F$14,$AT$4:$BC$4,0))</f>
        <v>Capital expenditures sensitivity</v>
      </c>
      <c r="C8" s="5"/>
      <c r="D8" s="5"/>
      <c r="E8" s="19"/>
      <c r="F8" s="5"/>
      <c r="G8" s="5"/>
      <c r="H8" s="5"/>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T8" s="39" t="s">
        <v>313</v>
      </c>
      <c r="AU8" s="39" t="s">
        <v>57</v>
      </c>
      <c r="AV8" s="39" t="s">
        <v>57</v>
      </c>
      <c r="AW8" s="39" t="s">
        <v>57</v>
      </c>
      <c r="AX8" s="39" t="s">
        <v>57</v>
      </c>
      <c r="AY8" s="39" t="s">
        <v>57</v>
      </c>
      <c r="AZ8" s="39" t="s">
        <v>57</v>
      </c>
      <c r="BA8" s="39" t="s">
        <v>57</v>
      </c>
      <c r="BB8" s="39" t="s">
        <v>57</v>
      </c>
      <c r="BC8" s="39" t="s">
        <v>57</v>
      </c>
    </row>
    <row r="9" spans="1:66" outlineLevel="1">
      <c r="E9" s="11"/>
    </row>
    <row r="10" spans="1:66" outlineLevel="1">
      <c r="C10" s="6" t="str">
        <f>INDEX($AT10:$BC10,MATCH(General!$F$14,$AT$4:$BC$4,0))</f>
        <v>Capital expenditures sensitivity - decrease</v>
      </c>
      <c r="D10" s="6"/>
      <c r="E10" s="13"/>
      <c r="F10" s="6"/>
      <c r="G10" s="6"/>
      <c r="H10" s="6"/>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T10" s="39" t="s">
        <v>316</v>
      </c>
      <c r="AU10" s="39" t="s">
        <v>57</v>
      </c>
      <c r="AV10" s="39" t="s">
        <v>57</v>
      </c>
      <c r="AW10" s="39" t="s">
        <v>57</v>
      </c>
      <c r="AX10" s="39" t="s">
        <v>57</v>
      </c>
      <c r="AY10" s="39" t="s">
        <v>57</v>
      </c>
      <c r="AZ10" s="39" t="s">
        <v>57</v>
      </c>
      <c r="BA10" s="39" t="s">
        <v>57</v>
      </c>
      <c r="BB10" s="39" t="s">
        <v>57</v>
      </c>
      <c r="BC10" s="39" t="s">
        <v>57</v>
      </c>
    </row>
    <row r="11" spans="1:66" outlineLevel="1">
      <c r="E11" s="11"/>
    </row>
    <row r="12" spans="1:66" outlineLevel="1">
      <c r="D12" t="str">
        <f>INDEX($AT12:$BC12,MATCH(General!$F$14,$AT$4:$BC$4,0))</f>
        <v>Capital expenditures change</v>
      </c>
      <c r="E12" s="11" t="str">
        <f>INDEX($BC12:$BL12,MATCH(General!$F$14,$BC$4:$BL$4,0))</f>
        <v>%</v>
      </c>
      <c r="F12" s="49">
        <f>Analysis_param!$F$83</f>
        <v>-0.01</v>
      </c>
      <c r="AT12" s="39" t="s">
        <v>314</v>
      </c>
      <c r="AU12" s="39" t="s">
        <v>57</v>
      </c>
      <c r="AV12" s="39" t="s">
        <v>57</v>
      </c>
      <c r="AW12" s="39" t="s">
        <v>57</v>
      </c>
      <c r="AX12" s="39" t="s">
        <v>57</v>
      </c>
      <c r="AY12" s="39" t="s">
        <v>57</v>
      </c>
      <c r="AZ12" s="39" t="s">
        <v>57</v>
      </c>
      <c r="BA12" s="39" t="s">
        <v>57</v>
      </c>
      <c r="BB12" s="39" t="s">
        <v>57</v>
      </c>
      <c r="BC12" s="39" t="s">
        <v>57</v>
      </c>
      <c r="BE12" s="39" t="s">
        <v>21</v>
      </c>
      <c r="BF12" s="39" t="s">
        <v>21</v>
      </c>
      <c r="BG12" s="39" t="s">
        <v>57</v>
      </c>
      <c r="BH12" s="39" t="s">
        <v>57</v>
      </c>
      <c r="BI12" s="39" t="s">
        <v>57</v>
      </c>
      <c r="BJ12" s="39" t="s">
        <v>57</v>
      </c>
      <c r="BK12" s="39" t="s">
        <v>57</v>
      </c>
      <c r="BL12" s="39" t="s">
        <v>57</v>
      </c>
      <c r="BM12" s="39" t="s">
        <v>57</v>
      </c>
      <c r="BN12" s="39" t="s">
        <v>57</v>
      </c>
    </row>
    <row r="13" spans="1:66" outlineLevel="1">
      <c r="D13" t="str">
        <f>INDEX($AT13:$BC13,MATCH(General!$F$14,$AT$4:$BC$4,0))</f>
        <v>Net cash flow - base case</v>
      </c>
      <c r="E13" s="11" t="str">
        <f>General!$F$16</f>
        <v>EUR</v>
      </c>
      <c r="F13" s="25">
        <f>SUM(I13:AR13)</f>
        <v>546156.87569513288</v>
      </c>
      <c r="I13" s="15">
        <f>Financial_analysis!I$20</f>
        <v>-30000</v>
      </c>
      <c r="J13" s="15">
        <f>Financial_analysis!J$20</f>
        <v>-239404.93013970956</v>
      </c>
      <c r="K13" s="15">
        <f>Financial_analysis!K$20</f>
        <v>39000.655879713464</v>
      </c>
      <c r="L13" s="15">
        <f>Financial_analysis!L$20</f>
        <v>39000.655879713464</v>
      </c>
      <c r="M13" s="15">
        <f>Financial_analysis!M$20</f>
        <v>39000.655879713464</v>
      </c>
      <c r="N13" s="15">
        <f>Financial_analysis!N$20</f>
        <v>39000.655879713464</v>
      </c>
      <c r="O13" s="15">
        <f>Financial_analysis!O$20</f>
        <v>39000.655879713464</v>
      </c>
      <c r="P13" s="15">
        <f>Financial_analysis!P$20</f>
        <v>39000.655879713464</v>
      </c>
      <c r="Q13" s="15">
        <f>Financial_analysis!Q$20</f>
        <v>39000.655879713464</v>
      </c>
      <c r="R13" s="15">
        <f>Financial_analysis!R$20</f>
        <v>39000.655879713464</v>
      </c>
      <c r="S13" s="15">
        <f>Financial_analysis!S$20</f>
        <v>39000.655879713464</v>
      </c>
      <c r="T13" s="15">
        <f>Financial_analysis!T$20</f>
        <v>39000.655879713464</v>
      </c>
      <c r="U13" s="15">
        <f>Financial_analysis!U$20</f>
        <v>39000.655879713464</v>
      </c>
      <c r="V13" s="15">
        <f>Financial_analysis!V$20</f>
        <v>39000.655879713464</v>
      </c>
      <c r="W13" s="15">
        <f>Financial_analysis!W$20</f>
        <v>39000.655879713464</v>
      </c>
      <c r="X13" s="15">
        <f>Financial_analysis!X$20</f>
        <v>39000.655879713464</v>
      </c>
      <c r="Y13" s="15">
        <f>Financial_analysis!Y$20</f>
        <v>39000.655879713464</v>
      </c>
      <c r="Z13" s="15">
        <f>Financial_analysis!Z$20</f>
        <v>39000.655879713464</v>
      </c>
      <c r="AA13" s="15">
        <f>Financial_analysis!AA$20</f>
        <v>39000.655879713464</v>
      </c>
      <c r="AB13" s="15">
        <f>Financial_analysis!AB$20</f>
        <v>152550.65587971348</v>
      </c>
      <c r="AC13" s="15">
        <f>Financial_analysis!AC$20</f>
        <v>0</v>
      </c>
      <c r="AD13" s="15">
        <f>Financial_analysis!AD$20</f>
        <v>0</v>
      </c>
      <c r="AE13" s="15">
        <f>Financial_analysis!AE$20</f>
        <v>0</v>
      </c>
      <c r="AF13" s="15">
        <f>Financial_analysis!AF$20</f>
        <v>0</v>
      </c>
      <c r="AG13" s="15">
        <f>Financial_analysis!AG$20</f>
        <v>0</v>
      </c>
      <c r="AH13" s="15">
        <f>Financial_analysis!AH$20</f>
        <v>0</v>
      </c>
      <c r="AI13" s="15">
        <f>Financial_analysis!AI$20</f>
        <v>0</v>
      </c>
      <c r="AJ13" s="15">
        <f>Financial_analysis!AJ$20</f>
        <v>0</v>
      </c>
      <c r="AK13" s="15">
        <f>Financial_analysis!AK$20</f>
        <v>0</v>
      </c>
      <c r="AL13" s="15">
        <f>Financial_analysis!AL$20</f>
        <v>0</v>
      </c>
      <c r="AM13" s="15">
        <f>Financial_analysis!AM$20</f>
        <v>0</v>
      </c>
      <c r="AN13" s="15">
        <f>Financial_analysis!AN$20</f>
        <v>0</v>
      </c>
      <c r="AO13" s="15">
        <f>Financial_analysis!AO$20</f>
        <v>0</v>
      </c>
      <c r="AP13" s="15">
        <f>Financial_analysis!AP$20</f>
        <v>0</v>
      </c>
      <c r="AQ13" s="15">
        <f>Financial_analysis!AQ$20</f>
        <v>0</v>
      </c>
      <c r="AR13" s="15">
        <f>Financial_analysis!AR$20</f>
        <v>0</v>
      </c>
      <c r="AT13" s="39" t="s">
        <v>306</v>
      </c>
      <c r="AU13" s="39" t="s">
        <v>57</v>
      </c>
      <c r="AV13" s="39" t="s">
        <v>57</v>
      </c>
      <c r="AW13" s="39" t="s">
        <v>57</v>
      </c>
      <c r="AX13" s="39" t="s">
        <v>57</v>
      </c>
      <c r="AY13" s="39" t="s">
        <v>57</v>
      </c>
      <c r="AZ13" s="39" t="s">
        <v>57</v>
      </c>
      <c r="BA13" s="39" t="s">
        <v>57</v>
      </c>
      <c r="BB13" s="39" t="s">
        <v>57</v>
      </c>
      <c r="BC13" s="39" t="s">
        <v>57</v>
      </c>
      <c r="BE13" s="8"/>
      <c r="BF13" s="8"/>
      <c r="BG13" s="8"/>
      <c r="BH13" s="8"/>
      <c r="BI13" s="8"/>
      <c r="BJ13" s="8"/>
      <c r="BK13" s="8"/>
      <c r="BL13" s="8"/>
      <c r="BM13" s="8"/>
      <c r="BN13" s="8"/>
    </row>
    <row r="14" spans="1:66" outlineLevel="1">
      <c r="D14" t="str">
        <f>INDEX($AT14:$BC14,MATCH(General!$F$14,$AT$4:$BC$4,0))</f>
        <v>Change in cash flows</v>
      </c>
      <c r="E14" s="11" t="str">
        <f>General!$F$16</f>
        <v>EUR</v>
      </c>
      <c r="F14" s="25">
        <f>SUM(I14:AR14)</f>
        <v>3000</v>
      </c>
      <c r="I14" s="15">
        <f>$F12*Financial_analysis!I$17</f>
        <v>300</v>
      </c>
      <c r="J14" s="15">
        <f>$F12*Financial_analysis!J$17</f>
        <v>2700</v>
      </c>
      <c r="K14" s="15">
        <f>$F12*Financial_analysis!K$17</f>
        <v>0</v>
      </c>
      <c r="L14" s="15">
        <f>$F12*Financial_analysis!L$17</f>
        <v>0</v>
      </c>
      <c r="M14" s="15">
        <f>$F12*Financial_analysis!M$17</f>
        <v>0</v>
      </c>
      <c r="N14" s="15">
        <f>$F12*Financial_analysis!N$17</f>
        <v>0</v>
      </c>
      <c r="O14" s="15">
        <f>$F12*Financial_analysis!O$17</f>
        <v>0</v>
      </c>
      <c r="P14" s="15">
        <f>$F12*Financial_analysis!P$17</f>
        <v>0</v>
      </c>
      <c r="Q14" s="15">
        <f>$F12*Financial_analysis!Q$17</f>
        <v>0</v>
      </c>
      <c r="R14" s="15">
        <f>$F12*Financial_analysis!R$17</f>
        <v>0</v>
      </c>
      <c r="S14" s="15">
        <f>$F12*Financial_analysis!S$17</f>
        <v>0</v>
      </c>
      <c r="T14" s="15">
        <f>$F12*Financial_analysis!T$17</f>
        <v>0</v>
      </c>
      <c r="U14" s="15">
        <f>$F12*Financial_analysis!U$17</f>
        <v>0</v>
      </c>
      <c r="V14" s="15">
        <f>$F12*Financial_analysis!V$17</f>
        <v>0</v>
      </c>
      <c r="W14" s="15">
        <f>$F12*Financial_analysis!W$17</f>
        <v>0</v>
      </c>
      <c r="X14" s="15">
        <f>$F12*Financial_analysis!X$17</f>
        <v>0</v>
      </c>
      <c r="Y14" s="15">
        <f>$F12*Financial_analysis!Y$17</f>
        <v>0</v>
      </c>
      <c r="Z14" s="15">
        <f>$F12*Financial_analysis!Z$17</f>
        <v>0</v>
      </c>
      <c r="AA14" s="15">
        <f>$F12*Financial_analysis!AA$17</f>
        <v>0</v>
      </c>
      <c r="AB14" s="15">
        <f>$F12*Financial_analysis!AB$17</f>
        <v>0</v>
      </c>
      <c r="AC14" s="15">
        <f>$F12*Financial_analysis!AC$17</f>
        <v>0</v>
      </c>
      <c r="AD14" s="15">
        <f>$F12*Financial_analysis!AD$17</f>
        <v>0</v>
      </c>
      <c r="AE14" s="15">
        <f>$F12*Financial_analysis!AE$17</f>
        <v>0</v>
      </c>
      <c r="AF14" s="15">
        <f>$F12*Financial_analysis!AF$17</f>
        <v>0</v>
      </c>
      <c r="AG14" s="15">
        <f>$F12*Financial_analysis!AG$17</f>
        <v>0</v>
      </c>
      <c r="AH14" s="15">
        <f>$F12*Financial_analysis!AH$17</f>
        <v>0</v>
      </c>
      <c r="AI14" s="15">
        <f>$F12*Financial_analysis!AI$17</f>
        <v>0</v>
      </c>
      <c r="AJ14" s="15">
        <f>$F12*Financial_analysis!AJ$17</f>
        <v>0</v>
      </c>
      <c r="AK14" s="15">
        <f>$F12*Financial_analysis!AK$17</f>
        <v>0</v>
      </c>
      <c r="AL14" s="15">
        <f>$F12*Financial_analysis!AL$17</f>
        <v>0</v>
      </c>
      <c r="AM14" s="15">
        <f>$F12*Financial_analysis!AM$17</f>
        <v>0</v>
      </c>
      <c r="AN14" s="15">
        <f>$F12*Financial_analysis!AN$17</f>
        <v>0</v>
      </c>
      <c r="AO14" s="15">
        <f>$F12*Financial_analysis!AO$17</f>
        <v>0</v>
      </c>
      <c r="AP14" s="15">
        <f>$F12*Financial_analysis!AP$17</f>
        <v>0</v>
      </c>
      <c r="AQ14" s="15">
        <f>$F12*Financial_analysis!AQ$17</f>
        <v>0</v>
      </c>
      <c r="AR14" s="15">
        <f>$F12*Financial_analysis!AR$17</f>
        <v>0</v>
      </c>
      <c r="AT14" s="39" t="s">
        <v>453</v>
      </c>
      <c r="AU14" s="39" t="s">
        <v>57</v>
      </c>
      <c r="AV14" s="39" t="s">
        <v>57</v>
      </c>
      <c r="AW14" s="39" t="s">
        <v>57</v>
      </c>
      <c r="AX14" s="39" t="s">
        <v>57</v>
      </c>
      <c r="AY14" s="39" t="s">
        <v>57</v>
      </c>
      <c r="AZ14" s="39" t="s">
        <v>57</v>
      </c>
      <c r="BA14" s="39" t="s">
        <v>57</v>
      </c>
      <c r="BB14" s="39" t="s">
        <v>57</v>
      </c>
      <c r="BC14" s="39" t="s">
        <v>57</v>
      </c>
      <c r="BE14" s="8"/>
      <c r="BF14" s="8"/>
      <c r="BG14" s="8"/>
      <c r="BH14" s="8"/>
      <c r="BI14" s="8"/>
      <c r="BJ14" s="8"/>
      <c r="BK14" s="8"/>
      <c r="BL14" s="8"/>
      <c r="BM14" s="8"/>
      <c r="BN14" s="8"/>
    </row>
    <row r="15" spans="1:66" outlineLevel="1">
      <c r="D15" s="2" t="str">
        <f>INDEX($AT15:$BC15,MATCH(General!$F$14,$AT$4:$BC$4,0))</f>
        <v>Net cash flow</v>
      </c>
      <c r="E15" s="17" t="str">
        <f>General!$F$16</f>
        <v>EUR</v>
      </c>
      <c r="F15" s="28">
        <f>SUM(I15:AR15)</f>
        <v>549156.87569513288</v>
      </c>
      <c r="I15" s="16">
        <f>SUM(I13:I14)</f>
        <v>-29700</v>
      </c>
      <c r="J15" s="16">
        <f t="shared" ref="J15:AR15" si="0">SUM(J13:J14)</f>
        <v>-236704.93013970956</v>
      </c>
      <c r="K15" s="16">
        <f t="shared" si="0"/>
        <v>39000.655879713464</v>
      </c>
      <c r="L15" s="16">
        <f t="shared" si="0"/>
        <v>39000.655879713464</v>
      </c>
      <c r="M15" s="16">
        <f t="shared" si="0"/>
        <v>39000.655879713464</v>
      </c>
      <c r="N15" s="16">
        <f t="shared" si="0"/>
        <v>39000.655879713464</v>
      </c>
      <c r="O15" s="16">
        <f t="shared" si="0"/>
        <v>39000.655879713464</v>
      </c>
      <c r="P15" s="16">
        <f t="shared" si="0"/>
        <v>39000.655879713464</v>
      </c>
      <c r="Q15" s="16">
        <f t="shared" si="0"/>
        <v>39000.655879713464</v>
      </c>
      <c r="R15" s="16">
        <f t="shared" si="0"/>
        <v>39000.655879713464</v>
      </c>
      <c r="S15" s="16">
        <f t="shared" si="0"/>
        <v>39000.655879713464</v>
      </c>
      <c r="T15" s="16">
        <f t="shared" si="0"/>
        <v>39000.655879713464</v>
      </c>
      <c r="U15" s="16">
        <f t="shared" si="0"/>
        <v>39000.655879713464</v>
      </c>
      <c r="V15" s="16">
        <f t="shared" si="0"/>
        <v>39000.655879713464</v>
      </c>
      <c r="W15" s="16">
        <f t="shared" si="0"/>
        <v>39000.655879713464</v>
      </c>
      <c r="X15" s="16">
        <f t="shared" si="0"/>
        <v>39000.655879713464</v>
      </c>
      <c r="Y15" s="16">
        <f t="shared" si="0"/>
        <v>39000.655879713464</v>
      </c>
      <c r="Z15" s="16">
        <f t="shared" si="0"/>
        <v>39000.655879713464</v>
      </c>
      <c r="AA15" s="16">
        <f t="shared" si="0"/>
        <v>39000.655879713464</v>
      </c>
      <c r="AB15" s="16">
        <f t="shared" si="0"/>
        <v>152550.65587971348</v>
      </c>
      <c r="AC15" s="16">
        <f t="shared" si="0"/>
        <v>0</v>
      </c>
      <c r="AD15" s="16">
        <f t="shared" si="0"/>
        <v>0</v>
      </c>
      <c r="AE15" s="16">
        <f t="shared" si="0"/>
        <v>0</v>
      </c>
      <c r="AF15" s="16">
        <f t="shared" si="0"/>
        <v>0</v>
      </c>
      <c r="AG15" s="16">
        <f t="shared" si="0"/>
        <v>0</v>
      </c>
      <c r="AH15" s="16">
        <f t="shared" si="0"/>
        <v>0</v>
      </c>
      <c r="AI15" s="16">
        <f t="shared" si="0"/>
        <v>0</v>
      </c>
      <c r="AJ15" s="16">
        <f t="shared" si="0"/>
        <v>0</v>
      </c>
      <c r="AK15" s="16">
        <f t="shared" si="0"/>
        <v>0</v>
      </c>
      <c r="AL15" s="16">
        <f t="shared" si="0"/>
        <v>0</v>
      </c>
      <c r="AM15" s="16">
        <f t="shared" si="0"/>
        <v>0</v>
      </c>
      <c r="AN15" s="16">
        <f t="shared" si="0"/>
        <v>0</v>
      </c>
      <c r="AO15" s="16">
        <f t="shared" si="0"/>
        <v>0</v>
      </c>
      <c r="AP15" s="16">
        <f t="shared" si="0"/>
        <v>0</v>
      </c>
      <c r="AQ15" s="16">
        <f t="shared" si="0"/>
        <v>0</v>
      </c>
      <c r="AR15" s="16">
        <f t="shared" si="0"/>
        <v>0</v>
      </c>
      <c r="AT15" s="39" t="s">
        <v>261</v>
      </c>
      <c r="AU15" s="39" t="s">
        <v>57</v>
      </c>
      <c r="AV15" s="39" t="s">
        <v>57</v>
      </c>
      <c r="AW15" s="39" t="s">
        <v>57</v>
      </c>
      <c r="AX15" s="39" t="s">
        <v>57</v>
      </c>
      <c r="AY15" s="39" t="s">
        <v>57</v>
      </c>
      <c r="AZ15" s="39" t="s">
        <v>57</v>
      </c>
      <c r="BA15" s="39" t="s">
        <v>57</v>
      </c>
      <c r="BB15" s="39" t="s">
        <v>57</v>
      </c>
      <c r="BC15" s="39" t="s">
        <v>57</v>
      </c>
      <c r="BE15" s="8"/>
      <c r="BF15" s="8"/>
      <c r="BG15" s="8"/>
      <c r="BH15" s="8"/>
      <c r="BI15" s="8"/>
      <c r="BJ15" s="8"/>
      <c r="BK15" s="8"/>
      <c r="BL15" s="8"/>
      <c r="BM15" s="8"/>
      <c r="BN15" s="8"/>
    </row>
    <row r="16" spans="1:66" outlineLevel="1">
      <c r="D16" t="str">
        <f>INDEX($AT16:$BC16,MATCH(General!$F$14,$AT$4:$BC$4,0))</f>
        <v>Cumulative net cash flow</v>
      </c>
      <c r="E16" s="11" t="str">
        <f>General!$F$16</f>
        <v>EUR</v>
      </c>
      <c r="I16" s="15">
        <f>H16+I15</f>
        <v>-29700</v>
      </c>
      <c r="J16" s="15">
        <f t="shared" ref="J16:AR16" si="1">I16+J15</f>
        <v>-266404.93013970956</v>
      </c>
      <c r="K16" s="15">
        <f t="shared" si="1"/>
        <v>-227404.27425999608</v>
      </c>
      <c r="L16" s="15">
        <f t="shared" si="1"/>
        <v>-188403.6183802826</v>
      </c>
      <c r="M16" s="15">
        <f t="shared" si="1"/>
        <v>-149402.96250056912</v>
      </c>
      <c r="N16" s="15">
        <f t="shared" si="1"/>
        <v>-110402.30662085566</v>
      </c>
      <c r="O16" s="15">
        <f t="shared" si="1"/>
        <v>-71401.650741142192</v>
      </c>
      <c r="P16" s="15">
        <f t="shared" si="1"/>
        <v>-32400.994861428728</v>
      </c>
      <c r="Q16" s="15">
        <f t="shared" si="1"/>
        <v>6599.6610182847362</v>
      </c>
      <c r="R16" s="15">
        <f t="shared" si="1"/>
        <v>45600.3168979982</v>
      </c>
      <c r="S16" s="15">
        <f t="shared" si="1"/>
        <v>84600.972777711664</v>
      </c>
      <c r="T16" s="15">
        <f t="shared" si="1"/>
        <v>123601.62865742513</v>
      </c>
      <c r="U16" s="15">
        <f t="shared" si="1"/>
        <v>162602.28453713859</v>
      </c>
      <c r="V16" s="15">
        <f t="shared" si="1"/>
        <v>201602.94041685207</v>
      </c>
      <c r="W16" s="15">
        <f t="shared" si="1"/>
        <v>240603.59629656555</v>
      </c>
      <c r="X16" s="15">
        <f t="shared" si="1"/>
        <v>279604.25217627903</v>
      </c>
      <c r="Y16" s="15">
        <f t="shared" si="1"/>
        <v>318604.90805599251</v>
      </c>
      <c r="Z16" s="15">
        <f t="shared" si="1"/>
        <v>357605.56393570598</v>
      </c>
      <c r="AA16" s="15">
        <f t="shared" si="1"/>
        <v>396606.21981541946</v>
      </c>
      <c r="AB16" s="15">
        <f t="shared" si="1"/>
        <v>549156.87569513288</v>
      </c>
      <c r="AC16" s="15">
        <f t="shared" si="1"/>
        <v>549156.87569513288</v>
      </c>
      <c r="AD16" s="15">
        <f t="shared" si="1"/>
        <v>549156.87569513288</v>
      </c>
      <c r="AE16" s="15">
        <f t="shared" si="1"/>
        <v>549156.87569513288</v>
      </c>
      <c r="AF16" s="15">
        <f t="shared" si="1"/>
        <v>549156.87569513288</v>
      </c>
      <c r="AG16" s="15">
        <f t="shared" si="1"/>
        <v>549156.87569513288</v>
      </c>
      <c r="AH16" s="15">
        <f t="shared" si="1"/>
        <v>549156.87569513288</v>
      </c>
      <c r="AI16" s="15">
        <f t="shared" si="1"/>
        <v>549156.87569513288</v>
      </c>
      <c r="AJ16" s="15">
        <f t="shared" si="1"/>
        <v>549156.87569513288</v>
      </c>
      <c r="AK16" s="15">
        <f t="shared" si="1"/>
        <v>549156.87569513288</v>
      </c>
      <c r="AL16" s="15">
        <f t="shared" si="1"/>
        <v>549156.87569513288</v>
      </c>
      <c r="AM16" s="15">
        <f t="shared" si="1"/>
        <v>549156.87569513288</v>
      </c>
      <c r="AN16" s="15">
        <f t="shared" si="1"/>
        <v>549156.87569513288</v>
      </c>
      <c r="AO16" s="15">
        <f t="shared" si="1"/>
        <v>549156.87569513288</v>
      </c>
      <c r="AP16" s="15">
        <f t="shared" si="1"/>
        <v>549156.87569513288</v>
      </c>
      <c r="AQ16" s="15">
        <f t="shared" si="1"/>
        <v>549156.87569513288</v>
      </c>
      <c r="AR16" s="15">
        <f t="shared" si="1"/>
        <v>549156.87569513288</v>
      </c>
      <c r="AT16" s="39" t="s">
        <v>263</v>
      </c>
      <c r="AU16" s="39" t="s">
        <v>57</v>
      </c>
      <c r="AV16" s="39" t="s">
        <v>57</v>
      </c>
      <c r="AW16" s="39" t="s">
        <v>57</v>
      </c>
      <c r="AX16" s="39" t="s">
        <v>57</v>
      </c>
      <c r="AY16" s="39" t="s">
        <v>57</v>
      </c>
      <c r="AZ16" s="39" t="s">
        <v>57</v>
      </c>
      <c r="BA16" s="39" t="s">
        <v>57</v>
      </c>
      <c r="BB16" s="39" t="s">
        <v>57</v>
      </c>
      <c r="BC16" s="39" t="s">
        <v>57</v>
      </c>
      <c r="BE16" s="8"/>
      <c r="BF16" s="8"/>
      <c r="BG16" s="8"/>
      <c r="BH16" s="8"/>
      <c r="BI16" s="8"/>
      <c r="BJ16" s="8"/>
      <c r="BK16" s="8"/>
      <c r="BL16" s="8"/>
      <c r="BM16" s="8"/>
      <c r="BN16" s="8"/>
    </row>
    <row r="17" spans="3:66" outlineLevel="1">
      <c r="E17" s="11"/>
    </row>
    <row r="18" spans="3:66" outlineLevel="1">
      <c r="D18" s="2" t="str">
        <f>INDEX($AT18:$BC18,MATCH(General!$F$14,$AT$4:$BC$4,0))</f>
        <v>Discounted net cash flow</v>
      </c>
      <c r="E18" s="17" t="str">
        <f>General!$F$16</f>
        <v>EUR</v>
      </c>
      <c r="F18" s="28">
        <f>SUM(I18:AR18)</f>
        <v>260890.7433350248</v>
      </c>
      <c r="I18" s="16">
        <f>I15/(1+Calc!$F$790)^Config!I$15</f>
        <v>-28557.692307692309</v>
      </c>
      <c r="J18" s="16">
        <f>J15/(1+Calc!$F$790)^Config!J$15</f>
        <v>-218847.01381260128</v>
      </c>
      <c r="K18" s="16">
        <f>K15/(1+Calc!$F$790)^Config!K$15</f>
        <v>34671.44106284267</v>
      </c>
      <c r="L18" s="16">
        <f>L15/(1+Calc!$F$790)^Config!L$15</f>
        <v>33337.924098887182</v>
      </c>
      <c r="M18" s="16">
        <f>M15/(1+Calc!$F$790)^Config!M$15</f>
        <v>32055.69624892998</v>
      </c>
      <c r="N18" s="16">
        <f>N15/(1+Calc!$F$790)^Config!N$15</f>
        <v>30822.784854740366</v>
      </c>
      <c r="O18" s="16">
        <f>O15/(1+Calc!$F$790)^Config!O$15</f>
        <v>29637.293129558046</v>
      </c>
      <c r="P18" s="16">
        <f>P15/(1+Calc!$F$790)^Config!P$15</f>
        <v>28497.397239959653</v>
      </c>
      <c r="Q18" s="16">
        <f>Q15/(1+Calc!$F$790)^Config!Q$15</f>
        <v>27401.343499961204</v>
      </c>
      <c r="R18" s="16">
        <f>R15/(1+Calc!$F$790)^Config!R$15</f>
        <v>26347.44567303962</v>
      </c>
      <c r="S18" s="16">
        <f>S15/(1+Calc!$F$790)^Config!S$15</f>
        <v>25334.082377922714</v>
      </c>
      <c r="T18" s="16">
        <f>T15/(1+Calc!$F$790)^Config!T$15</f>
        <v>24359.694594156448</v>
      </c>
      <c r="U18" s="16">
        <f>U15/(1+Calc!$F$790)^Config!U$15</f>
        <v>23422.783263611971</v>
      </c>
      <c r="V18" s="16">
        <f>V15/(1+Calc!$F$790)^Config!V$15</f>
        <v>22521.90698424228</v>
      </c>
      <c r="W18" s="16">
        <f>W15/(1+Calc!$F$790)^Config!W$15</f>
        <v>21655.679792540654</v>
      </c>
      <c r="X18" s="16">
        <f>X15/(1+Calc!$F$790)^Config!X$15</f>
        <v>20822.769031289088</v>
      </c>
      <c r="Y18" s="16">
        <f>Y15/(1+Calc!$F$790)^Config!Y$15</f>
        <v>20021.893299316427</v>
      </c>
      <c r="Z18" s="16">
        <f>Z15/(1+Calc!$F$790)^Config!Z$15</f>
        <v>19251.82048011195</v>
      </c>
      <c r="AA18" s="16">
        <f>AA15/(1+Calc!$F$790)^Config!AA$15</f>
        <v>18511.365846261491</v>
      </c>
      <c r="AB18" s="16">
        <f>AB15/(1+Calc!$F$790)^Config!AB$15</f>
        <v>69622.127977946613</v>
      </c>
      <c r="AC18" s="16">
        <f>AC15/(1+Calc!$F$790)^Config!AC$15</f>
        <v>0</v>
      </c>
      <c r="AD18" s="16">
        <f>AD15/(1+Calc!$F$790)^Config!AD$15</f>
        <v>0</v>
      </c>
      <c r="AE18" s="16">
        <f>AE15/(1+Calc!$F$790)^Config!AE$15</f>
        <v>0</v>
      </c>
      <c r="AF18" s="16">
        <f>AF15/(1+Calc!$F$790)^Config!AF$15</f>
        <v>0</v>
      </c>
      <c r="AG18" s="16">
        <f>AG15/(1+Calc!$F$790)^Config!AG$15</f>
        <v>0</v>
      </c>
      <c r="AH18" s="16">
        <f>AH15/(1+Calc!$F$790)^Config!AH$15</f>
        <v>0</v>
      </c>
      <c r="AI18" s="16">
        <f>AI15/(1+Calc!$F$790)^Config!AI$15</f>
        <v>0</v>
      </c>
      <c r="AJ18" s="16">
        <f>AJ15/(1+Calc!$F$790)^Config!AJ$15</f>
        <v>0</v>
      </c>
      <c r="AK18" s="16">
        <f>AK15/(1+Calc!$F$790)^Config!AK$15</f>
        <v>0</v>
      </c>
      <c r="AL18" s="16">
        <f>AL15/(1+Calc!$F$790)^Config!AL$15</f>
        <v>0</v>
      </c>
      <c r="AM18" s="16">
        <f>AM15/(1+Calc!$F$790)^Config!AM$15</f>
        <v>0</v>
      </c>
      <c r="AN18" s="16">
        <f>AN15/(1+Calc!$F$790)^Config!AN$15</f>
        <v>0</v>
      </c>
      <c r="AO18" s="16">
        <f>AO15/(1+Calc!$F$790)^Config!AO$15</f>
        <v>0</v>
      </c>
      <c r="AP18" s="16">
        <f>AP15/(1+Calc!$F$790)^Config!AP$15</f>
        <v>0</v>
      </c>
      <c r="AQ18" s="16">
        <f>AQ15/(1+Calc!$F$790)^Config!AQ$15</f>
        <v>0</v>
      </c>
      <c r="AR18" s="16">
        <f>AR15/(1+Calc!$F$790)^Config!AR$15</f>
        <v>0</v>
      </c>
      <c r="AT18" s="39" t="s">
        <v>266</v>
      </c>
      <c r="AU18" s="39" t="s">
        <v>57</v>
      </c>
      <c r="AV18" s="39" t="s">
        <v>57</v>
      </c>
      <c r="AW18" s="39" t="s">
        <v>57</v>
      </c>
      <c r="AX18" s="39" t="s">
        <v>57</v>
      </c>
      <c r="AY18" s="39" t="s">
        <v>57</v>
      </c>
      <c r="AZ18" s="39" t="s">
        <v>57</v>
      </c>
      <c r="BA18" s="39" t="s">
        <v>57</v>
      </c>
      <c r="BB18" s="39" t="s">
        <v>57</v>
      </c>
      <c r="BC18" s="39" t="s">
        <v>57</v>
      </c>
      <c r="BE18" s="8"/>
      <c r="BF18" s="8"/>
      <c r="BG18" s="8"/>
      <c r="BH18" s="8"/>
      <c r="BI18" s="8"/>
      <c r="BJ18" s="8"/>
      <c r="BK18" s="8"/>
      <c r="BL18" s="8"/>
      <c r="BM18" s="8"/>
      <c r="BN18" s="8"/>
    </row>
    <row r="19" spans="3:66" outlineLevel="1">
      <c r="D19" t="str">
        <f>INDEX($AT19:$BC19,MATCH(General!$F$14,$AT$4:$BC$4,0))</f>
        <v>Cumulative discounted net cash flow</v>
      </c>
      <c r="E19" s="11" t="str">
        <f>General!$F$16</f>
        <v>EUR</v>
      </c>
      <c r="I19" s="15">
        <f>H19+I18</f>
        <v>-28557.692307692309</v>
      </c>
      <c r="J19" s="15">
        <f t="shared" ref="J19:AR19" si="2">I19+J18</f>
        <v>-247404.70612029359</v>
      </c>
      <c r="K19" s="15">
        <f t="shared" si="2"/>
        <v>-212733.26505745092</v>
      </c>
      <c r="L19" s="15">
        <f t="shared" si="2"/>
        <v>-179395.34095856373</v>
      </c>
      <c r="M19" s="15">
        <f t="shared" si="2"/>
        <v>-147339.64470963375</v>
      </c>
      <c r="N19" s="15">
        <f t="shared" si="2"/>
        <v>-116516.85985489338</v>
      </c>
      <c r="O19" s="15">
        <f t="shared" si="2"/>
        <v>-86879.566725335331</v>
      </c>
      <c r="P19" s="15">
        <f t="shared" si="2"/>
        <v>-58382.169485375678</v>
      </c>
      <c r="Q19" s="15">
        <f t="shared" si="2"/>
        <v>-30980.825985414474</v>
      </c>
      <c r="R19" s="15">
        <f t="shared" si="2"/>
        <v>-4633.3803123748548</v>
      </c>
      <c r="S19" s="15">
        <f t="shared" si="2"/>
        <v>20700.702065547859</v>
      </c>
      <c r="T19" s="15">
        <f t="shared" si="2"/>
        <v>45060.396659704304</v>
      </c>
      <c r="U19" s="15">
        <f t="shared" si="2"/>
        <v>68483.179923316275</v>
      </c>
      <c r="V19" s="15">
        <f t="shared" si="2"/>
        <v>91005.086907558551</v>
      </c>
      <c r="W19" s="15">
        <f t="shared" si="2"/>
        <v>112660.76670009921</v>
      </c>
      <c r="X19" s="15">
        <f t="shared" si="2"/>
        <v>133483.53573138829</v>
      </c>
      <c r="Y19" s="15">
        <f t="shared" si="2"/>
        <v>153505.42903070472</v>
      </c>
      <c r="Z19" s="15">
        <f t="shared" si="2"/>
        <v>172757.24951081668</v>
      </c>
      <c r="AA19" s="15">
        <f t="shared" si="2"/>
        <v>191268.61535707818</v>
      </c>
      <c r="AB19" s="15">
        <f t="shared" si="2"/>
        <v>260890.7433350248</v>
      </c>
      <c r="AC19" s="15">
        <f t="shared" si="2"/>
        <v>260890.7433350248</v>
      </c>
      <c r="AD19" s="15">
        <f t="shared" si="2"/>
        <v>260890.7433350248</v>
      </c>
      <c r="AE19" s="15">
        <f t="shared" si="2"/>
        <v>260890.7433350248</v>
      </c>
      <c r="AF19" s="15">
        <f t="shared" si="2"/>
        <v>260890.7433350248</v>
      </c>
      <c r="AG19" s="15">
        <f t="shared" si="2"/>
        <v>260890.7433350248</v>
      </c>
      <c r="AH19" s="15">
        <f t="shared" si="2"/>
        <v>260890.7433350248</v>
      </c>
      <c r="AI19" s="15">
        <f t="shared" si="2"/>
        <v>260890.7433350248</v>
      </c>
      <c r="AJ19" s="15">
        <f t="shared" si="2"/>
        <v>260890.7433350248</v>
      </c>
      <c r="AK19" s="15">
        <f t="shared" si="2"/>
        <v>260890.7433350248</v>
      </c>
      <c r="AL19" s="15">
        <f t="shared" si="2"/>
        <v>260890.7433350248</v>
      </c>
      <c r="AM19" s="15">
        <f t="shared" si="2"/>
        <v>260890.7433350248</v>
      </c>
      <c r="AN19" s="15">
        <f t="shared" si="2"/>
        <v>260890.7433350248</v>
      </c>
      <c r="AO19" s="15">
        <f t="shared" si="2"/>
        <v>260890.7433350248</v>
      </c>
      <c r="AP19" s="15">
        <f t="shared" si="2"/>
        <v>260890.7433350248</v>
      </c>
      <c r="AQ19" s="15">
        <f t="shared" si="2"/>
        <v>260890.7433350248</v>
      </c>
      <c r="AR19" s="15">
        <f t="shared" si="2"/>
        <v>260890.7433350248</v>
      </c>
      <c r="AT19" s="39" t="s">
        <v>267</v>
      </c>
      <c r="AU19" s="39" t="s">
        <v>57</v>
      </c>
      <c r="AV19" s="39" t="s">
        <v>57</v>
      </c>
      <c r="AW19" s="39" t="s">
        <v>57</v>
      </c>
      <c r="AX19" s="39" t="s">
        <v>57</v>
      </c>
      <c r="AY19" s="39" t="s">
        <v>57</v>
      </c>
      <c r="AZ19" s="39" t="s">
        <v>57</v>
      </c>
      <c r="BA19" s="39" t="s">
        <v>57</v>
      </c>
      <c r="BB19" s="39" t="s">
        <v>57</v>
      </c>
      <c r="BC19" s="39" t="s">
        <v>57</v>
      </c>
      <c r="BE19" s="8"/>
      <c r="BF19" s="8"/>
      <c r="BG19" s="8"/>
      <c r="BH19" s="8"/>
      <c r="BI19" s="8"/>
      <c r="BJ19" s="8"/>
      <c r="BK19" s="8"/>
      <c r="BL19" s="8"/>
      <c r="BM19" s="8"/>
      <c r="BN19" s="8"/>
    </row>
    <row r="20" spans="3:66" outlineLevel="1">
      <c r="E20" s="11"/>
    </row>
    <row r="21" spans="3:66" outlineLevel="1">
      <c r="D21" s="2" t="str">
        <f>INDEX($AT21:$BC21,MATCH(General!$F$14,$AT$4:$BC$4,0))</f>
        <v>Profitability measures</v>
      </c>
      <c r="E21" s="11"/>
      <c r="AT21" s="39" t="s">
        <v>264</v>
      </c>
      <c r="AU21" s="39" t="s">
        <v>57</v>
      </c>
      <c r="AV21" s="39" t="s">
        <v>57</v>
      </c>
      <c r="AW21" s="39" t="s">
        <v>57</v>
      </c>
      <c r="AX21" s="39" t="s">
        <v>57</v>
      </c>
      <c r="AY21" s="39" t="s">
        <v>57</v>
      </c>
      <c r="AZ21" s="39" t="s">
        <v>57</v>
      </c>
      <c r="BA21" s="39" t="s">
        <v>57</v>
      </c>
      <c r="BB21" s="39" t="s">
        <v>57</v>
      </c>
      <c r="BC21" s="39" t="s">
        <v>57</v>
      </c>
    </row>
    <row r="22" spans="3:66" outlineLevel="1">
      <c r="D22" t="str">
        <f>INDEX($AT22:$BC22,MATCH(General!$F$14,$AT$4:$BC$4,0))</f>
        <v>FNPV(C)</v>
      </c>
      <c r="E22" s="11" t="str">
        <f>General!$F$16</f>
        <v>EUR</v>
      </c>
      <c r="F22" s="25">
        <f>F18</f>
        <v>260890.7433350248</v>
      </c>
      <c r="AT22" s="57" t="s">
        <v>270</v>
      </c>
      <c r="AU22" s="39" t="s">
        <v>57</v>
      </c>
      <c r="AV22" s="39" t="s">
        <v>57</v>
      </c>
      <c r="AW22" s="39" t="s">
        <v>57</v>
      </c>
      <c r="AX22" s="39" t="s">
        <v>57</v>
      </c>
      <c r="AY22" s="39" t="s">
        <v>57</v>
      </c>
      <c r="AZ22" s="39" t="s">
        <v>57</v>
      </c>
      <c r="BA22" s="39" t="s">
        <v>57</v>
      </c>
      <c r="BB22" s="39" t="s">
        <v>57</v>
      </c>
      <c r="BC22" s="39" t="s">
        <v>57</v>
      </c>
      <c r="BE22" s="8"/>
      <c r="BF22" s="8"/>
      <c r="BG22" s="8"/>
      <c r="BH22" s="8"/>
      <c r="BI22" s="8"/>
      <c r="BJ22" s="8"/>
      <c r="BK22" s="8"/>
      <c r="BL22" s="8"/>
      <c r="BM22" s="8"/>
      <c r="BN22" s="8"/>
    </row>
    <row r="23" spans="3:66" outlineLevel="1">
      <c r="D23" t="str">
        <f>INDEX($AT23:$BC23,MATCH(General!$F$14,$AT$4:$BC$4,0))</f>
        <v>FRR(C)</v>
      </c>
      <c r="E23" s="11" t="str">
        <f>INDEX($BC23:$BL23,MATCH(General!$F$14,$BC$4:$BL$4,0))</f>
        <v>%</v>
      </c>
      <c r="F23" s="49">
        <f>IFERROR(IRR(I15:AR15),"n/a")</f>
        <v>0.13532070000590801</v>
      </c>
      <c r="AT23" s="57" t="s">
        <v>271</v>
      </c>
      <c r="AU23" s="39" t="s">
        <v>57</v>
      </c>
      <c r="AV23" s="39" t="s">
        <v>57</v>
      </c>
      <c r="AW23" s="39" t="s">
        <v>57</v>
      </c>
      <c r="AX23" s="39" t="s">
        <v>57</v>
      </c>
      <c r="AY23" s="39" t="s">
        <v>57</v>
      </c>
      <c r="AZ23" s="39" t="s">
        <v>57</v>
      </c>
      <c r="BA23" s="39" t="s">
        <v>57</v>
      </c>
      <c r="BB23" s="39" t="s">
        <v>57</v>
      </c>
      <c r="BC23" s="39" t="s">
        <v>57</v>
      </c>
      <c r="BE23" s="39" t="s">
        <v>21</v>
      </c>
      <c r="BF23" s="39" t="s">
        <v>21</v>
      </c>
      <c r="BG23" s="39" t="s">
        <v>57</v>
      </c>
      <c r="BH23" s="39" t="s">
        <v>57</v>
      </c>
      <c r="BI23" s="39" t="s">
        <v>57</v>
      </c>
      <c r="BJ23" s="39" t="s">
        <v>57</v>
      </c>
      <c r="BK23" s="39" t="s">
        <v>57</v>
      </c>
      <c r="BL23" s="39" t="s">
        <v>57</v>
      </c>
      <c r="BM23" s="39" t="s">
        <v>57</v>
      </c>
      <c r="BN23" s="39" t="s">
        <v>57</v>
      </c>
    </row>
    <row r="24" spans="3:66" outlineLevel="1">
      <c r="D24" t="str">
        <f>INDEX($AT24:$BC24,MATCH(General!$F$14,$AT$4:$BC$4,0))</f>
        <v>FNPV(C) change</v>
      </c>
      <c r="E24" s="11" t="str">
        <f>INDEX($BC24:$BL24,MATCH(General!$F$14,$BC$4:$BL$4,0))</f>
        <v>%</v>
      </c>
      <c r="F24" s="49">
        <f>IFERROR(IF(AND(F22&gt;0,Financial_analysis!$F$27&gt;0),F22/Financial_analysis!$F$27-1,IF(AND(F22&lt;0,Financial_analysis!$F$27&lt;0),-(F22/Financial_analysis!$F$27-1),"n/a")),"n/a")</f>
        <v>1.0789224307698575E-2</v>
      </c>
      <c r="AT24" s="57" t="s">
        <v>321</v>
      </c>
      <c r="AU24" s="39" t="s">
        <v>57</v>
      </c>
      <c r="AV24" s="39" t="s">
        <v>57</v>
      </c>
      <c r="AW24" s="39" t="s">
        <v>57</v>
      </c>
      <c r="AX24" s="39" t="s">
        <v>57</v>
      </c>
      <c r="AY24" s="39" t="s">
        <v>57</v>
      </c>
      <c r="AZ24" s="39" t="s">
        <v>57</v>
      </c>
      <c r="BA24" s="39" t="s">
        <v>57</v>
      </c>
      <c r="BB24" s="39" t="s">
        <v>57</v>
      </c>
      <c r="BC24" s="39" t="s">
        <v>57</v>
      </c>
      <c r="BE24" s="39" t="s">
        <v>21</v>
      </c>
      <c r="BF24" s="39" t="s">
        <v>21</v>
      </c>
      <c r="BG24" s="39" t="s">
        <v>57</v>
      </c>
      <c r="BH24" s="39" t="s">
        <v>57</v>
      </c>
      <c r="BI24" s="39" t="s">
        <v>57</v>
      </c>
      <c r="BJ24" s="39" t="s">
        <v>57</v>
      </c>
      <c r="BK24" s="39" t="s">
        <v>57</v>
      </c>
      <c r="BL24" s="39" t="s">
        <v>57</v>
      </c>
      <c r="BM24" s="39" t="s">
        <v>57</v>
      </c>
      <c r="BN24" s="39" t="s">
        <v>57</v>
      </c>
    </row>
    <row r="25" spans="3:66" outlineLevel="1">
      <c r="D25" t="str">
        <f>INDEX($AT25:$BC25,MATCH(General!$F$14,$AT$4:$BC$4,0))</f>
        <v>FRR(C) change</v>
      </c>
      <c r="E25" s="11" t="str">
        <f>INDEX($BC25:$BL25,MATCH(General!$F$14,$BC$4:$BL$4,0))</f>
        <v>p.p.</v>
      </c>
      <c r="F25" s="49">
        <f>IFERROR(F23-Financial_analysis!$F$28,"n/a")</f>
        <v>1.8139615229486594E-3</v>
      </c>
      <c r="AT25" s="57" t="s">
        <v>322</v>
      </c>
      <c r="AU25" s="39" t="s">
        <v>57</v>
      </c>
      <c r="AV25" s="39" t="s">
        <v>57</v>
      </c>
      <c r="AW25" s="39" t="s">
        <v>57</v>
      </c>
      <c r="AX25" s="39" t="s">
        <v>57</v>
      </c>
      <c r="AY25" s="39" t="s">
        <v>57</v>
      </c>
      <c r="AZ25" s="39" t="s">
        <v>57</v>
      </c>
      <c r="BA25" s="39" t="s">
        <v>57</v>
      </c>
      <c r="BB25" s="39" t="s">
        <v>57</v>
      </c>
      <c r="BC25" s="39" t="s">
        <v>57</v>
      </c>
      <c r="BE25" s="39" t="s">
        <v>333</v>
      </c>
      <c r="BF25" s="39" t="s">
        <v>333</v>
      </c>
      <c r="BG25" s="39" t="s">
        <v>57</v>
      </c>
      <c r="BH25" s="39" t="s">
        <v>57</v>
      </c>
      <c r="BI25" s="39" t="s">
        <v>57</v>
      </c>
      <c r="BJ25" s="39" t="s">
        <v>57</v>
      </c>
      <c r="BK25" s="39" t="s">
        <v>57</v>
      </c>
      <c r="BL25" s="39" t="s">
        <v>57</v>
      </c>
      <c r="BM25" s="39" t="s">
        <v>57</v>
      </c>
      <c r="BN25" s="39" t="s">
        <v>57</v>
      </c>
    </row>
    <row r="26" spans="3:66" outlineLevel="1">
      <c r="E26" s="11"/>
    </row>
    <row r="27" spans="3:66" outlineLevel="1">
      <c r="C27" s="6" t="str">
        <f>INDEX($AT27:$BC27,MATCH(General!$F$14,$AT$4:$BC$4,0))</f>
        <v>Capital expenditures sensitivity - increase</v>
      </c>
      <c r="D27" s="6"/>
      <c r="E27" s="13"/>
      <c r="F27" s="6"/>
      <c r="G27" s="6"/>
      <c r="H27" s="6"/>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T27" s="39" t="s">
        <v>315</v>
      </c>
      <c r="AU27" s="39" t="s">
        <v>57</v>
      </c>
      <c r="AV27" s="39" t="s">
        <v>57</v>
      </c>
      <c r="AW27" s="39" t="s">
        <v>57</v>
      </c>
      <c r="AX27" s="39" t="s">
        <v>57</v>
      </c>
      <c r="AY27" s="39" t="s">
        <v>57</v>
      </c>
      <c r="AZ27" s="39" t="s">
        <v>57</v>
      </c>
      <c r="BA27" s="39" t="s">
        <v>57</v>
      </c>
      <c r="BB27" s="39" t="s">
        <v>57</v>
      </c>
      <c r="BC27" s="39" t="s">
        <v>57</v>
      </c>
    </row>
    <row r="28" spans="3:66" outlineLevel="1">
      <c r="E28" s="11"/>
    </row>
    <row r="29" spans="3:66" outlineLevel="1">
      <c r="D29" t="str">
        <f>INDEX($AT29:$BC29,MATCH(General!$F$14,$AT$4:$BC$4,0))</f>
        <v>Capital expenditures change</v>
      </c>
      <c r="E29" s="11" t="str">
        <f>INDEX($BC29:$BL29,MATCH(General!$F$14,$BC$4:$BL$4,0))</f>
        <v>%</v>
      </c>
      <c r="F29" s="49">
        <f>Analysis_param!$G$83</f>
        <v>0.01</v>
      </c>
      <c r="AT29" s="39" t="s">
        <v>314</v>
      </c>
      <c r="AU29" s="39" t="s">
        <v>57</v>
      </c>
      <c r="AV29" s="39" t="s">
        <v>57</v>
      </c>
      <c r="AW29" s="39" t="s">
        <v>57</v>
      </c>
      <c r="AX29" s="39" t="s">
        <v>57</v>
      </c>
      <c r="AY29" s="39" t="s">
        <v>57</v>
      </c>
      <c r="AZ29" s="39" t="s">
        <v>57</v>
      </c>
      <c r="BA29" s="39" t="s">
        <v>57</v>
      </c>
      <c r="BB29" s="39" t="s">
        <v>57</v>
      </c>
      <c r="BC29" s="39" t="s">
        <v>57</v>
      </c>
      <c r="BE29" s="39" t="s">
        <v>21</v>
      </c>
      <c r="BF29" s="39" t="s">
        <v>21</v>
      </c>
      <c r="BG29" s="39" t="s">
        <v>57</v>
      </c>
      <c r="BH29" s="39" t="s">
        <v>57</v>
      </c>
      <c r="BI29" s="39" t="s">
        <v>57</v>
      </c>
      <c r="BJ29" s="39" t="s">
        <v>57</v>
      </c>
      <c r="BK29" s="39" t="s">
        <v>57</v>
      </c>
      <c r="BL29" s="39" t="s">
        <v>57</v>
      </c>
      <c r="BM29" s="39" t="s">
        <v>57</v>
      </c>
      <c r="BN29" s="39" t="s">
        <v>57</v>
      </c>
    </row>
    <row r="30" spans="3:66" outlineLevel="1">
      <c r="D30" t="str">
        <f>INDEX($AT30:$BC30,MATCH(General!$F$14,$AT$4:$BC$4,0))</f>
        <v>Net cash flow - base case</v>
      </c>
      <c r="E30" s="11" t="str">
        <f>General!$F$16</f>
        <v>EUR</v>
      </c>
      <c r="F30" s="25">
        <f>SUM(I30:AR30)</f>
        <v>546156.87569513288</v>
      </c>
      <c r="I30" s="15">
        <f>Financial_analysis!I$20</f>
        <v>-30000</v>
      </c>
      <c r="J30" s="15">
        <f>Financial_analysis!J$20</f>
        <v>-239404.93013970956</v>
      </c>
      <c r="K30" s="15">
        <f>Financial_analysis!K$20</f>
        <v>39000.655879713464</v>
      </c>
      <c r="L30" s="15">
        <f>Financial_analysis!L$20</f>
        <v>39000.655879713464</v>
      </c>
      <c r="M30" s="15">
        <f>Financial_analysis!M$20</f>
        <v>39000.655879713464</v>
      </c>
      <c r="N30" s="15">
        <f>Financial_analysis!N$20</f>
        <v>39000.655879713464</v>
      </c>
      <c r="O30" s="15">
        <f>Financial_analysis!O$20</f>
        <v>39000.655879713464</v>
      </c>
      <c r="P30" s="15">
        <f>Financial_analysis!P$20</f>
        <v>39000.655879713464</v>
      </c>
      <c r="Q30" s="15">
        <f>Financial_analysis!Q$20</f>
        <v>39000.655879713464</v>
      </c>
      <c r="R30" s="15">
        <f>Financial_analysis!R$20</f>
        <v>39000.655879713464</v>
      </c>
      <c r="S30" s="15">
        <f>Financial_analysis!S$20</f>
        <v>39000.655879713464</v>
      </c>
      <c r="T30" s="15">
        <f>Financial_analysis!T$20</f>
        <v>39000.655879713464</v>
      </c>
      <c r="U30" s="15">
        <f>Financial_analysis!U$20</f>
        <v>39000.655879713464</v>
      </c>
      <c r="V30" s="15">
        <f>Financial_analysis!V$20</f>
        <v>39000.655879713464</v>
      </c>
      <c r="W30" s="15">
        <f>Financial_analysis!W$20</f>
        <v>39000.655879713464</v>
      </c>
      <c r="X30" s="15">
        <f>Financial_analysis!X$20</f>
        <v>39000.655879713464</v>
      </c>
      <c r="Y30" s="15">
        <f>Financial_analysis!Y$20</f>
        <v>39000.655879713464</v>
      </c>
      <c r="Z30" s="15">
        <f>Financial_analysis!Z$20</f>
        <v>39000.655879713464</v>
      </c>
      <c r="AA30" s="15">
        <f>Financial_analysis!AA$20</f>
        <v>39000.655879713464</v>
      </c>
      <c r="AB30" s="15">
        <f>Financial_analysis!AB$20</f>
        <v>152550.65587971348</v>
      </c>
      <c r="AC30" s="15">
        <f>Financial_analysis!AC$20</f>
        <v>0</v>
      </c>
      <c r="AD30" s="15">
        <f>Financial_analysis!AD$20</f>
        <v>0</v>
      </c>
      <c r="AE30" s="15">
        <f>Financial_analysis!AE$20</f>
        <v>0</v>
      </c>
      <c r="AF30" s="15">
        <f>Financial_analysis!AF$20</f>
        <v>0</v>
      </c>
      <c r="AG30" s="15">
        <f>Financial_analysis!AG$20</f>
        <v>0</v>
      </c>
      <c r="AH30" s="15">
        <f>Financial_analysis!AH$20</f>
        <v>0</v>
      </c>
      <c r="AI30" s="15">
        <f>Financial_analysis!AI$20</f>
        <v>0</v>
      </c>
      <c r="AJ30" s="15">
        <f>Financial_analysis!AJ$20</f>
        <v>0</v>
      </c>
      <c r="AK30" s="15">
        <f>Financial_analysis!AK$20</f>
        <v>0</v>
      </c>
      <c r="AL30" s="15">
        <f>Financial_analysis!AL$20</f>
        <v>0</v>
      </c>
      <c r="AM30" s="15">
        <f>Financial_analysis!AM$20</f>
        <v>0</v>
      </c>
      <c r="AN30" s="15">
        <f>Financial_analysis!AN$20</f>
        <v>0</v>
      </c>
      <c r="AO30" s="15">
        <f>Financial_analysis!AO$20</f>
        <v>0</v>
      </c>
      <c r="AP30" s="15">
        <f>Financial_analysis!AP$20</f>
        <v>0</v>
      </c>
      <c r="AQ30" s="15">
        <f>Financial_analysis!AQ$20</f>
        <v>0</v>
      </c>
      <c r="AR30" s="15">
        <f>Financial_analysis!AR$20</f>
        <v>0</v>
      </c>
      <c r="AT30" s="39" t="s">
        <v>306</v>
      </c>
      <c r="AU30" s="39" t="s">
        <v>57</v>
      </c>
      <c r="AV30" s="39" t="s">
        <v>57</v>
      </c>
      <c r="AW30" s="39" t="s">
        <v>57</v>
      </c>
      <c r="AX30" s="39" t="s">
        <v>57</v>
      </c>
      <c r="AY30" s="39" t="s">
        <v>57</v>
      </c>
      <c r="AZ30" s="39" t="s">
        <v>57</v>
      </c>
      <c r="BA30" s="39" t="s">
        <v>57</v>
      </c>
      <c r="BB30" s="39" t="s">
        <v>57</v>
      </c>
      <c r="BC30" s="39" t="s">
        <v>57</v>
      </c>
      <c r="BE30" s="8"/>
      <c r="BF30" s="8"/>
      <c r="BG30" s="8"/>
      <c r="BH30" s="8"/>
      <c r="BI30" s="8"/>
      <c r="BJ30" s="8"/>
      <c r="BK30" s="8"/>
      <c r="BL30" s="8"/>
      <c r="BM30" s="8"/>
      <c r="BN30" s="8"/>
    </row>
    <row r="31" spans="3:66" outlineLevel="1">
      <c r="D31" t="str">
        <f>INDEX($AT31:$BC31,MATCH(General!$F$14,$AT$4:$BC$4,0))</f>
        <v>Change in cash flows</v>
      </c>
      <c r="E31" s="11" t="str">
        <f>General!$F$16</f>
        <v>EUR</v>
      </c>
      <c r="F31" s="25">
        <f>SUM(I31:AR31)</f>
        <v>-3000</v>
      </c>
      <c r="I31" s="15">
        <f>$F29*Financial_analysis!I$17</f>
        <v>-300</v>
      </c>
      <c r="J31" s="15">
        <f>$F29*Financial_analysis!J$17</f>
        <v>-2700</v>
      </c>
      <c r="K31" s="15">
        <f>$F29*Financial_analysis!K$17</f>
        <v>0</v>
      </c>
      <c r="L31" s="15">
        <f>$F29*Financial_analysis!L$17</f>
        <v>0</v>
      </c>
      <c r="M31" s="15">
        <f>$F29*Financial_analysis!M$17</f>
        <v>0</v>
      </c>
      <c r="N31" s="15">
        <f>$F29*Financial_analysis!N$17</f>
        <v>0</v>
      </c>
      <c r="O31" s="15">
        <f>$F29*Financial_analysis!O$17</f>
        <v>0</v>
      </c>
      <c r="P31" s="15">
        <f>$F29*Financial_analysis!P$17</f>
        <v>0</v>
      </c>
      <c r="Q31" s="15">
        <f>$F29*Financial_analysis!Q$17</f>
        <v>0</v>
      </c>
      <c r="R31" s="15">
        <f>$F29*Financial_analysis!R$17</f>
        <v>0</v>
      </c>
      <c r="S31" s="15">
        <f>$F29*Financial_analysis!S$17</f>
        <v>0</v>
      </c>
      <c r="T31" s="15">
        <f>$F29*Financial_analysis!T$17</f>
        <v>0</v>
      </c>
      <c r="U31" s="15">
        <f>$F29*Financial_analysis!U$17</f>
        <v>0</v>
      </c>
      <c r="V31" s="15">
        <f>$F29*Financial_analysis!V$17</f>
        <v>0</v>
      </c>
      <c r="W31" s="15">
        <f>$F29*Financial_analysis!W$17</f>
        <v>0</v>
      </c>
      <c r="X31" s="15">
        <f>$F29*Financial_analysis!X$17</f>
        <v>0</v>
      </c>
      <c r="Y31" s="15">
        <f>$F29*Financial_analysis!Y$17</f>
        <v>0</v>
      </c>
      <c r="Z31" s="15">
        <f>$F29*Financial_analysis!Z$17</f>
        <v>0</v>
      </c>
      <c r="AA31" s="15">
        <f>$F29*Financial_analysis!AA$17</f>
        <v>0</v>
      </c>
      <c r="AB31" s="15">
        <f>$F29*Financial_analysis!AB$17</f>
        <v>0</v>
      </c>
      <c r="AC31" s="15">
        <f>$F29*Financial_analysis!AC$17</f>
        <v>0</v>
      </c>
      <c r="AD31" s="15">
        <f>$F29*Financial_analysis!AD$17</f>
        <v>0</v>
      </c>
      <c r="AE31" s="15">
        <f>$F29*Financial_analysis!AE$17</f>
        <v>0</v>
      </c>
      <c r="AF31" s="15">
        <f>$F29*Financial_analysis!AF$17</f>
        <v>0</v>
      </c>
      <c r="AG31" s="15">
        <f>$F29*Financial_analysis!AG$17</f>
        <v>0</v>
      </c>
      <c r="AH31" s="15">
        <f>$F29*Financial_analysis!AH$17</f>
        <v>0</v>
      </c>
      <c r="AI31" s="15">
        <f>$F29*Financial_analysis!AI$17</f>
        <v>0</v>
      </c>
      <c r="AJ31" s="15">
        <f>$F29*Financial_analysis!AJ$17</f>
        <v>0</v>
      </c>
      <c r="AK31" s="15">
        <f>$F29*Financial_analysis!AK$17</f>
        <v>0</v>
      </c>
      <c r="AL31" s="15">
        <f>$F29*Financial_analysis!AL$17</f>
        <v>0</v>
      </c>
      <c r="AM31" s="15">
        <f>$F29*Financial_analysis!AM$17</f>
        <v>0</v>
      </c>
      <c r="AN31" s="15">
        <f>$F29*Financial_analysis!AN$17</f>
        <v>0</v>
      </c>
      <c r="AO31" s="15">
        <f>$F29*Financial_analysis!AO$17</f>
        <v>0</v>
      </c>
      <c r="AP31" s="15">
        <f>$F29*Financial_analysis!AP$17</f>
        <v>0</v>
      </c>
      <c r="AQ31" s="15">
        <f>$F29*Financial_analysis!AQ$17</f>
        <v>0</v>
      </c>
      <c r="AR31" s="15">
        <f>$F29*Financial_analysis!AR$17</f>
        <v>0</v>
      </c>
      <c r="AT31" s="39" t="s">
        <v>453</v>
      </c>
      <c r="AU31" s="39" t="s">
        <v>57</v>
      </c>
      <c r="AV31" s="39" t="s">
        <v>57</v>
      </c>
      <c r="AW31" s="39" t="s">
        <v>57</v>
      </c>
      <c r="AX31" s="39" t="s">
        <v>57</v>
      </c>
      <c r="AY31" s="39" t="s">
        <v>57</v>
      </c>
      <c r="AZ31" s="39" t="s">
        <v>57</v>
      </c>
      <c r="BA31" s="39" t="s">
        <v>57</v>
      </c>
      <c r="BB31" s="39" t="s">
        <v>57</v>
      </c>
      <c r="BC31" s="39" t="s">
        <v>57</v>
      </c>
      <c r="BE31" s="8"/>
      <c r="BF31" s="8"/>
      <c r="BG31" s="8"/>
      <c r="BH31" s="8"/>
      <c r="BI31" s="8"/>
      <c r="BJ31" s="8"/>
      <c r="BK31" s="8"/>
      <c r="BL31" s="8"/>
      <c r="BM31" s="8"/>
      <c r="BN31" s="8"/>
    </row>
    <row r="32" spans="3:66" outlineLevel="1">
      <c r="D32" s="2" t="str">
        <f>INDEX($AT32:$BC32,MATCH(General!$F$14,$AT$4:$BC$4,0))</f>
        <v>Net cash flow</v>
      </c>
      <c r="E32" s="17" t="str">
        <f>General!$F$16</f>
        <v>EUR</v>
      </c>
      <c r="F32" s="28">
        <f>SUM(I32:AR32)</f>
        <v>543156.87569513288</v>
      </c>
      <c r="I32" s="16">
        <f>SUM(I30:I31)</f>
        <v>-30300</v>
      </c>
      <c r="J32" s="16">
        <f t="shared" ref="J32" si="3">SUM(J30:J31)</f>
        <v>-242104.93013970956</v>
      </c>
      <c r="K32" s="16">
        <f t="shared" ref="K32" si="4">SUM(K30:K31)</f>
        <v>39000.655879713464</v>
      </c>
      <c r="L32" s="16">
        <f t="shared" ref="L32" si="5">SUM(L30:L31)</f>
        <v>39000.655879713464</v>
      </c>
      <c r="M32" s="16">
        <f t="shared" ref="M32" si="6">SUM(M30:M31)</f>
        <v>39000.655879713464</v>
      </c>
      <c r="N32" s="16">
        <f t="shared" ref="N32" si="7">SUM(N30:N31)</f>
        <v>39000.655879713464</v>
      </c>
      <c r="O32" s="16">
        <f t="shared" ref="O32" si="8">SUM(O30:O31)</f>
        <v>39000.655879713464</v>
      </c>
      <c r="P32" s="16">
        <f t="shared" ref="P32" si="9">SUM(P30:P31)</f>
        <v>39000.655879713464</v>
      </c>
      <c r="Q32" s="16">
        <f t="shared" ref="Q32" si="10">SUM(Q30:Q31)</f>
        <v>39000.655879713464</v>
      </c>
      <c r="R32" s="16">
        <f t="shared" ref="R32" si="11">SUM(R30:R31)</f>
        <v>39000.655879713464</v>
      </c>
      <c r="S32" s="16">
        <f t="shared" ref="S32" si="12">SUM(S30:S31)</f>
        <v>39000.655879713464</v>
      </c>
      <c r="T32" s="16">
        <f t="shared" ref="T32" si="13">SUM(T30:T31)</f>
        <v>39000.655879713464</v>
      </c>
      <c r="U32" s="16">
        <f t="shared" ref="U32" si="14">SUM(U30:U31)</f>
        <v>39000.655879713464</v>
      </c>
      <c r="V32" s="16">
        <f t="shared" ref="V32" si="15">SUM(V30:V31)</f>
        <v>39000.655879713464</v>
      </c>
      <c r="W32" s="16">
        <f t="shared" ref="W32" si="16">SUM(W30:W31)</f>
        <v>39000.655879713464</v>
      </c>
      <c r="X32" s="16">
        <f t="shared" ref="X32" si="17">SUM(X30:X31)</f>
        <v>39000.655879713464</v>
      </c>
      <c r="Y32" s="16">
        <f t="shared" ref="Y32" si="18">SUM(Y30:Y31)</f>
        <v>39000.655879713464</v>
      </c>
      <c r="Z32" s="16">
        <f t="shared" ref="Z32" si="19">SUM(Z30:Z31)</f>
        <v>39000.655879713464</v>
      </c>
      <c r="AA32" s="16">
        <f t="shared" ref="AA32" si="20">SUM(AA30:AA31)</f>
        <v>39000.655879713464</v>
      </c>
      <c r="AB32" s="16">
        <f t="shared" ref="AB32" si="21">SUM(AB30:AB31)</f>
        <v>152550.65587971348</v>
      </c>
      <c r="AC32" s="16">
        <f t="shared" ref="AC32" si="22">SUM(AC30:AC31)</f>
        <v>0</v>
      </c>
      <c r="AD32" s="16">
        <f t="shared" ref="AD32" si="23">SUM(AD30:AD31)</f>
        <v>0</v>
      </c>
      <c r="AE32" s="16">
        <f t="shared" ref="AE32" si="24">SUM(AE30:AE31)</f>
        <v>0</v>
      </c>
      <c r="AF32" s="16">
        <f t="shared" ref="AF32" si="25">SUM(AF30:AF31)</f>
        <v>0</v>
      </c>
      <c r="AG32" s="16">
        <f t="shared" ref="AG32" si="26">SUM(AG30:AG31)</f>
        <v>0</v>
      </c>
      <c r="AH32" s="16">
        <f t="shared" ref="AH32" si="27">SUM(AH30:AH31)</f>
        <v>0</v>
      </c>
      <c r="AI32" s="16">
        <f t="shared" ref="AI32" si="28">SUM(AI30:AI31)</f>
        <v>0</v>
      </c>
      <c r="AJ32" s="16">
        <f t="shared" ref="AJ32" si="29">SUM(AJ30:AJ31)</f>
        <v>0</v>
      </c>
      <c r="AK32" s="16">
        <f t="shared" ref="AK32" si="30">SUM(AK30:AK31)</f>
        <v>0</v>
      </c>
      <c r="AL32" s="16">
        <f t="shared" ref="AL32" si="31">SUM(AL30:AL31)</f>
        <v>0</v>
      </c>
      <c r="AM32" s="16">
        <f t="shared" ref="AM32" si="32">SUM(AM30:AM31)</f>
        <v>0</v>
      </c>
      <c r="AN32" s="16">
        <f t="shared" ref="AN32" si="33">SUM(AN30:AN31)</f>
        <v>0</v>
      </c>
      <c r="AO32" s="16">
        <f t="shared" ref="AO32" si="34">SUM(AO30:AO31)</f>
        <v>0</v>
      </c>
      <c r="AP32" s="16">
        <f t="shared" ref="AP32" si="35">SUM(AP30:AP31)</f>
        <v>0</v>
      </c>
      <c r="AQ32" s="16">
        <f t="shared" ref="AQ32" si="36">SUM(AQ30:AQ31)</f>
        <v>0</v>
      </c>
      <c r="AR32" s="16">
        <f t="shared" ref="AR32" si="37">SUM(AR30:AR31)</f>
        <v>0</v>
      </c>
      <c r="AT32" s="39" t="s">
        <v>261</v>
      </c>
      <c r="AU32" s="39" t="s">
        <v>57</v>
      </c>
      <c r="AV32" s="39" t="s">
        <v>57</v>
      </c>
      <c r="AW32" s="39" t="s">
        <v>57</v>
      </c>
      <c r="AX32" s="39" t="s">
        <v>57</v>
      </c>
      <c r="AY32" s="39" t="s">
        <v>57</v>
      </c>
      <c r="AZ32" s="39" t="s">
        <v>57</v>
      </c>
      <c r="BA32" s="39" t="s">
        <v>57</v>
      </c>
      <c r="BB32" s="39" t="s">
        <v>57</v>
      </c>
      <c r="BC32" s="39" t="s">
        <v>57</v>
      </c>
      <c r="BE32" s="8"/>
      <c r="BF32" s="8"/>
      <c r="BG32" s="8"/>
      <c r="BH32" s="8"/>
      <c r="BI32" s="8"/>
      <c r="BJ32" s="8"/>
      <c r="BK32" s="8"/>
      <c r="BL32" s="8"/>
      <c r="BM32" s="8"/>
      <c r="BN32" s="8"/>
    </row>
    <row r="33" spans="2:66" outlineLevel="1">
      <c r="D33" t="str">
        <f>INDEX($AT33:$BC33,MATCH(General!$F$14,$AT$4:$BC$4,0))</f>
        <v>Cumulative net cash flow</v>
      </c>
      <c r="E33" s="11" t="str">
        <f>General!$F$16</f>
        <v>EUR</v>
      </c>
      <c r="I33" s="15">
        <f>H33+I32</f>
        <v>-30300</v>
      </c>
      <c r="J33" s="15">
        <f t="shared" ref="J33" si="38">I33+J32</f>
        <v>-272404.93013970956</v>
      </c>
      <c r="K33" s="15">
        <f t="shared" ref="K33" si="39">J33+K32</f>
        <v>-233404.27425999608</v>
      </c>
      <c r="L33" s="15">
        <f t="shared" ref="L33" si="40">K33+L32</f>
        <v>-194403.6183802826</v>
      </c>
      <c r="M33" s="15">
        <f t="shared" ref="M33" si="41">L33+M32</f>
        <v>-155402.96250056912</v>
      </c>
      <c r="N33" s="15">
        <f t="shared" ref="N33" si="42">M33+N32</f>
        <v>-116402.30662085566</v>
      </c>
      <c r="O33" s="15">
        <f t="shared" ref="O33" si="43">N33+O32</f>
        <v>-77401.650741142192</v>
      </c>
      <c r="P33" s="15">
        <f t="shared" ref="P33" si="44">O33+P32</f>
        <v>-38400.994861428728</v>
      </c>
      <c r="Q33" s="15">
        <f t="shared" ref="Q33" si="45">P33+Q32</f>
        <v>599.6610182847362</v>
      </c>
      <c r="R33" s="15">
        <f t="shared" ref="R33" si="46">Q33+R32</f>
        <v>39600.3168979982</v>
      </c>
      <c r="S33" s="15">
        <f t="shared" ref="S33" si="47">R33+S32</f>
        <v>78600.972777711664</v>
      </c>
      <c r="T33" s="15">
        <f t="shared" ref="T33" si="48">S33+T32</f>
        <v>117601.62865742513</v>
      </c>
      <c r="U33" s="15">
        <f t="shared" ref="U33" si="49">T33+U32</f>
        <v>156602.28453713859</v>
      </c>
      <c r="V33" s="15">
        <f t="shared" ref="V33" si="50">U33+V32</f>
        <v>195602.94041685207</v>
      </c>
      <c r="W33" s="15">
        <f t="shared" ref="W33" si="51">V33+W32</f>
        <v>234603.59629656555</v>
      </c>
      <c r="X33" s="15">
        <f t="shared" ref="X33" si="52">W33+X32</f>
        <v>273604.25217627903</v>
      </c>
      <c r="Y33" s="15">
        <f t="shared" ref="Y33" si="53">X33+Y32</f>
        <v>312604.90805599251</v>
      </c>
      <c r="Z33" s="15">
        <f t="shared" ref="Z33" si="54">Y33+Z32</f>
        <v>351605.56393570598</v>
      </c>
      <c r="AA33" s="15">
        <f t="shared" ref="AA33" si="55">Z33+AA32</f>
        <v>390606.21981541946</v>
      </c>
      <c r="AB33" s="15">
        <f t="shared" ref="AB33" si="56">AA33+AB32</f>
        <v>543156.87569513288</v>
      </c>
      <c r="AC33" s="15">
        <f t="shared" ref="AC33" si="57">AB33+AC32</f>
        <v>543156.87569513288</v>
      </c>
      <c r="AD33" s="15">
        <f t="shared" ref="AD33" si="58">AC33+AD32</f>
        <v>543156.87569513288</v>
      </c>
      <c r="AE33" s="15">
        <f t="shared" ref="AE33" si="59">AD33+AE32</f>
        <v>543156.87569513288</v>
      </c>
      <c r="AF33" s="15">
        <f t="shared" ref="AF33" si="60">AE33+AF32</f>
        <v>543156.87569513288</v>
      </c>
      <c r="AG33" s="15">
        <f t="shared" ref="AG33" si="61">AF33+AG32</f>
        <v>543156.87569513288</v>
      </c>
      <c r="AH33" s="15">
        <f t="shared" ref="AH33" si="62">AG33+AH32</f>
        <v>543156.87569513288</v>
      </c>
      <c r="AI33" s="15">
        <f t="shared" ref="AI33" si="63">AH33+AI32</f>
        <v>543156.87569513288</v>
      </c>
      <c r="AJ33" s="15">
        <f t="shared" ref="AJ33" si="64">AI33+AJ32</f>
        <v>543156.87569513288</v>
      </c>
      <c r="AK33" s="15">
        <f t="shared" ref="AK33" si="65">AJ33+AK32</f>
        <v>543156.87569513288</v>
      </c>
      <c r="AL33" s="15">
        <f t="shared" ref="AL33" si="66">AK33+AL32</f>
        <v>543156.87569513288</v>
      </c>
      <c r="AM33" s="15">
        <f t="shared" ref="AM33" si="67">AL33+AM32</f>
        <v>543156.87569513288</v>
      </c>
      <c r="AN33" s="15">
        <f t="shared" ref="AN33" si="68">AM33+AN32</f>
        <v>543156.87569513288</v>
      </c>
      <c r="AO33" s="15">
        <f t="shared" ref="AO33" si="69">AN33+AO32</f>
        <v>543156.87569513288</v>
      </c>
      <c r="AP33" s="15">
        <f t="shared" ref="AP33" si="70">AO33+AP32</f>
        <v>543156.87569513288</v>
      </c>
      <c r="AQ33" s="15">
        <f t="shared" ref="AQ33" si="71">AP33+AQ32</f>
        <v>543156.87569513288</v>
      </c>
      <c r="AR33" s="15">
        <f t="shared" ref="AR33" si="72">AQ33+AR32</f>
        <v>543156.87569513288</v>
      </c>
      <c r="AT33" s="39" t="s">
        <v>263</v>
      </c>
      <c r="AU33" s="39" t="s">
        <v>57</v>
      </c>
      <c r="AV33" s="39" t="s">
        <v>57</v>
      </c>
      <c r="AW33" s="39" t="s">
        <v>57</v>
      </c>
      <c r="AX33" s="39" t="s">
        <v>57</v>
      </c>
      <c r="AY33" s="39" t="s">
        <v>57</v>
      </c>
      <c r="AZ33" s="39" t="s">
        <v>57</v>
      </c>
      <c r="BA33" s="39" t="s">
        <v>57</v>
      </c>
      <c r="BB33" s="39" t="s">
        <v>57</v>
      </c>
      <c r="BC33" s="39" t="s">
        <v>57</v>
      </c>
      <c r="BE33" s="8"/>
      <c r="BF33" s="8"/>
      <c r="BG33" s="8"/>
      <c r="BH33" s="8"/>
      <c r="BI33" s="8"/>
      <c r="BJ33" s="8"/>
      <c r="BK33" s="8"/>
      <c r="BL33" s="8"/>
      <c r="BM33" s="8"/>
      <c r="BN33" s="8"/>
    </row>
    <row r="34" spans="2:66" outlineLevel="1">
      <c r="E34" s="11"/>
    </row>
    <row r="35" spans="2:66" outlineLevel="1">
      <c r="D35" s="2" t="str">
        <f>INDEX($AT35:$BC35,MATCH(General!$F$14,$AT$4:$BC$4,0))</f>
        <v>Discounted net cash flow</v>
      </c>
      <c r="E35" s="17" t="str">
        <f>General!$F$16</f>
        <v>EUR</v>
      </c>
      <c r="F35" s="28">
        <f>SUM(I35:AR35)</f>
        <v>255321.21670780593</v>
      </c>
      <c r="I35" s="16">
        <f>I32/(1+Calc!$F$790)^Config!I$15</f>
        <v>-29134.615384615383</v>
      </c>
      <c r="J35" s="16">
        <f>J32/(1+Calc!$F$790)^Config!J$15</f>
        <v>-223839.61736289712</v>
      </c>
      <c r="K35" s="16">
        <f>K32/(1+Calc!$F$790)^Config!K$15</f>
        <v>34671.44106284267</v>
      </c>
      <c r="L35" s="16">
        <f>L32/(1+Calc!$F$790)^Config!L$15</f>
        <v>33337.924098887182</v>
      </c>
      <c r="M35" s="16">
        <f>M32/(1+Calc!$F$790)^Config!M$15</f>
        <v>32055.69624892998</v>
      </c>
      <c r="N35" s="16">
        <f>N32/(1+Calc!$F$790)^Config!N$15</f>
        <v>30822.784854740366</v>
      </c>
      <c r="O35" s="16">
        <f>O32/(1+Calc!$F$790)^Config!O$15</f>
        <v>29637.293129558046</v>
      </c>
      <c r="P35" s="16">
        <f>P32/(1+Calc!$F$790)^Config!P$15</f>
        <v>28497.397239959653</v>
      </c>
      <c r="Q35" s="16">
        <f>Q32/(1+Calc!$F$790)^Config!Q$15</f>
        <v>27401.343499961204</v>
      </c>
      <c r="R35" s="16">
        <f>R32/(1+Calc!$F$790)^Config!R$15</f>
        <v>26347.44567303962</v>
      </c>
      <c r="S35" s="16">
        <f>S32/(1+Calc!$F$790)^Config!S$15</f>
        <v>25334.082377922714</v>
      </c>
      <c r="T35" s="16">
        <f>T32/(1+Calc!$F$790)^Config!T$15</f>
        <v>24359.694594156448</v>
      </c>
      <c r="U35" s="16">
        <f>U32/(1+Calc!$F$790)^Config!U$15</f>
        <v>23422.783263611971</v>
      </c>
      <c r="V35" s="16">
        <f>V32/(1+Calc!$F$790)^Config!V$15</f>
        <v>22521.90698424228</v>
      </c>
      <c r="W35" s="16">
        <f>W32/(1+Calc!$F$790)^Config!W$15</f>
        <v>21655.679792540654</v>
      </c>
      <c r="X35" s="16">
        <f>X32/(1+Calc!$F$790)^Config!X$15</f>
        <v>20822.769031289088</v>
      </c>
      <c r="Y35" s="16">
        <f>Y32/(1+Calc!$F$790)^Config!Y$15</f>
        <v>20021.893299316427</v>
      </c>
      <c r="Z35" s="16">
        <f>Z32/(1+Calc!$F$790)^Config!Z$15</f>
        <v>19251.82048011195</v>
      </c>
      <c r="AA35" s="16">
        <f>AA32/(1+Calc!$F$790)^Config!AA$15</f>
        <v>18511.365846261491</v>
      </c>
      <c r="AB35" s="16">
        <f>AB32/(1+Calc!$F$790)^Config!AB$15</f>
        <v>69622.127977946613</v>
      </c>
      <c r="AC35" s="16">
        <f>AC32/(1+Calc!$F$790)^Config!AC$15</f>
        <v>0</v>
      </c>
      <c r="AD35" s="16">
        <f>AD32/(1+Calc!$F$790)^Config!AD$15</f>
        <v>0</v>
      </c>
      <c r="AE35" s="16">
        <f>AE32/(1+Calc!$F$790)^Config!AE$15</f>
        <v>0</v>
      </c>
      <c r="AF35" s="16">
        <f>AF32/(1+Calc!$F$790)^Config!AF$15</f>
        <v>0</v>
      </c>
      <c r="AG35" s="16">
        <f>AG32/(1+Calc!$F$790)^Config!AG$15</f>
        <v>0</v>
      </c>
      <c r="AH35" s="16">
        <f>AH32/(1+Calc!$F$790)^Config!AH$15</f>
        <v>0</v>
      </c>
      <c r="AI35" s="16">
        <f>AI32/(1+Calc!$F$790)^Config!AI$15</f>
        <v>0</v>
      </c>
      <c r="AJ35" s="16">
        <f>AJ32/(1+Calc!$F$790)^Config!AJ$15</f>
        <v>0</v>
      </c>
      <c r="AK35" s="16">
        <f>AK32/(1+Calc!$F$790)^Config!AK$15</f>
        <v>0</v>
      </c>
      <c r="AL35" s="16">
        <f>AL32/(1+Calc!$F$790)^Config!AL$15</f>
        <v>0</v>
      </c>
      <c r="AM35" s="16">
        <f>AM32/(1+Calc!$F$790)^Config!AM$15</f>
        <v>0</v>
      </c>
      <c r="AN35" s="16">
        <f>AN32/(1+Calc!$F$790)^Config!AN$15</f>
        <v>0</v>
      </c>
      <c r="AO35" s="16">
        <f>AO32/(1+Calc!$F$790)^Config!AO$15</f>
        <v>0</v>
      </c>
      <c r="AP35" s="16">
        <f>AP32/(1+Calc!$F$790)^Config!AP$15</f>
        <v>0</v>
      </c>
      <c r="AQ35" s="16">
        <f>AQ32/(1+Calc!$F$790)^Config!AQ$15</f>
        <v>0</v>
      </c>
      <c r="AR35" s="16">
        <f>AR32/(1+Calc!$F$790)^Config!AR$15</f>
        <v>0</v>
      </c>
      <c r="AT35" s="39" t="s">
        <v>266</v>
      </c>
      <c r="AU35" s="39" t="s">
        <v>57</v>
      </c>
      <c r="AV35" s="39" t="s">
        <v>57</v>
      </c>
      <c r="AW35" s="39" t="s">
        <v>57</v>
      </c>
      <c r="AX35" s="39" t="s">
        <v>57</v>
      </c>
      <c r="AY35" s="39" t="s">
        <v>57</v>
      </c>
      <c r="AZ35" s="39" t="s">
        <v>57</v>
      </c>
      <c r="BA35" s="39" t="s">
        <v>57</v>
      </c>
      <c r="BB35" s="39" t="s">
        <v>57</v>
      </c>
      <c r="BC35" s="39" t="s">
        <v>57</v>
      </c>
      <c r="BE35" s="8"/>
      <c r="BF35" s="8"/>
      <c r="BG35" s="8"/>
      <c r="BH35" s="8"/>
      <c r="BI35" s="8"/>
      <c r="BJ35" s="8"/>
      <c r="BK35" s="8"/>
      <c r="BL35" s="8"/>
      <c r="BM35" s="8"/>
      <c r="BN35" s="8"/>
    </row>
    <row r="36" spans="2:66" outlineLevel="1">
      <c r="D36" t="str">
        <f>INDEX($AT36:$BC36,MATCH(General!$F$14,$AT$4:$BC$4,0))</f>
        <v>Cumulative discounted net cash flow</v>
      </c>
      <c r="E36" s="11" t="str">
        <f>General!$F$16</f>
        <v>EUR</v>
      </c>
      <c r="I36" s="15">
        <f>H36+I35</f>
        <v>-29134.615384615383</v>
      </c>
      <c r="J36" s="15">
        <f t="shared" ref="J36" si="73">I36+J35</f>
        <v>-252974.23274751249</v>
      </c>
      <c r="K36" s="15">
        <f t="shared" ref="K36" si="74">J36+K35</f>
        <v>-218302.79168466982</v>
      </c>
      <c r="L36" s="15">
        <f t="shared" ref="L36" si="75">K36+L35</f>
        <v>-184964.86758578263</v>
      </c>
      <c r="M36" s="15">
        <f t="shared" ref="M36" si="76">L36+M35</f>
        <v>-152909.17133685265</v>
      </c>
      <c r="N36" s="15">
        <f t="shared" ref="N36" si="77">M36+N35</f>
        <v>-122086.38648211228</v>
      </c>
      <c r="O36" s="15">
        <f t="shared" ref="O36" si="78">N36+O35</f>
        <v>-92449.093352554235</v>
      </c>
      <c r="P36" s="15">
        <f t="shared" ref="P36" si="79">O36+P35</f>
        <v>-63951.696112594582</v>
      </c>
      <c r="Q36" s="15">
        <f t="shared" ref="Q36" si="80">P36+Q35</f>
        <v>-36550.352612633375</v>
      </c>
      <c r="R36" s="15">
        <f t="shared" ref="R36" si="81">Q36+R35</f>
        <v>-10202.906939593755</v>
      </c>
      <c r="S36" s="15">
        <f t="shared" ref="S36" si="82">R36+S35</f>
        <v>15131.175438328959</v>
      </c>
      <c r="T36" s="15">
        <f t="shared" ref="T36" si="83">S36+T35</f>
        <v>39490.870032485407</v>
      </c>
      <c r="U36" s="15">
        <f t="shared" ref="U36" si="84">T36+U35</f>
        <v>62913.653296097378</v>
      </c>
      <c r="V36" s="15">
        <f t="shared" ref="V36" si="85">U36+V35</f>
        <v>85435.560280339661</v>
      </c>
      <c r="W36" s="15">
        <f t="shared" ref="W36" si="86">V36+W35</f>
        <v>107091.24007288032</v>
      </c>
      <c r="X36" s="15">
        <f t="shared" ref="X36" si="87">W36+X35</f>
        <v>127914.00910416941</v>
      </c>
      <c r="Y36" s="15">
        <f t="shared" ref="Y36" si="88">X36+Y35</f>
        <v>147935.90240348584</v>
      </c>
      <c r="Z36" s="15">
        <f t="shared" ref="Z36" si="89">Y36+Z35</f>
        <v>167187.7228835978</v>
      </c>
      <c r="AA36" s="15">
        <f t="shared" ref="AA36" si="90">Z36+AA35</f>
        <v>185699.0887298593</v>
      </c>
      <c r="AB36" s="15">
        <f t="shared" ref="AB36" si="91">AA36+AB35</f>
        <v>255321.21670780593</v>
      </c>
      <c r="AC36" s="15">
        <f t="shared" ref="AC36" si="92">AB36+AC35</f>
        <v>255321.21670780593</v>
      </c>
      <c r="AD36" s="15">
        <f t="shared" ref="AD36" si="93">AC36+AD35</f>
        <v>255321.21670780593</v>
      </c>
      <c r="AE36" s="15">
        <f t="shared" ref="AE36" si="94">AD36+AE35</f>
        <v>255321.21670780593</v>
      </c>
      <c r="AF36" s="15">
        <f t="shared" ref="AF36" si="95">AE36+AF35</f>
        <v>255321.21670780593</v>
      </c>
      <c r="AG36" s="15">
        <f t="shared" ref="AG36" si="96">AF36+AG35</f>
        <v>255321.21670780593</v>
      </c>
      <c r="AH36" s="15">
        <f t="shared" ref="AH36" si="97">AG36+AH35</f>
        <v>255321.21670780593</v>
      </c>
      <c r="AI36" s="15">
        <f t="shared" ref="AI36" si="98">AH36+AI35</f>
        <v>255321.21670780593</v>
      </c>
      <c r="AJ36" s="15">
        <f t="shared" ref="AJ36" si="99">AI36+AJ35</f>
        <v>255321.21670780593</v>
      </c>
      <c r="AK36" s="15">
        <f t="shared" ref="AK36" si="100">AJ36+AK35</f>
        <v>255321.21670780593</v>
      </c>
      <c r="AL36" s="15">
        <f t="shared" ref="AL36" si="101">AK36+AL35</f>
        <v>255321.21670780593</v>
      </c>
      <c r="AM36" s="15">
        <f t="shared" ref="AM36" si="102">AL36+AM35</f>
        <v>255321.21670780593</v>
      </c>
      <c r="AN36" s="15">
        <f t="shared" ref="AN36" si="103">AM36+AN35</f>
        <v>255321.21670780593</v>
      </c>
      <c r="AO36" s="15">
        <f t="shared" ref="AO36" si="104">AN36+AO35</f>
        <v>255321.21670780593</v>
      </c>
      <c r="AP36" s="15">
        <f t="shared" ref="AP36" si="105">AO36+AP35</f>
        <v>255321.21670780593</v>
      </c>
      <c r="AQ36" s="15">
        <f t="shared" ref="AQ36" si="106">AP36+AQ35</f>
        <v>255321.21670780593</v>
      </c>
      <c r="AR36" s="15">
        <f t="shared" ref="AR36" si="107">AQ36+AR35</f>
        <v>255321.21670780593</v>
      </c>
      <c r="AT36" s="39" t="s">
        <v>267</v>
      </c>
      <c r="AU36" s="39" t="s">
        <v>57</v>
      </c>
      <c r="AV36" s="39" t="s">
        <v>57</v>
      </c>
      <c r="AW36" s="39" t="s">
        <v>57</v>
      </c>
      <c r="AX36" s="39" t="s">
        <v>57</v>
      </c>
      <c r="AY36" s="39" t="s">
        <v>57</v>
      </c>
      <c r="AZ36" s="39" t="s">
        <v>57</v>
      </c>
      <c r="BA36" s="39" t="s">
        <v>57</v>
      </c>
      <c r="BB36" s="39" t="s">
        <v>57</v>
      </c>
      <c r="BC36" s="39" t="s">
        <v>57</v>
      </c>
      <c r="BE36" s="8"/>
      <c r="BF36" s="8"/>
      <c r="BG36" s="8"/>
      <c r="BH36" s="8"/>
      <c r="BI36" s="8"/>
      <c r="BJ36" s="8"/>
      <c r="BK36" s="8"/>
      <c r="BL36" s="8"/>
      <c r="BM36" s="8"/>
      <c r="BN36" s="8"/>
    </row>
    <row r="37" spans="2:66" outlineLevel="1">
      <c r="E37" s="11"/>
    </row>
    <row r="38" spans="2:66" outlineLevel="1">
      <c r="D38" s="2" t="str">
        <f>INDEX($AT38:$BC38,MATCH(General!$F$14,$AT$4:$BC$4,0))</f>
        <v>Profitability measures</v>
      </c>
      <c r="E38" s="11"/>
      <c r="AT38" s="39" t="s">
        <v>264</v>
      </c>
      <c r="AU38" s="39" t="s">
        <v>57</v>
      </c>
      <c r="AV38" s="39" t="s">
        <v>57</v>
      </c>
      <c r="AW38" s="39" t="s">
        <v>57</v>
      </c>
      <c r="AX38" s="39" t="s">
        <v>57</v>
      </c>
      <c r="AY38" s="39" t="s">
        <v>57</v>
      </c>
      <c r="AZ38" s="39" t="s">
        <v>57</v>
      </c>
      <c r="BA38" s="39" t="s">
        <v>57</v>
      </c>
      <c r="BB38" s="39" t="s">
        <v>57</v>
      </c>
      <c r="BC38" s="39" t="s">
        <v>57</v>
      </c>
    </row>
    <row r="39" spans="2:66" outlineLevel="1">
      <c r="D39" t="str">
        <f>INDEX($AT39:$BC39,MATCH(General!$F$14,$AT$4:$BC$4,0))</f>
        <v>FNPV(C)</v>
      </c>
      <c r="E39" s="11" t="str">
        <f>General!$F$16</f>
        <v>EUR</v>
      </c>
      <c r="F39" s="25">
        <f>F35</f>
        <v>255321.21670780593</v>
      </c>
      <c r="AT39" s="57" t="s">
        <v>270</v>
      </c>
      <c r="AU39" s="39" t="s">
        <v>57</v>
      </c>
      <c r="AV39" s="39" t="s">
        <v>57</v>
      </c>
      <c r="AW39" s="39" t="s">
        <v>57</v>
      </c>
      <c r="AX39" s="39" t="s">
        <v>57</v>
      </c>
      <c r="AY39" s="39" t="s">
        <v>57</v>
      </c>
      <c r="AZ39" s="39" t="s">
        <v>57</v>
      </c>
      <c r="BA39" s="39" t="s">
        <v>57</v>
      </c>
      <c r="BB39" s="39" t="s">
        <v>57</v>
      </c>
      <c r="BC39" s="39" t="s">
        <v>57</v>
      </c>
      <c r="BE39" s="8"/>
      <c r="BF39" s="8"/>
      <c r="BG39" s="8"/>
      <c r="BH39" s="8"/>
      <c r="BI39" s="8"/>
      <c r="BJ39" s="8"/>
      <c r="BK39" s="8"/>
      <c r="BL39" s="8"/>
      <c r="BM39" s="8"/>
      <c r="BN39" s="8"/>
    </row>
    <row r="40" spans="2:66" outlineLevel="1">
      <c r="D40" t="str">
        <f>INDEX($AT40:$BC40,MATCH(General!$F$14,$AT$4:$BC$4,0))</f>
        <v>FRR(C)</v>
      </c>
      <c r="E40" s="11" t="str">
        <f>INDEX($BC40:$BL40,MATCH(General!$F$14,$BC$4:$BL$4,0))</f>
        <v>%</v>
      </c>
      <c r="F40" s="49">
        <f>IFERROR(IRR(I32:AR32),"n/a")</f>
        <v>0.13172602750500828</v>
      </c>
      <c r="AT40" s="57" t="s">
        <v>271</v>
      </c>
      <c r="AU40" s="39" t="s">
        <v>57</v>
      </c>
      <c r="AV40" s="39" t="s">
        <v>57</v>
      </c>
      <c r="AW40" s="39" t="s">
        <v>57</v>
      </c>
      <c r="AX40" s="39" t="s">
        <v>57</v>
      </c>
      <c r="AY40" s="39" t="s">
        <v>57</v>
      </c>
      <c r="AZ40" s="39" t="s">
        <v>57</v>
      </c>
      <c r="BA40" s="39" t="s">
        <v>57</v>
      </c>
      <c r="BB40" s="39" t="s">
        <v>57</v>
      </c>
      <c r="BC40" s="39" t="s">
        <v>57</v>
      </c>
      <c r="BE40" s="39" t="s">
        <v>21</v>
      </c>
      <c r="BF40" s="39" t="s">
        <v>21</v>
      </c>
      <c r="BG40" s="39" t="s">
        <v>57</v>
      </c>
      <c r="BH40" s="39" t="s">
        <v>57</v>
      </c>
      <c r="BI40" s="39" t="s">
        <v>57</v>
      </c>
      <c r="BJ40" s="39" t="s">
        <v>57</v>
      </c>
      <c r="BK40" s="39" t="s">
        <v>57</v>
      </c>
      <c r="BL40" s="39" t="s">
        <v>57</v>
      </c>
      <c r="BM40" s="39" t="s">
        <v>57</v>
      </c>
      <c r="BN40" s="39" t="s">
        <v>57</v>
      </c>
    </row>
    <row r="41" spans="2:66" outlineLevel="1">
      <c r="D41" t="str">
        <f>INDEX($AT41:$BC41,MATCH(General!$F$14,$AT$4:$BC$4,0))</f>
        <v>FNPV(C) change</v>
      </c>
      <c r="E41" s="11" t="str">
        <f>INDEX($BC41:$BL41,MATCH(General!$F$14,$BC$4:$BL$4,0))</f>
        <v>%</v>
      </c>
      <c r="F41" s="49">
        <f>IFERROR(IF(AND(F39&gt;0,Financial_analysis!$F$27&gt;0),F39/Financial_analysis!$F$27-1,IF(AND(F39&lt;0,Financial_analysis!$F$27&lt;0),-(F39/Financial_analysis!$F$27-1),"n/a")),"n/a")</f>
        <v>-1.0789224307698797E-2</v>
      </c>
      <c r="AT41" s="57" t="s">
        <v>321</v>
      </c>
      <c r="AU41" s="39" t="s">
        <v>57</v>
      </c>
      <c r="AV41" s="39" t="s">
        <v>57</v>
      </c>
      <c r="AW41" s="39" t="s">
        <v>57</v>
      </c>
      <c r="AX41" s="39" t="s">
        <v>57</v>
      </c>
      <c r="AY41" s="39" t="s">
        <v>57</v>
      </c>
      <c r="AZ41" s="39" t="s">
        <v>57</v>
      </c>
      <c r="BA41" s="39" t="s">
        <v>57</v>
      </c>
      <c r="BB41" s="39" t="s">
        <v>57</v>
      </c>
      <c r="BC41" s="39" t="s">
        <v>57</v>
      </c>
      <c r="BE41" s="39" t="s">
        <v>21</v>
      </c>
      <c r="BF41" s="39" t="s">
        <v>21</v>
      </c>
      <c r="BG41" s="39" t="s">
        <v>57</v>
      </c>
      <c r="BH41" s="39" t="s">
        <v>57</v>
      </c>
      <c r="BI41" s="39" t="s">
        <v>57</v>
      </c>
      <c r="BJ41" s="39" t="s">
        <v>57</v>
      </c>
      <c r="BK41" s="39" t="s">
        <v>57</v>
      </c>
      <c r="BL41" s="39" t="s">
        <v>57</v>
      </c>
      <c r="BM41" s="39" t="s">
        <v>57</v>
      </c>
      <c r="BN41" s="39" t="s">
        <v>57</v>
      </c>
    </row>
    <row r="42" spans="2:66" outlineLevel="1">
      <c r="D42" t="str">
        <f>INDEX($AT42:$BC42,MATCH(General!$F$14,$AT$4:$BC$4,0))</f>
        <v>FRR(C) change</v>
      </c>
      <c r="E42" s="11" t="str">
        <f>INDEX($BC42:$BL42,MATCH(General!$F$14,$BC$4:$BL$4,0))</f>
        <v>p.p.</v>
      </c>
      <c r="F42" s="49">
        <f>IFERROR(F40-Financial_analysis!$F$28,"n/a")</f>
        <v>-1.7807109779510721E-3</v>
      </c>
      <c r="AT42" s="57" t="s">
        <v>322</v>
      </c>
      <c r="AU42" s="39" t="s">
        <v>57</v>
      </c>
      <c r="AV42" s="39" t="s">
        <v>57</v>
      </c>
      <c r="AW42" s="39" t="s">
        <v>57</v>
      </c>
      <c r="AX42" s="39" t="s">
        <v>57</v>
      </c>
      <c r="AY42" s="39" t="s">
        <v>57</v>
      </c>
      <c r="AZ42" s="39" t="s">
        <v>57</v>
      </c>
      <c r="BA42" s="39" t="s">
        <v>57</v>
      </c>
      <c r="BB42" s="39" t="s">
        <v>57</v>
      </c>
      <c r="BC42" s="39" t="s">
        <v>57</v>
      </c>
      <c r="BE42" s="39" t="s">
        <v>333</v>
      </c>
      <c r="BF42" s="39" t="s">
        <v>333</v>
      </c>
      <c r="BG42" s="39" t="s">
        <v>57</v>
      </c>
      <c r="BH42" s="39" t="s">
        <v>57</v>
      </c>
      <c r="BI42" s="39" t="s">
        <v>57</v>
      </c>
      <c r="BJ42" s="39" t="s">
        <v>57</v>
      </c>
      <c r="BK42" s="39" t="s">
        <v>57</v>
      </c>
      <c r="BL42" s="39" t="s">
        <v>57</v>
      </c>
      <c r="BM42" s="39" t="s">
        <v>57</v>
      </c>
      <c r="BN42" s="39" t="s">
        <v>57</v>
      </c>
    </row>
    <row r="43" spans="2:66" outlineLevel="1">
      <c r="E43" s="11"/>
    </row>
    <row r="44" spans="2:66" outlineLevel="1">
      <c r="B44" s="5" t="str">
        <f>INDEX($AT44:$BC44,MATCH(General!$F$14,$AT$4:$BC$4,0))</f>
        <v>Operating expenses sensitivity</v>
      </c>
      <c r="C44" s="5"/>
      <c r="D44" s="5"/>
      <c r="E44" s="19"/>
      <c r="F44" s="5"/>
      <c r="G44" s="5"/>
      <c r="H44" s="5"/>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T44" s="39" t="s">
        <v>317</v>
      </c>
      <c r="AU44" s="39" t="s">
        <v>57</v>
      </c>
      <c r="AV44" s="39" t="s">
        <v>57</v>
      </c>
      <c r="AW44" s="39" t="s">
        <v>57</v>
      </c>
      <c r="AX44" s="39" t="s">
        <v>57</v>
      </c>
      <c r="AY44" s="39" t="s">
        <v>57</v>
      </c>
      <c r="AZ44" s="39" t="s">
        <v>57</v>
      </c>
      <c r="BA44" s="39" t="s">
        <v>57</v>
      </c>
      <c r="BB44" s="39" t="s">
        <v>57</v>
      </c>
      <c r="BC44" s="39" t="s">
        <v>57</v>
      </c>
    </row>
    <row r="45" spans="2:66" outlineLevel="1">
      <c r="E45" s="11"/>
    </row>
    <row r="46" spans="2:66" outlineLevel="1">
      <c r="C46" s="6" t="str">
        <f>INDEX($AT46:$BC46,MATCH(General!$F$14,$AT$4:$BC$4,0))</f>
        <v>Operating expenses sensitivity - decrease</v>
      </c>
      <c r="D46" s="6"/>
      <c r="E46" s="13"/>
      <c r="F46" s="6"/>
      <c r="G46" s="6"/>
      <c r="H46" s="6"/>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T46" s="39" t="s">
        <v>318</v>
      </c>
      <c r="AU46" s="39" t="s">
        <v>57</v>
      </c>
      <c r="AV46" s="39" t="s">
        <v>57</v>
      </c>
      <c r="AW46" s="39" t="s">
        <v>57</v>
      </c>
      <c r="AX46" s="39" t="s">
        <v>57</v>
      </c>
      <c r="AY46" s="39" t="s">
        <v>57</v>
      </c>
      <c r="AZ46" s="39" t="s">
        <v>57</v>
      </c>
      <c r="BA46" s="39" t="s">
        <v>57</v>
      </c>
      <c r="BB46" s="39" t="s">
        <v>57</v>
      </c>
      <c r="BC46" s="39" t="s">
        <v>57</v>
      </c>
    </row>
    <row r="47" spans="2:66" outlineLevel="1">
      <c r="E47" s="11"/>
    </row>
    <row r="48" spans="2:66" outlineLevel="1">
      <c r="D48" t="str">
        <f>INDEX($AT48:$BC48,MATCH(General!$F$14,$AT$4:$BC$4,0))</f>
        <v>Operating expenses change</v>
      </c>
      <c r="E48" s="11" t="str">
        <f>INDEX($BC48:$BL48,MATCH(General!$F$14,$BC$4:$BL$4,0))</f>
        <v>%</v>
      </c>
      <c r="F48" s="49">
        <f>Analysis_param!$F$84</f>
        <v>-0.01</v>
      </c>
      <c r="AT48" s="39" t="s">
        <v>319</v>
      </c>
      <c r="AU48" s="39" t="s">
        <v>57</v>
      </c>
      <c r="AV48" s="39" t="s">
        <v>57</v>
      </c>
      <c r="AW48" s="39" t="s">
        <v>57</v>
      </c>
      <c r="AX48" s="39" t="s">
        <v>57</v>
      </c>
      <c r="AY48" s="39" t="s">
        <v>57</v>
      </c>
      <c r="AZ48" s="39" t="s">
        <v>57</v>
      </c>
      <c r="BA48" s="39" t="s">
        <v>57</v>
      </c>
      <c r="BB48" s="39" t="s">
        <v>57</v>
      </c>
      <c r="BC48" s="39" t="s">
        <v>57</v>
      </c>
      <c r="BE48" s="39" t="s">
        <v>21</v>
      </c>
      <c r="BF48" s="39" t="s">
        <v>21</v>
      </c>
      <c r="BG48" s="39" t="s">
        <v>57</v>
      </c>
      <c r="BH48" s="39" t="s">
        <v>57</v>
      </c>
      <c r="BI48" s="39" t="s">
        <v>57</v>
      </c>
      <c r="BJ48" s="39" t="s">
        <v>57</v>
      </c>
      <c r="BK48" s="39" t="s">
        <v>57</v>
      </c>
      <c r="BL48" s="39" t="s">
        <v>57</v>
      </c>
      <c r="BM48" s="39" t="s">
        <v>57</v>
      </c>
      <c r="BN48" s="39" t="s">
        <v>57</v>
      </c>
    </row>
    <row r="49" spans="3:66" outlineLevel="1">
      <c r="D49" t="str">
        <f>INDEX($AT49:$BC49,MATCH(General!$F$14,$AT$4:$BC$4,0))</f>
        <v>Net cash flow - base case</v>
      </c>
      <c r="E49" s="11" t="str">
        <f>General!$F$16</f>
        <v>EUR</v>
      </c>
      <c r="F49" s="25">
        <f>SUM(I49:AR49)</f>
        <v>546156.87569513288</v>
      </c>
      <c r="I49" s="15">
        <f>Financial_analysis!I$20</f>
        <v>-30000</v>
      </c>
      <c r="J49" s="15">
        <f>Financial_analysis!J$20</f>
        <v>-239404.93013970956</v>
      </c>
      <c r="K49" s="15">
        <f>Financial_analysis!K$20</f>
        <v>39000.655879713464</v>
      </c>
      <c r="L49" s="15">
        <f>Financial_analysis!L$20</f>
        <v>39000.655879713464</v>
      </c>
      <c r="M49" s="15">
        <f>Financial_analysis!M$20</f>
        <v>39000.655879713464</v>
      </c>
      <c r="N49" s="15">
        <f>Financial_analysis!N$20</f>
        <v>39000.655879713464</v>
      </c>
      <c r="O49" s="15">
        <f>Financial_analysis!O$20</f>
        <v>39000.655879713464</v>
      </c>
      <c r="P49" s="15">
        <f>Financial_analysis!P$20</f>
        <v>39000.655879713464</v>
      </c>
      <c r="Q49" s="15">
        <f>Financial_analysis!Q$20</f>
        <v>39000.655879713464</v>
      </c>
      <c r="R49" s="15">
        <f>Financial_analysis!R$20</f>
        <v>39000.655879713464</v>
      </c>
      <c r="S49" s="15">
        <f>Financial_analysis!S$20</f>
        <v>39000.655879713464</v>
      </c>
      <c r="T49" s="15">
        <f>Financial_analysis!T$20</f>
        <v>39000.655879713464</v>
      </c>
      <c r="U49" s="15">
        <f>Financial_analysis!U$20</f>
        <v>39000.655879713464</v>
      </c>
      <c r="V49" s="15">
        <f>Financial_analysis!V$20</f>
        <v>39000.655879713464</v>
      </c>
      <c r="W49" s="15">
        <f>Financial_analysis!W$20</f>
        <v>39000.655879713464</v>
      </c>
      <c r="X49" s="15">
        <f>Financial_analysis!X$20</f>
        <v>39000.655879713464</v>
      </c>
      <c r="Y49" s="15">
        <f>Financial_analysis!Y$20</f>
        <v>39000.655879713464</v>
      </c>
      <c r="Z49" s="15">
        <f>Financial_analysis!Z$20</f>
        <v>39000.655879713464</v>
      </c>
      <c r="AA49" s="15">
        <f>Financial_analysis!AA$20</f>
        <v>39000.655879713464</v>
      </c>
      <c r="AB49" s="15">
        <f>Financial_analysis!AB$20</f>
        <v>152550.65587971348</v>
      </c>
      <c r="AC49" s="15">
        <f>Financial_analysis!AC$20</f>
        <v>0</v>
      </c>
      <c r="AD49" s="15">
        <f>Financial_analysis!AD$20</f>
        <v>0</v>
      </c>
      <c r="AE49" s="15">
        <f>Financial_analysis!AE$20</f>
        <v>0</v>
      </c>
      <c r="AF49" s="15">
        <f>Financial_analysis!AF$20</f>
        <v>0</v>
      </c>
      <c r="AG49" s="15">
        <f>Financial_analysis!AG$20</f>
        <v>0</v>
      </c>
      <c r="AH49" s="15">
        <f>Financial_analysis!AH$20</f>
        <v>0</v>
      </c>
      <c r="AI49" s="15">
        <f>Financial_analysis!AI$20</f>
        <v>0</v>
      </c>
      <c r="AJ49" s="15">
        <f>Financial_analysis!AJ$20</f>
        <v>0</v>
      </c>
      <c r="AK49" s="15">
        <f>Financial_analysis!AK$20</f>
        <v>0</v>
      </c>
      <c r="AL49" s="15">
        <f>Financial_analysis!AL$20</f>
        <v>0</v>
      </c>
      <c r="AM49" s="15">
        <f>Financial_analysis!AM$20</f>
        <v>0</v>
      </c>
      <c r="AN49" s="15">
        <f>Financial_analysis!AN$20</f>
        <v>0</v>
      </c>
      <c r="AO49" s="15">
        <f>Financial_analysis!AO$20</f>
        <v>0</v>
      </c>
      <c r="AP49" s="15">
        <f>Financial_analysis!AP$20</f>
        <v>0</v>
      </c>
      <c r="AQ49" s="15">
        <f>Financial_analysis!AQ$20</f>
        <v>0</v>
      </c>
      <c r="AR49" s="15">
        <f>Financial_analysis!AR$20</f>
        <v>0</v>
      </c>
      <c r="AT49" s="39" t="s">
        <v>306</v>
      </c>
      <c r="AU49" s="39" t="s">
        <v>57</v>
      </c>
      <c r="AV49" s="39" t="s">
        <v>57</v>
      </c>
      <c r="AW49" s="39" t="s">
        <v>57</v>
      </c>
      <c r="AX49" s="39" t="s">
        <v>57</v>
      </c>
      <c r="AY49" s="39" t="s">
        <v>57</v>
      </c>
      <c r="AZ49" s="39" t="s">
        <v>57</v>
      </c>
      <c r="BA49" s="39" t="s">
        <v>57</v>
      </c>
      <c r="BB49" s="39" t="s">
        <v>57</v>
      </c>
      <c r="BC49" s="39" t="s">
        <v>57</v>
      </c>
      <c r="BE49" s="8"/>
      <c r="BF49" s="8"/>
      <c r="BG49" s="8"/>
      <c r="BH49" s="8"/>
      <c r="BI49" s="8"/>
      <c r="BJ49" s="8"/>
      <c r="BK49" s="8"/>
      <c r="BL49" s="8"/>
      <c r="BM49" s="8"/>
      <c r="BN49" s="8"/>
    </row>
    <row r="50" spans="3:66" outlineLevel="1">
      <c r="D50" t="str">
        <f>INDEX($AT50:$BC50,MATCH(General!$F$14,$AT$4:$BC$4,0))</f>
        <v>Change in cash flows</v>
      </c>
      <c r="E50" s="11" t="str">
        <f>General!$F$16</f>
        <v>EUR</v>
      </c>
      <c r="F50" s="25">
        <f>SUM(I50:AR50)</f>
        <v>-5297.9537311509503</v>
      </c>
      <c r="I50" s="15">
        <f>$F48*Financial_analysis!I$15</f>
        <v>0</v>
      </c>
      <c r="J50" s="15">
        <f>$F48*Financial_analysis!J$15</f>
        <v>-236.20809111320784</v>
      </c>
      <c r="K50" s="15">
        <f>$F48*Financial_analysis!K$15</f>
        <v>-281.20809111320784</v>
      </c>
      <c r="L50" s="15">
        <f>$F48*Financial_analysis!L$15</f>
        <v>-281.20809111320784</v>
      </c>
      <c r="M50" s="15">
        <f>$F48*Financial_analysis!M$15</f>
        <v>-281.20809111320784</v>
      </c>
      <c r="N50" s="15">
        <f>$F48*Financial_analysis!N$15</f>
        <v>-281.20809111320784</v>
      </c>
      <c r="O50" s="15">
        <f>$F48*Financial_analysis!O$15</f>
        <v>-281.20809111320784</v>
      </c>
      <c r="P50" s="15">
        <f>$F48*Financial_analysis!P$15</f>
        <v>-281.20809111320784</v>
      </c>
      <c r="Q50" s="15">
        <f>$F48*Financial_analysis!Q$15</f>
        <v>-281.20809111320784</v>
      </c>
      <c r="R50" s="15">
        <f>$F48*Financial_analysis!R$15</f>
        <v>-281.20809111320784</v>
      </c>
      <c r="S50" s="15">
        <f>$F48*Financial_analysis!S$15</f>
        <v>-281.20809111320784</v>
      </c>
      <c r="T50" s="15">
        <f>$F48*Financial_analysis!T$15</f>
        <v>-281.20809111320784</v>
      </c>
      <c r="U50" s="15">
        <f>$F48*Financial_analysis!U$15</f>
        <v>-281.20809111320784</v>
      </c>
      <c r="V50" s="15">
        <f>$F48*Financial_analysis!V$15</f>
        <v>-281.20809111320784</v>
      </c>
      <c r="W50" s="15">
        <f>$F48*Financial_analysis!W$15</f>
        <v>-281.20809111320784</v>
      </c>
      <c r="X50" s="15">
        <f>$F48*Financial_analysis!X$15</f>
        <v>-281.20809111320784</v>
      </c>
      <c r="Y50" s="15">
        <f>$F48*Financial_analysis!Y$15</f>
        <v>-281.20809111320784</v>
      </c>
      <c r="Z50" s="15">
        <f>$F48*Financial_analysis!Z$15</f>
        <v>-281.20809111320784</v>
      </c>
      <c r="AA50" s="15">
        <f>$F48*Financial_analysis!AA$15</f>
        <v>-281.20809111320784</v>
      </c>
      <c r="AB50" s="15">
        <f>$F48*Financial_analysis!AB$15</f>
        <v>-281.20809111320784</v>
      </c>
      <c r="AC50" s="15">
        <f>$F48*Financial_analysis!AC$15</f>
        <v>0</v>
      </c>
      <c r="AD50" s="15">
        <f>$F48*Financial_analysis!AD$15</f>
        <v>0</v>
      </c>
      <c r="AE50" s="15">
        <f>$F48*Financial_analysis!AE$15</f>
        <v>0</v>
      </c>
      <c r="AF50" s="15">
        <f>$F48*Financial_analysis!AF$15</f>
        <v>0</v>
      </c>
      <c r="AG50" s="15">
        <f>$F48*Financial_analysis!AG$15</f>
        <v>0</v>
      </c>
      <c r="AH50" s="15">
        <f>$F48*Financial_analysis!AH$15</f>
        <v>0</v>
      </c>
      <c r="AI50" s="15">
        <f>$F48*Financial_analysis!AI$15</f>
        <v>0</v>
      </c>
      <c r="AJ50" s="15">
        <f>$F48*Financial_analysis!AJ$15</f>
        <v>0</v>
      </c>
      <c r="AK50" s="15">
        <f>$F48*Financial_analysis!AK$15</f>
        <v>0</v>
      </c>
      <c r="AL50" s="15">
        <f>$F48*Financial_analysis!AL$15</f>
        <v>0</v>
      </c>
      <c r="AM50" s="15">
        <f>$F48*Financial_analysis!AM$15</f>
        <v>0</v>
      </c>
      <c r="AN50" s="15">
        <f>$F48*Financial_analysis!AN$15</f>
        <v>0</v>
      </c>
      <c r="AO50" s="15">
        <f>$F48*Financial_analysis!AO$15</f>
        <v>0</v>
      </c>
      <c r="AP50" s="15">
        <f>$F48*Financial_analysis!AP$15</f>
        <v>0</v>
      </c>
      <c r="AQ50" s="15">
        <f>$F48*Financial_analysis!AQ$15</f>
        <v>0</v>
      </c>
      <c r="AR50" s="15">
        <f>$F48*Financial_analysis!AR$15</f>
        <v>0</v>
      </c>
      <c r="AT50" s="39" t="s">
        <v>453</v>
      </c>
      <c r="AU50" s="39" t="s">
        <v>57</v>
      </c>
      <c r="AV50" s="39" t="s">
        <v>57</v>
      </c>
      <c r="AW50" s="39" t="s">
        <v>57</v>
      </c>
      <c r="AX50" s="39" t="s">
        <v>57</v>
      </c>
      <c r="AY50" s="39" t="s">
        <v>57</v>
      </c>
      <c r="AZ50" s="39" t="s">
        <v>57</v>
      </c>
      <c r="BA50" s="39" t="s">
        <v>57</v>
      </c>
      <c r="BB50" s="39" t="s">
        <v>57</v>
      </c>
      <c r="BC50" s="39" t="s">
        <v>57</v>
      </c>
      <c r="BE50" s="8"/>
      <c r="BF50" s="8"/>
      <c r="BG50" s="8"/>
      <c r="BH50" s="8"/>
      <c r="BI50" s="8"/>
      <c r="BJ50" s="8"/>
      <c r="BK50" s="8"/>
      <c r="BL50" s="8"/>
      <c r="BM50" s="8"/>
      <c r="BN50" s="8"/>
    </row>
    <row r="51" spans="3:66" outlineLevel="1">
      <c r="D51" s="2" t="str">
        <f>INDEX($AT51:$BC51,MATCH(General!$F$14,$AT$4:$BC$4,0))</f>
        <v>Net cash flow</v>
      </c>
      <c r="E51" s="17" t="str">
        <f>General!$F$16</f>
        <v>EUR</v>
      </c>
      <c r="F51" s="28">
        <f>SUM(I51:AR51)</f>
        <v>540858.92196398182</v>
      </c>
      <c r="I51" s="16">
        <f>SUM(I49:I50)</f>
        <v>-30000</v>
      </c>
      <c r="J51" s="16">
        <f t="shared" ref="J51" si="108">SUM(J49:J50)</f>
        <v>-239641.13823082278</v>
      </c>
      <c r="K51" s="16">
        <f t="shared" ref="K51" si="109">SUM(K49:K50)</f>
        <v>38719.447788600257</v>
      </c>
      <c r="L51" s="16">
        <f t="shared" ref="L51" si="110">SUM(L49:L50)</f>
        <v>38719.447788600257</v>
      </c>
      <c r="M51" s="16">
        <f t="shared" ref="M51" si="111">SUM(M49:M50)</f>
        <v>38719.447788600257</v>
      </c>
      <c r="N51" s="16">
        <f t="shared" ref="N51" si="112">SUM(N49:N50)</f>
        <v>38719.447788600257</v>
      </c>
      <c r="O51" s="16">
        <f t="shared" ref="O51" si="113">SUM(O49:O50)</f>
        <v>38719.447788600257</v>
      </c>
      <c r="P51" s="16">
        <f t="shared" ref="P51" si="114">SUM(P49:P50)</f>
        <v>38719.447788600257</v>
      </c>
      <c r="Q51" s="16">
        <f t="shared" ref="Q51" si="115">SUM(Q49:Q50)</f>
        <v>38719.447788600257</v>
      </c>
      <c r="R51" s="16">
        <f t="shared" ref="R51" si="116">SUM(R49:R50)</f>
        <v>38719.447788600257</v>
      </c>
      <c r="S51" s="16">
        <f t="shared" ref="S51" si="117">SUM(S49:S50)</f>
        <v>38719.447788600257</v>
      </c>
      <c r="T51" s="16">
        <f t="shared" ref="T51" si="118">SUM(T49:T50)</f>
        <v>38719.447788600257</v>
      </c>
      <c r="U51" s="16">
        <f t="shared" ref="U51" si="119">SUM(U49:U50)</f>
        <v>38719.447788600257</v>
      </c>
      <c r="V51" s="16">
        <f t="shared" ref="V51" si="120">SUM(V49:V50)</f>
        <v>38719.447788600257</v>
      </c>
      <c r="W51" s="16">
        <f t="shared" ref="W51" si="121">SUM(W49:W50)</f>
        <v>38719.447788600257</v>
      </c>
      <c r="X51" s="16">
        <f t="shared" ref="X51" si="122">SUM(X49:X50)</f>
        <v>38719.447788600257</v>
      </c>
      <c r="Y51" s="16">
        <f t="shared" ref="Y51" si="123">SUM(Y49:Y50)</f>
        <v>38719.447788600257</v>
      </c>
      <c r="Z51" s="16">
        <f t="shared" ref="Z51" si="124">SUM(Z49:Z50)</f>
        <v>38719.447788600257</v>
      </c>
      <c r="AA51" s="16">
        <f t="shared" ref="AA51" si="125">SUM(AA49:AA50)</f>
        <v>38719.447788600257</v>
      </c>
      <c r="AB51" s="16">
        <f t="shared" ref="AB51" si="126">SUM(AB49:AB50)</f>
        <v>152269.44778860026</v>
      </c>
      <c r="AC51" s="16">
        <f t="shared" ref="AC51" si="127">SUM(AC49:AC50)</f>
        <v>0</v>
      </c>
      <c r="AD51" s="16">
        <f t="shared" ref="AD51" si="128">SUM(AD49:AD50)</f>
        <v>0</v>
      </c>
      <c r="AE51" s="16">
        <f t="shared" ref="AE51" si="129">SUM(AE49:AE50)</f>
        <v>0</v>
      </c>
      <c r="AF51" s="16">
        <f t="shared" ref="AF51" si="130">SUM(AF49:AF50)</f>
        <v>0</v>
      </c>
      <c r="AG51" s="16">
        <f t="shared" ref="AG51" si="131">SUM(AG49:AG50)</f>
        <v>0</v>
      </c>
      <c r="AH51" s="16">
        <f t="shared" ref="AH51" si="132">SUM(AH49:AH50)</f>
        <v>0</v>
      </c>
      <c r="AI51" s="16">
        <f t="shared" ref="AI51" si="133">SUM(AI49:AI50)</f>
        <v>0</v>
      </c>
      <c r="AJ51" s="16">
        <f t="shared" ref="AJ51" si="134">SUM(AJ49:AJ50)</f>
        <v>0</v>
      </c>
      <c r="AK51" s="16">
        <f t="shared" ref="AK51" si="135">SUM(AK49:AK50)</f>
        <v>0</v>
      </c>
      <c r="AL51" s="16">
        <f t="shared" ref="AL51" si="136">SUM(AL49:AL50)</f>
        <v>0</v>
      </c>
      <c r="AM51" s="16">
        <f t="shared" ref="AM51" si="137">SUM(AM49:AM50)</f>
        <v>0</v>
      </c>
      <c r="AN51" s="16">
        <f t="shared" ref="AN51" si="138">SUM(AN49:AN50)</f>
        <v>0</v>
      </c>
      <c r="AO51" s="16">
        <f t="shared" ref="AO51" si="139">SUM(AO49:AO50)</f>
        <v>0</v>
      </c>
      <c r="AP51" s="16">
        <f t="shared" ref="AP51" si="140">SUM(AP49:AP50)</f>
        <v>0</v>
      </c>
      <c r="AQ51" s="16">
        <f t="shared" ref="AQ51" si="141">SUM(AQ49:AQ50)</f>
        <v>0</v>
      </c>
      <c r="AR51" s="16">
        <f t="shared" ref="AR51" si="142">SUM(AR49:AR50)</f>
        <v>0</v>
      </c>
      <c r="AT51" s="39" t="s">
        <v>261</v>
      </c>
      <c r="AU51" s="39" t="s">
        <v>57</v>
      </c>
      <c r="AV51" s="39" t="s">
        <v>57</v>
      </c>
      <c r="AW51" s="39" t="s">
        <v>57</v>
      </c>
      <c r="AX51" s="39" t="s">
        <v>57</v>
      </c>
      <c r="AY51" s="39" t="s">
        <v>57</v>
      </c>
      <c r="AZ51" s="39" t="s">
        <v>57</v>
      </c>
      <c r="BA51" s="39" t="s">
        <v>57</v>
      </c>
      <c r="BB51" s="39" t="s">
        <v>57</v>
      </c>
      <c r="BC51" s="39" t="s">
        <v>57</v>
      </c>
      <c r="BE51" s="8"/>
      <c r="BF51" s="8"/>
      <c r="BG51" s="8"/>
      <c r="BH51" s="8"/>
      <c r="BI51" s="8"/>
      <c r="BJ51" s="8"/>
      <c r="BK51" s="8"/>
      <c r="BL51" s="8"/>
      <c r="BM51" s="8"/>
      <c r="BN51" s="8"/>
    </row>
    <row r="52" spans="3:66" outlineLevel="1">
      <c r="D52" t="str">
        <f>INDEX($AT52:$BC52,MATCH(General!$F$14,$AT$4:$BC$4,0))</f>
        <v>Cumulative net cash flow</v>
      </c>
      <c r="E52" s="11" t="str">
        <f>General!$F$16</f>
        <v>EUR</v>
      </c>
      <c r="I52" s="15">
        <f>H52+I51</f>
        <v>-30000</v>
      </c>
      <c r="J52" s="15">
        <f t="shared" ref="J52" si="143">I52+J51</f>
        <v>-269641.13823082275</v>
      </c>
      <c r="K52" s="15">
        <f t="shared" ref="K52" si="144">J52+K51</f>
        <v>-230921.69044222249</v>
      </c>
      <c r="L52" s="15">
        <f t="shared" ref="L52" si="145">K52+L51</f>
        <v>-192202.24265362223</v>
      </c>
      <c r="M52" s="15">
        <f t="shared" ref="M52" si="146">L52+M51</f>
        <v>-153482.79486502198</v>
      </c>
      <c r="N52" s="15">
        <f t="shared" ref="N52" si="147">M52+N51</f>
        <v>-114763.34707642172</v>
      </c>
      <c r="O52" s="15">
        <f t="shared" ref="O52" si="148">N52+O51</f>
        <v>-76043.899287821463</v>
      </c>
      <c r="P52" s="15">
        <f t="shared" ref="P52" si="149">O52+P51</f>
        <v>-37324.451499221206</v>
      </c>
      <c r="Q52" s="15">
        <f t="shared" ref="Q52" si="150">P52+Q51</f>
        <v>1394.9962893790507</v>
      </c>
      <c r="R52" s="15">
        <f t="shared" ref="R52" si="151">Q52+R51</f>
        <v>40114.444077979308</v>
      </c>
      <c r="S52" s="15">
        <f t="shared" ref="S52" si="152">R52+S51</f>
        <v>78833.891866579565</v>
      </c>
      <c r="T52" s="15">
        <f t="shared" ref="T52" si="153">S52+T51</f>
        <v>117553.33965517982</v>
      </c>
      <c r="U52" s="15">
        <f t="shared" ref="U52" si="154">T52+U51</f>
        <v>156272.78744378008</v>
      </c>
      <c r="V52" s="15">
        <f t="shared" ref="V52" si="155">U52+V51</f>
        <v>194992.23523238034</v>
      </c>
      <c r="W52" s="15">
        <f t="shared" ref="W52" si="156">V52+W51</f>
        <v>233711.68302098059</v>
      </c>
      <c r="X52" s="15">
        <f t="shared" ref="X52" si="157">W52+X51</f>
        <v>272431.13080958085</v>
      </c>
      <c r="Y52" s="15">
        <f t="shared" ref="Y52" si="158">X52+Y51</f>
        <v>311150.57859818114</v>
      </c>
      <c r="Z52" s="15">
        <f t="shared" ref="Z52" si="159">Y52+Z51</f>
        <v>349870.02638678136</v>
      </c>
      <c r="AA52" s="15">
        <f t="shared" ref="AA52" si="160">Z52+AA51</f>
        <v>388589.47417538159</v>
      </c>
      <c r="AB52" s="15">
        <f t="shared" ref="AB52" si="161">AA52+AB51</f>
        <v>540858.92196398182</v>
      </c>
      <c r="AC52" s="15">
        <f t="shared" ref="AC52" si="162">AB52+AC51</f>
        <v>540858.92196398182</v>
      </c>
      <c r="AD52" s="15">
        <f t="shared" ref="AD52" si="163">AC52+AD51</f>
        <v>540858.92196398182</v>
      </c>
      <c r="AE52" s="15">
        <f t="shared" ref="AE52" si="164">AD52+AE51</f>
        <v>540858.92196398182</v>
      </c>
      <c r="AF52" s="15">
        <f t="shared" ref="AF52" si="165">AE52+AF51</f>
        <v>540858.92196398182</v>
      </c>
      <c r="AG52" s="15">
        <f t="shared" ref="AG52" si="166">AF52+AG51</f>
        <v>540858.92196398182</v>
      </c>
      <c r="AH52" s="15">
        <f t="shared" ref="AH52" si="167">AG52+AH51</f>
        <v>540858.92196398182</v>
      </c>
      <c r="AI52" s="15">
        <f t="shared" ref="AI52" si="168">AH52+AI51</f>
        <v>540858.92196398182</v>
      </c>
      <c r="AJ52" s="15">
        <f t="shared" ref="AJ52" si="169">AI52+AJ51</f>
        <v>540858.92196398182</v>
      </c>
      <c r="AK52" s="15">
        <f t="shared" ref="AK52" si="170">AJ52+AK51</f>
        <v>540858.92196398182</v>
      </c>
      <c r="AL52" s="15">
        <f t="shared" ref="AL52" si="171">AK52+AL51</f>
        <v>540858.92196398182</v>
      </c>
      <c r="AM52" s="15">
        <f t="shared" ref="AM52" si="172">AL52+AM51</f>
        <v>540858.92196398182</v>
      </c>
      <c r="AN52" s="15">
        <f t="shared" ref="AN52" si="173">AM52+AN51</f>
        <v>540858.92196398182</v>
      </c>
      <c r="AO52" s="15">
        <f t="shared" ref="AO52" si="174">AN52+AO51</f>
        <v>540858.92196398182</v>
      </c>
      <c r="AP52" s="15">
        <f t="shared" ref="AP52" si="175">AO52+AP51</f>
        <v>540858.92196398182</v>
      </c>
      <c r="AQ52" s="15">
        <f t="shared" ref="AQ52" si="176">AP52+AQ51</f>
        <v>540858.92196398182</v>
      </c>
      <c r="AR52" s="15">
        <f t="shared" ref="AR52" si="177">AQ52+AR51</f>
        <v>540858.92196398182</v>
      </c>
      <c r="AT52" s="39" t="s">
        <v>263</v>
      </c>
      <c r="AU52" s="39" t="s">
        <v>57</v>
      </c>
      <c r="AV52" s="39" t="s">
        <v>57</v>
      </c>
      <c r="AW52" s="39" t="s">
        <v>57</v>
      </c>
      <c r="AX52" s="39" t="s">
        <v>57</v>
      </c>
      <c r="AY52" s="39" t="s">
        <v>57</v>
      </c>
      <c r="AZ52" s="39" t="s">
        <v>57</v>
      </c>
      <c r="BA52" s="39" t="s">
        <v>57</v>
      </c>
      <c r="BB52" s="39" t="s">
        <v>57</v>
      </c>
      <c r="BC52" s="39" t="s">
        <v>57</v>
      </c>
      <c r="BE52" s="8"/>
      <c r="BF52" s="8"/>
      <c r="BG52" s="8"/>
      <c r="BH52" s="8"/>
      <c r="BI52" s="8"/>
      <c r="BJ52" s="8"/>
      <c r="BK52" s="8"/>
      <c r="BL52" s="8"/>
      <c r="BM52" s="8"/>
      <c r="BN52" s="8"/>
    </row>
    <row r="53" spans="3:66" outlineLevel="1">
      <c r="E53" s="11"/>
    </row>
    <row r="54" spans="3:66" outlineLevel="1">
      <c r="D54" s="2" t="str">
        <f>INDEX($AT54:$BC54,MATCH(General!$F$14,$AT$4:$BC$4,0))</f>
        <v>Discounted net cash flow</v>
      </c>
      <c r="E54" s="17" t="str">
        <f>General!$F$16</f>
        <v>EUR</v>
      </c>
      <c r="F54" s="28">
        <f>SUM(I54:AR54)</f>
        <v>254596.26771722839</v>
      </c>
      <c r="I54" s="16">
        <f>I51/(1+Calc!$F$790)^Config!I$15</f>
        <v>-28846.153846153844</v>
      </c>
      <c r="J54" s="16">
        <f>J51/(1+Calc!$F$790)^Config!J$15</f>
        <v>-221561.70324595299</v>
      </c>
      <c r="K54" s="16">
        <f>K51/(1+Calc!$F$790)^Config!K$15</f>
        <v>34421.448093814237</v>
      </c>
      <c r="L54" s="16">
        <f>L51/(1+Calc!$F$790)^Config!L$15</f>
        <v>33097.546244052144</v>
      </c>
      <c r="M54" s="16">
        <f>M51/(1+Calc!$F$790)^Config!M$15</f>
        <v>31824.563696203983</v>
      </c>
      <c r="N54" s="16">
        <f>N51/(1+Calc!$F$790)^Config!N$15</f>
        <v>30600.542015580751</v>
      </c>
      <c r="O54" s="16">
        <f>O51/(1+Calc!$F$790)^Config!O$15</f>
        <v>29423.598091904572</v>
      </c>
      <c r="P54" s="16">
        <f>P51/(1+Calc!$F$790)^Config!P$15</f>
        <v>28291.921242215929</v>
      </c>
      <c r="Q54" s="16">
        <f>Q51/(1+Calc!$F$790)^Config!Q$15</f>
        <v>27203.770425207622</v>
      </c>
      <c r="R54" s="16">
        <f>R51/(1+Calc!$F$790)^Config!R$15</f>
        <v>26157.471562699637</v>
      </c>
      <c r="S54" s="16">
        <f>S51/(1+Calc!$F$790)^Config!S$15</f>
        <v>25151.414964134266</v>
      </c>
      <c r="T54" s="16">
        <f>T51/(1+Calc!$F$790)^Config!T$15</f>
        <v>24184.052850129097</v>
      </c>
      <c r="U54" s="16">
        <f>U51/(1+Calc!$F$790)^Config!U$15</f>
        <v>23253.89697127798</v>
      </c>
      <c r="V54" s="16">
        <f>V51/(1+Calc!$F$790)^Config!V$15</f>
        <v>22359.516318536516</v>
      </c>
      <c r="W54" s="16">
        <f>W51/(1+Calc!$F$790)^Config!W$15</f>
        <v>21499.534921669729</v>
      </c>
      <c r="X54" s="16">
        <f>X51/(1+Calc!$F$790)^Config!X$15</f>
        <v>20672.629732374735</v>
      </c>
      <c r="Y54" s="16">
        <f>Y51/(1+Calc!$F$790)^Config!Y$15</f>
        <v>19877.52858882186</v>
      </c>
      <c r="Z54" s="16">
        <f>Z51/(1+Calc!$F$790)^Config!Z$15</f>
        <v>19113.008258482558</v>
      </c>
      <c r="AA54" s="16">
        <f>AA51/(1+Calc!$F$790)^Config!AA$15</f>
        <v>18377.89255623323</v>
      </c>
      <c r="AB54" s="16">
        <f>AB51/(1+Calc!$F$790)^Config!AB$15</f>
        <v>69493.788275996354</v>
      </c>
      <c r="AC54" s="16">
        <f>AC51/(1+Calc!$F$790)^Config!AC$15</f>
        <v>0</v>
      </c>
      <c r="AD54" s="16">
        <f>AD51/(1+Calc!$F$790)^Config!AD$15</f>
        <v>0</v>
      </c>
      <c r="AE54" s="16">
        <f>AE51/(1+Calc!$F$790)^Config!AE$15</f>
        <v>0</v>
      </c>
      <c r="AF54" s="16">
        <f>AF51/(1+Calc!$F$790)^Config!AF$15</f>
        <v>0</v>
      </c>
      <c r="AG54" s="16">
        <f>AG51/(1+Calc!$F$790)^Config!AG$15</f>
        <v>0</v>
      </c>
      <c r="AH54" s="16">
        <f>AH51/(1+Calc!$F$790)^Config!AH$15</f>
        <v>0</v>
      </c>
      <c r="AI54" s="16">
        <f>AI51/(1+Calc!$F$790)^Config!AI$15</f>
        <v>0</v>
      </c>
      <c r="AJ54" s="16">
        <f>AJ51/(1+Calc!$F$790)^Config!AJ$15</f>
        <v>0</v>
      </c>
      <c r="AK54" s="16">
        <f>AK51/(1+Calc!$F$790)^Config!AK$15</f>
        <v>0</v>
      </c>
      <c r="AL54" s="16">
        <f>AL51/(1+Calc!$F$790)^Config!AL$15</f>
        <v>0</v>
      </c>
      <c r="AM54" s="16">
        <f>AM51/(1+Calc!$F$790)^Config!AM$15</f>
        <v>0</v>
      </c>
      <c r="AN54" s="16">
        <f>AN51/(1+Calc!$F$790)^Config!AN$15</f>
        <v>0</v>
      </c>
      <c r="AO54" s="16">
        <f>AO51/(1+Calc!$F$790)^Config!AO$15</f>
        <v>0</v>
      </c>
      <c r="AP54" s="16">
        <f>AP51/(1+Calc!$F$790)^Config!AP$15</f>
        <v>0</v>
      </c>
      <c r="AQ54" s="16">
        <f>AQ51/(1+Calc!$F$790)^Config!AQ$15</f>
        <v>0</v>
      </c>
      <c r="AR54" s="16">
        <f>AR51/(1+Calc!$F$790)^Config!AR$15</f>
        <v>0</v>
      </c>
      <c r="AT54" s="39" t="s">
        <v>266</v>
      </c>
      <c r="AU54" s="39" t="s">
        <v>57</v>
      </c>
      <c r="AV54" s="39" t="s">
        <v>57</v>
      </c>
      <c r="AW54" s="39" t="s">
        <v>57</v>
      </c>
      <c r="AX54" s="39" t="s">
        <v>57</v>
      </c>
      <c r="AY54" s="39" t="s">
        <v>57</v>
      </c>
      <c r="AZ54" s="39" t="s">
        <v>57</v>
      </c>
      <c r="BA54" s="39" t="s">
        <v>57</v>
      </c>
      <c r="BB54" s="39" t="s">
        <v>57</v>
      </c>
      <c r="BC54" s="39" t="s">
        <v>57</v>
      </c>
      <c r="BE54" s="8"/>
      <c r="BF54" s="8"/>
      <c r="BG54" s="8"/>
      <c r="BH54" s="8"/>
      <c r="BI54" s="8"/>
      <c r="BJ54" s="8"/>
      <c r="BK54" s="8"/>
      <c r="BL54" s="8"/>
      <c r="BM54" s="8"/>
      <c r="BN54" s="8"/>
    </row>
    <row r="55" spans="3:66" outlineLevel="1">
      <c r="D55" t="str">
        <f>INDEX($AT55:$BC55,MATCH(General!$F$14,$AT$4:$BC$4,0))</f>
        <v>Cumulative discounted net cash flow</v>
      </c>
      <c r="E55" s="11" t="str">
        <f>General!$F$16</f>
        <v>EUR</v>
      </c>
      <c r="I55" s="15">
        <f>H55+I54</f>
        <v>-28846.153846153844</v>
      </c>
      <c r="J55" s="15">
        <f t="shared" ref="J55" si="178">I55+J54</f>
        <v>-250407.85709210683</v>
      </c>
      <c r="K55" s="15">
        <f t="shared" ref="K55" si="179">J55+K54</f>
        <v>-215986.40899829258</v>
      </c>
      <c r="L55" s="15">
        <f t="shared" ref="L55" si="180">K55+L54</f>
        <v>-182888.86275424043</v>
      </c>
      <c r="M55" s="15">
        <f t="shared" ref="M55" si="181">L55+M54</f>
        <v>-151064.29905803644</v>
      </c>
      <c r="N55" s="15">
        <f t="shared" ref="N55" si="182">M55+N54</f>
        <v>-120463.75704245569</v>
      </c>
      <c r="O55" s="15">
        <f t="shared" ref="O55" si="183">N55+O54</f>
        <v>-91040.158950551122</v>
      </c>
      <c r="P55" s="15">
        <f t="shared" ref="P55" si="184">O55+P54</f>
        <v>-62748.237708335189</v>
      </c>
      <c r="Q55" s="15">
        <f t="shared" ref="Q55" si="185">P55+Q54</f>
        <v>-35544.467283127567</v>
      </c>
      <c r="R55" s="15">
        <f t="shared" ref="R55" si="186">Q55+R54</f>
        <v>-9386.9957204279308</v>
      </c>
      <c r="S55" s="15">
        <f t="shared" ref="S55" si="187">R55+S54</f>
        <v>15764.419243706336</v>
      </c>
      <c r="T55" s="15">
        <f t="shared" ref="T55" si="188">S55+T54</f>
        <v>39948.472093835429</v>
      </c>
      <c r="U55" s="15">
        <f t="shared" ref="U55" si="189">T55+U54</f>
        <v>63202.369065113409</v>
      </c>
      <c r="V55" s="15">
        <f t="shared" ref="V55" si="190">U55+V54</f>
        <v>85561.885383649933</v>
      </c>
      <c r="W55" s="15">
        <f t="shared" ref="W55" si="191">V55+W54</f>
        <v>107061.42030531965</v>
      </c>
      <c r="X55" s="15">
        <f t="shared" ref="X55" si="192">W55+X54</f>
        <v>127734.0500376944</v>
      </c>
      <c r="Y55" s="15">
        <f t="shared" ref="Y55" si="193">X55+Y54</f>
        <v>147611.57862651625</v>
      </c>
      <c r="Z55" s="15">
        <f t="shared" ref="Z55" si="194">Y55+Z54</f>
        <v>166724.5868849988</v>
      </c>
      <c r="AA55" s="15">
        <f t="shared" ref="AA55" si="195">Z55+AA54</f>
        <v>185102.47944123205</v>
      </c>
      <c r="AB55" s="15">
        <f t="shared" ref="AB55" si="196">AA55+AB54</f>
        <v>254596.26771722839</v>
      </c>
      <c r="AC55" s="15">
        <f t="shared" ref="AC55" si="197">AB55+AC54</f>
        <v>254596.26771722839</v>
      </c>
      <c r="AD55" s="15">
        <f t="shared" ref="AD55" si="198">AC55+AD54</f>
        <v>254596.26771722839</v>
      </c>
      <c r="AE55" s="15">
        <f t="shared" ref="AE55" si="199">AD55+AE54</f>
        <v>254596.26771722839</v>
      </c>
      <c r="AF55" s="15">
        <f t="shared" ref="AF55" si="200">AE55+AF54</f>
        <v>254596.26771722839</v>
      </c>
      <c r="AG55" s="15">
        <f t="shared" ref="AG55" si="201">AF55+AG54</f>
        <v>254596.26771722839</v>
      </c>
      <c r="AH55" s="15">
        <f t="shared" ref="AH55" si="202">AG55+AH54</f>
        <v>254596.26771722839</v>
      </c>
      <c r="AI55" s="15">
        <f t="shared" ref="AI55" si="203">AH55+AI54</f>
        <v>254596.26771722839</v>
      </c>
      <c r="AJ55" s="15">
        <f t="shared" ref="AJ55" si="204">AI55+AJ54</f>
        <v>254596.26771722839</v>
      </c>
      <c r="AK55" s="15">
        <f t="shared" ref="AK55" si="205">AJ55+AK54</f>
        <v>254596.26771722839</v>
      </c>
      <c r="AL55" s="15">
        <f t="shared" ref="AL55" si="206">AK55+AL54</f>
        <v>254596.26771722839</v>
      </c>
      <c r="AM55" s="15">
        <f t="shared" ref="AM55" si="207">AL55+AM54</f>
        <v>254596.26771722839</v>
      </c>
      <c r="AN55" s="15">
        <f t="shared" ref="AN55" si="208">AM55+AN54</f>
        <v>254596.26771722839</v>
      </c>
      <c r="AO55" s="15">
        <f t="shared" ref="AO55" si="209">AN55+AO54</f>
        <v>254596.26771722839</v>
      </c>
      <c r="AP55" s="15">
        <f t="shared" ref="AP55" si="210">AO55+AP54</f>
        <v>254596.26771722839</v>
      </c>
      <c r="AQ55" s="15">
        <f t="shared" ref="AQ55" si="211">AP55+AQ54</f>
        <v>254596.26771722839</v>
      </c>
      <c r="AR55" s="15">
        <f t="shared" ref="AR55" si="212">AQ55+AR54</f>
        <v>254596.26771722839</v>
      </c>
      <c r="AT55" s="39" t="s">
        <v>267</v>
      </c>
      <c r="AU55" s="39" t="s">
        <v>57</v>
      </c>
      <c r="AV55" s="39" t="s">
        <v>57</v>
      </c>
      <c r="AW55" s="39" t="s">
        <v>57</v>
      </c>
      <c r="AX55" s="39" t="s">
        <v>57</v>
      </c>
      <c r="AY55" s="39" t="s">
        <v>57</v>
      </c>
      <c r="AZ55" s="39" t="s">
        <v>57</v>
      </c>
      <c r="BA55" s="39" t="s">
        <v>57</v>
      </c>
      <c r="BB55" s="39" t="s">
        <v>57</v>
      </c>
      <c r="BC55" s="39" t="s">
        <v>57</v>
      </c>
      <c r="BE55" s="8"/>
      <c r="BF55" s="8"/>
      <c r="BG55" s="8"/>
      <c r="BH55" s="8"/>
      <c r="BI55" s="8"/>
      <c r="BJ55" s="8"/>
      <c r="BK55" s="8"/>
      <c r="BL55" s="8"/>
      <c r="BM55" s="8"/>
      <c r="BN55" s="8"/>
    </row>
    <row r="56" spans="3:66" outlineLevel="1">
      <c r="E56" s="11"/>
    </row>
    <row r="57" spans="3:66" outlineLevel="1">
      <c r="D57" s="2" t="str">
        <f>INDEX($AT57:$BC57,MATCH(General!$F$14,$AT$4:$BC$4,0))</f>
        <v>Profitability measures</v>
      </c>
      <c r="E57" s="11"/>
      <c r="AT57" s="39" t="s">
        <v>264</v>
      </c>
      <c r="AU57" s="39" t="s">
        <v>57</v>
      </c>
      <c r="AV57" s="39" t="s">
        <v>57</v>
      </c>
      <c r="AW57" s="39" t="s">
        <v>57</v>
      </c>
      <c r="AX57" s="39" t="s">
        <v>57</v>
      </c>
      <c r="AY57" s="39" t="s">
        <v>57</v>
      </c>
      <c r="AZ57" s="39" t="s">
        <v>57</v>
      </c>
      <c r="BA57" s="39" t="s">
        <v>57</v>
      </c>
      <c r="BB57" s="39" t="s">
        <v>57</v>
      </c>
      <c r="BC57" s="39" t="s">
        <v>57</v>
      </c>
    </row>
    <row r="58" spans="3:66" outlineLevel="1">
      <c r="D58" t="str">
        <f>INDEX($AT58:$BC58,MATCH(General!$F$14,$AT$4:$BC$4,0))</f>
        <v>FNPV(C)</v>
      </c>
      <c r="E58" s="11" t="str">
        <f>General!$F$16</f>
        <v>EUR</v>
      </c>
      <c r="F58" s="25">
        <f>F54</f>
        <v>254596.26771722839</v>
      </c>
      <c r="AT58" s="57" t="s">
        <v>270</v>
      </c>
      <c r="AU58" s="39" t="s">
        <v>57</v>
      </c>
      <c r="AV58" s="39" t="s">
        <v>57</v>
      </c>
      <c r="AW58" s="39" t="s">
        <v>57</v>
      </c>
      <c r="AX58" s="39" t="s">
        <v>57</v>
      </c>
      <c r="AY58" s="39" t="s">
        <v>57</v>
      </c>
      <c r="AZ58" s="39" t="s">
        <v>57</v>
      </c>
      <c r="BA58" s="39" t="s">
        <v>57</v>
      </c>
      <c r="BB58" s="39" t="s">
        <v>57</v>
      </c>
      <c r="BC58" s="39" t="s">
        <v>57</v>
      </c>
      <c r="BE58" s="8"/>
      <c r="BF58" s="8"/>
      <c r="BG58" s="8"/>
      <c r="BH58" s="8"/>
      <c r="BI58" s="8"/>
      <c r="BJ58" s="8"/>
      <c r="BK58" s="8"/>
      <c r="BL58" s="8"/>
      <c r="BM58" s="8"/>
      <c r="BN58" s="8"/>
    </row>
    <row r="59" spans="3:66" outlineLevel="1">
      <c r="D59" t="str">
        <f>INDEX($AT59:$BC59,MATCH(General!$F$14,$AT$4:$BC$4,0))</f>
        <v>FRR(C)</v>
      </c>
      <c r="E59" s="11" t="str">
        <f>INDEX($BC59:$BL59,MATCH(General!$F$14,$BC$4:$BL$4,0))</f>
        <v>%</v>
      </c>
      <c r="F59" s="49">
        <f>IFERROR(IRR(I51:AR51),"n/a")</f>
        <v>0.13225248793023625</v>
      </c>
      <c r="AT59" s="57" t="s">
        <v>271</v>
      </c>
      <c r="AU59" s="39" t="s">
        <v>57</v>
      </c>
      <c r="AV59" s="39" t="s">
        <v>57</v>
      </c>
      <c r="AW59" s="39" t="s">
        <v>57</v>
      </c>
      <c r="AX59" s="39" t="s">
        <v>57</v>
      </c>
      <c r="AY59" s="39" t="s">
        <v>57</v>
      </c>
      <c r="AZ59" s="39" t="s">
        <v>57</v>
      </c>
      <c r="BA59" s="39" t="s">
        <v>57</v>
      </c>
      <c r="BB59" s="39" t="s">
        <v>57</v>
      </c>
      <c r="BC59" s="39" t="s">
        <v>57</v>
      </c>
      <c r="BE59" s="39" t="s">
        <v>21</v>
      </c>
      <c r="BF59" s="39" t="s">
        <v>21</v>
      </c>
      <c r="BG59" s="39" t="s">
        <v>57</v>
      </c>
      <c r="BH59" s="39" t="s">
        <v>57</v>
      </c>
      <c r="BI59" s="39" t="s">
        <v>57</v>
      </c>
      <c r="BJ59" s="39" t="s">
        <v>57</v>
      </c>
      <c r="BK59" s="39" t="s">
        <v>57</v>
      </c>
      <c r="BL59" s="39" t="s">
        <v>57</v>
      </c>
      <c r="BM59" s="39" t="s">
        <v>57</v>
      </c>
      <c r="BN59" s="39" t="s">
        <v>57</v>
      </c>
    </row>
    <row r="60" spans="3:66" outlineLevel="1">
      <c r="D60" t="str">
        <f>INDEX($AT60:$BC60,MATCH(General!$F$14,$AT$4:$BC$4,0))</f>
        <v>FNPV(C) change</v>
      </c>
      <c r="E60" s="11" t="str">
        <f>INDEX($BC60:$BL60,MATCH(General!$F$14,$BC$4:$BL$4,0))</f>
        <v>%</v>
      </c>
      <c r="F60" s="49">
        <f>IFERROR(IF(AND(F58&gt;0,Financial_analysis!$F$27&gt;0),F58/Financial_analysis!$F$27-1,IF(AND(F58&lt;0,Financial_analysis!$F$27&lt;0),-(F58/Financial_analysis!$F$27-1),"n/a")),"n/a")</f>
        <v>-1.3597950360916822E-2</v>
      </c>
      <c r="AT60" s="57" t="s">
        <v>321</v>
      </c>
      <c r="AU60" s="39" t="s">
        <v>57</v>
      </c>
      <c r="AV60" s="39" t="s">
        <v>57</v>
      </c>
      <c r="AW60" s="39" t="s">
        <v>57</v>
      </c>
      <c r="AX60" s="39" t="s">
        <v>57</v>
      </c>
      <c r="AY60" s="39" t="s">
        <v>57</v>
      </c>
      <c r="AZ60" s="39" t="s">
        <v>57</v>
      </c>
      <c r="BA60" s="39" t="s">
        <v>57</v>
      </c>
      <c r="BB60" s="39" t="s">
        <v>57</v>
      </c>
      <c r="BC60" s="39" t="s">
        <v>57</v>
      </c>
      <c r="BE60" s="39" t="s">
        <v>21</v>
      </c>
      <c r="BF60" s="39" t="s">
        <v>21</v>
      </c>
      <c r="BG60" s="39" t="s">
        <v>57</v>
      </c>
      <c r="BH60" s="39" t="s">
        <v>57</v>
      </c>
      <c r="BI60" s="39" t="s">
        <v>57</v>
      </c>
      <c r="BJ60" s="39" t="s">
        <v>57</v>
      </c>
      <c r="BK60" s="39" t="s">
        <v>57</v>
      </c>
      <c r="BL60" s="39" t="s">
        <v>57</v>
      </c>
      <c r="BM60" s="39" t="s">
        <v>57</v>
      </c>
      <c r="BN60" s="39" t="s">
        <v>57</v>
      </c>
    </row>
    <row r="61" spans="3:66" outlineLevel="1">
      <c r="D61" t="str">
        <f>INDEX($AT61:$BC61,MATCH(General!$F$14,$AT$4:$BC$4,0))</f>
        <v>FRR(C) change</v>
      </c>
      <c r="E61" s="11" t="str">
        <f>INDEX($BC61:$BL61,MATCH(General!$F$14,$BC$4:$BL$4,0))</f>
        <v>p.p.</v>
      </c>
      <c r="F61" s="49">
        <f>IFERROR(F59-Financial_analysis!$F$28,"n/a")</f>
        <v>-1.2542505527231018E-3</v>
      </c>
      <c r="AT61" s="57" t="s">
        <v>322</v>
      </c>
      <c r="AU61" s="39" t="s">
        <v>57</v>
      </c>
      <c r="AV61" s="39" t="s">
        <v>57</v>
      </c>
      <c r="AW61" s="39" t="s">
        <v>57</v>
      </c>
      <c r="AX61" s="39" t="s">
        <v>57</v>
      </c>
      <c r="AY61" s="39" t="s">
        <v>57</v>
      </c>
      <c r="AZ61" s="39" t="s">
        <v>57</v>
      </c>
      <c r="BA61" s="39" t="s">
        <v>57</v>
      </c>
      <c r="BB61" s="39" t="s">
        <v>57</v>
      </c>
      <c r="BC61" s="39" t="s">
        <v>57</v>
      </c>
      <c r="BE61" s="39" t="s">
        <v>333</v>
      </c>
      <c r="BF61" s="39" t="s">
        <v>333</v>
      </c>
      <c r="BG61" s="39" t="s">
        <v>57</v>
      </c>
      <c r="BH61" s="39" t="s">
        <v>57</v>
      </c>
      <c r="BI61" s="39" t="s">
        <v>57</v>
      </c>
      <c r="BJ61" s="39" t="s">
        <v>57</v>
      </c>
      <c r="BK61" s="39" t="s">
        <v>57</v>
      </c>
      <c r="BL61" s="39" t="s">
        <v>57</v>
      </c>
      <c r="BM61" s="39" t="s">
        <v>57</v>
      </c>
      <c r="BN61" s="39" t="s">
        <v>57</v>
      </c>
    </row>
    <row r="62" spans="3:66" outlineLevel="1">
      <c r="E62" s="11"/>
    </row>
    <row r="63" spans="3:66" outlineLevel="1">
      <c r="C63" s="6" t="str">
        <f>INDEX($AT63:$BC63,MATCH(General!$F$14,$AT$4:$BC$4,0))</f>
        <v>Operating expenses sensitivity - increase</v>
      </c>
      <c r="D63" s="6"/>
      <c r="E63" s="13"/>
      <c r="F63" s="6"/>
      <c r="G63" s="6"/>
      <c r="H63" s="6"/>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T63" s="39" t="s">
        <v>320</v>
      </c>
      <c r="AU63" s="39" t="s">
        <v>57</v>
      </c>
      <c r="AV63" s="39" t="s">
        <v>57</v>
      </c>
      <c r="AW63" s="39" t="s">
        <v>57</v>
      </c>
      <c r="AX63" s="39" t="s">
        <v>57</v>
      </c>
      <c r="AY63" s="39" t="s">
        <v>57</v>
      </c>
      <c r="AZ63" s="39" t="s">
        <v>57</v>
      </c>
      <c r="BA63" s="39" t="s">
        <v>57</v>
      </c>
      <c r="BB63" s="39" t="s">
        <v>57</v>
      </c>
      <c r="BC63" s="39" t="s">
        <v>57</v>
      </c>
    </row>
    <row r="64" spans="3:66" outlineLevel="1">
      <c r="E64" s="11"/>
    </row>
    <row r="65" spans="2:66" outlineLevel="1">
      <c r="D65" t="str">
        <f>INDEX($AT65:$BC65,MATCH(General!$F$14,$AT$4:$BC$4,0))</f>
        <v>Operating expenses change</v>
      </c>
      <c r="E65" s="11" t="str">
        <f>INDEX($BC65:$BL65,MATCH(General!$F$14,$BC$4:$BL$4,0))</f>
        <v>%</v>
      </c>
      <c r="F65" s="49">
        <f>Analysis_param!$G$84</f>
        <v>0.01</v>
      </c>
      <c r="AT65" s="39" t="s">
        <v>319</v>
      </c>
      <c r="AU65" s="39" t="s">
        <v>57</v>
      </c>
      <c r="AV65" s="39" t="s">
        <v>57</v>
      </c>
      <c r="AW65" s="39" t="s">
        <v>57</v>
      </c>
      <c r="AX65" s="39" t="s">
        <v>57</v>
      </c>
      <c r="AY65" s="39" t="s">
        <v>57</v>
      </c>
      <c r="AZ65" s="39" t="s">
        <v>57</v>
      </c>
      <c r="BA65" s="39" t="s">
        <v>57</v>
      </c>
      <c r="BB65" s="39" t="s">
        <v>57</v>
      </c>
      <c r="BC65" s="39" t="s">
        <v>57</v>
      </c>
      <c r="BE65" s="39" t="s">
        <v>21</v>
      </c>
      <c r="BF65" s="39" t="s">
        <v>21</v>
      </c>
      <c r="BG65" s="39" t="s">
        <v>57</v>
      </c>
      <c r="BH65" s="39" t="s">
        <v>57</v>
      </c>
      <c r="BI65" s="39" t="s">
        <v>57</v>
      </c>
      <c r="BJ65" s="39" t="s">
        <v>57</v>
      </c>
      <c r="BK65" s="39" t="s">
        <v>57</v>
      </c>
      <c r="BL65" s="39" t="s">
        <v>57</v>
      </c>
      <c r="BM65" s="39" t="s">
        <v>57</v>
      </c>
      <c r="BN65" s="39" t="s">
        <v>57</v>
      </c>
    </row>
    <row r="66" spans="2:66" outlineLevel="1">
      <c r="D66" t="str">
        <f>INDEX($AT66:$BC66,MATCH(General!$F$14,$AT$4:$BC$4,0))</f>
        <v>Net cash flow - base case</v>
      </c>
      <c r="E66" s="11" t="str">
        <f>General!$F$16</f>
        <v>EUR</v>
      </c>
      <c r="F66" s="25">
        <f>SUM(I66:AR66)</f>
        <v>546156.87569513288</v>
      </c>
      <c r="I66" s="15">
        <f>Financial_analysis!I$20</f>
        <v>-30000</v>
      </c>
      <c r="J66" s="15">
        <f>Financial_analysis!J$20</f>
        <v>-239404.93013970956</v>
      </c>
      <c r="K66" s="15">
        <f>Financial_analysis!K$20</f>
        <v>39000.655879713464</v>
      </c>
      <c r="L66" s="15">
        <f>Financial_analysis!L$20</f>
        <v>39000.655879713464</v>
      </c>
      <c r="M66" s="15">
        <f>Financial_analysis!M$20</f>
        <v>39000.655879713464</v>
      </c>
      <c r="N66" s="15">
        <f>Financial_analysis!N$20</f>
        <v>39000.655879713464</v>
      </c>
      <c r="O66" s="15">
        <f>Financial_analysis!O$20</f>
        <v>39000.655879713464</v>
      </c>
      <c r="P66" s="15">
        <f>Financial_analysis!P$20</f>
        <v>39000.655879713464</v>
      </c>
      <c r="Q66" s="15">
        <f>Financial_analysis!Q$20</f>
        <v>39000.655879713464</v>
      </c>
      <c r="R66" s="15">
        <f>Financial_analysis!R$20</f>
        <v>39000.655879713464</v>
      </c>
      <c r="S66" s="15">
        <f>Financial_analysis!S$20</f>
        <v>39000.655879713464</v>
      </c>
      <c r="T66" s="15">
        <f>Financial_analysis!T$20</f>
        <v>39000.655879713464</v>
      </c>
      <c r="U66" s="15">
        <f>Financial_analysis!U$20</f>
        <v>39000.655879713464</v>
      </c>
      <c r="V66" s="15">
        <f>Financial_analysis!V$20</f>
        <v>39000.655879713464</v>
      </c>
      <c r="W66" s="15">
        <f>Financial_analysis!W$20</f>
        <v>39000.655879713464</v>
      </c>
      <c r="X66" s="15">
        <f>Financial_analysis!X$20</f>
        <v>39000.655879713464</v>
      </c>
      <c r="Y66" s="15">
        <f>Financial_analysis!Y$20</f>
        <v>39000.655879713464</v>
      </c>
      <c r="Z66" s="15">
        <f>Financial_analysis!Z$20</f>
        <v>39000.655879713464</v>
      </c>
      <c r="AA66" s="15">
        <f>Financial_analysis!AA$20</f>
        <v>39000.655879713464</v>
      </c>
      <c r="AB66" s="15">
        <f>Financial_analysis!AB$20</f>
        <v>152550.65587971348</v>
      </c>
      <c r="AC66" s="15">
        <f>Financial_analysis!AC$20</f>
        <v>0</v>
      </c>
      <c r="AD66" s="15">
        <f>Financial_analysis!AD$20</f>
        <v>0</v>
      </c>
      <c r="AE66" s="15">
        <f>Financial_analysis!AE$20</f>
        <v>0</v>
      </c>
      <c r="AF66" s="15">
        <f>Financial_analysis!AF$20</f>
        <v>0</v>
      </c>
      <c r="AG66" s="15">
        <f>Financial_analysis!AG$20</f>
        <v>0</v>
      </c>
      <c r="AH66" s="15">
        <f>Financial_analysis!AH$20</f>
        <v>0</v>
      </c>
      <c r="AI66" s="15">
        <f>Financial_analysis!AI$20</f>
        <v>0</v>
      </c>
      <c r="AJ66" s="15">
        <f>Financial_analysis!AJ$20</f>
        <v>0</v>
      </c>
      <c r="AK66" s="15">
        <f>Financial_analysis!AK$20</f>
        <v>0</v>
      </c>
      <c r="AL66" s="15">
        <f>Financial_analysis!AL$20</f>
        <v>0</v>
      </c>
      <c r="AM66" s="15">
        <f>Financial_analysis!AM$20</f>
        <v>0</v>
      </c>
      <c r="AN66" s="15">
        <f>Financial_analysis!AN$20</f>
        <v>0</v>
      </c>
      <c r="AO66" s="15">
        <f>Financial_analysis!AO$20</f>
        <v>0</v>
      </c>
      <c r="AP66" s="15">
        <f>Financial_analysis!AP$20</f>
        <v>0</v>
      </c>
      <c r="AQ66" s="15">
        <f>Financial_analysis!AQ$20</f>
        <v>0</v>
      </c>
      <c r="AR66" s="15">
        <f>Financial_analysis!AR$20</f>
        <v>0</v>
      </c>
      <c r="AT66" s="39" t="s">
        <v>306</v>
      </c>
      <c r="AU66" s="39" t="s">
        <v>57</v>
      </c>
      <c r="AV66" s="39" t="s">
        <v>57</v>
      </c>
      <c r="AW66" s="39" t="s">
        <v>57</v>
      </c>
      <c r="AX66" s="39" t="s">
        <v>57</v>
      </c>
      <c r="AY66" s="39" t="s">
        <v>57</v>
      </c>
      <c r="AZ66" s="39" t="s">
        <v>57</v>
      </c>
      <c r="BA66" s="39" t="s">
        <v>57</v>
      </c>
      <c r="BB66" s="39" t="s">
        <v>57</v>
      </c>
      <c r="BC66" s="39" t="s">
        <v>57</v>
      </c>
      <c r="BE66" s="8"/>
      <c r="BF66" s="8"/>
      <c r="BG66" s="8"/>
      <c r="BH66" s="8"/>
      <c r="BI66" s="8"/>
      <c r="BJ66" s="8"/>
      <c r="BK66" s="8"/>
      <c r="BL66" s="8"/>
      <c r="BM66" s="8"/>
      <c r="BN66" s="8"/>
    </row>
    <row r="67" spans="2:66" outlineLevel="1">
      <c r="D67" t="str">
        <f>INDEX($AT67:$BC67,MATCH(General!$F$14,$AT$4:$BC$4,0))</f>
        <v>Change in cash flows</v>
      </c>
      <c r="E67" s="11" t="str">
        <f>General!$F$16</f>
        <v>EUR</v>
      </c>
      <c r="F67" s="25">
        <f>SUM(I67:AR67)</f>
        <v>5297.9537311509503</v>
      </c>
      <c r="I67" s="15">
        <f>$F65*Financial_analysis!I$15</f>
        <v>0</v>
      </c>
      <c r="J67" s="15">
        <f>$F65*Financial_analysis!J$15</f>
        <v>236.20809111320784</v>
      </c>
      <c r="K67" s="15">
        <f>$F65*Financial_analysis!K$15</f>
        <v>281.20809111320784</v>
      </c>
      <c r="L67" s="15">
        <f>$F65*Financial_analysis!L$15</f>
        <v>281.20809111320784</v>
      </c>
      <c r="M67" s="15">
        <f>$F65*Financial_analysis!M$15</f>
        <v>281.20809111320784</v>
      </c>
      <c r="N67" s="15">
        <f>$F65*Financial_analysis!N$15</f>
        <v>281.20809111320784</v>
      </c>
      <c r="O67" s="15">
        <f>$F65*Financial_analysis!O$15</f>
        <v>281.20809111320784</v>
      </c>
      <c r="P67" s="15">
        <f>$F65*Financial_analysis!P$15</f>
        <v>281.20809111320784</v>
      </c>
      <c r="Q67" s="15">
        <f>$F65*Financial_analysis!Q$15</f>
        <v>281.20809111320784</v>
      </c>
      <c r="R67" s="15">
        <f>$F65*Financial_analysis!R$15</f>
        <v>281.20809111320784</v>
      </c>
      <c r="S67" s="15">
        <f>$F65*Financial_analysis!S$15</f>
        <v>281.20809111320784</v>
      </c>
      <c r="T67" s="15">
        <f>$F65*Financial_analysis!T$15</f>
        <v>281.20809111320784</v>
      </c>
      <c r="U67" s="15">
        <f>$F65*Financial_analysis!U$15</f>
        <v>281.20809111320784</v>
      </c>
      <c r="V67" s="15">
        <f>$F65*Financial_analysis!V$15</f>
        <v>281.20809111320784</v>
      </c>
      <c r="W67" s="15">
        <f>$F65*Financial_analysis!W$15</f>
        <v>281.20809111320784</v>
      </c>
      <c r="X67" s="15">
        <f>$F65*Financial_analysis!X$15</f>
        <v>281.20809111320784</v>
      </c>
      <c r="Y67" s="15">
        <f>$F65*Financial_analysis!Y$15</f>
        <v>281.20809111320784</v>
      </c>
      <c r="Z67" s="15">
        <f>$F65*Financial_analysis!Z$15</f>
        <v>281.20809111320784</v>
      </c>
      <c r="AA67" s="15">
        <f>$F65*Financial_analysis!AA$15</f>
        <v>281.20809111320784</v>
      </c>
      <c r="AB67" s="15">
        <f>$F65*Financial_analysis!AB$15</f>
        <v>281.20809111320784</v>
      </c>
      <c r="AC67" s="15">
        <f>$F65*Financial_analysis!AC$15</f>
        <v>0</v>
      </c>
      <c r="AD67" s="15">
        <f>$F65*Financial_analysis!AD$15</f>
        <v>0</v>
      </c>
      <c r="AE67" s="15">
        <f>$F65*Financial_analysis!AE$15</f>
        <v>0</v>
      </c>
      <c r="AF67" s="15">
        <f>$F65*Financial_analysis!AF$15</f>
        <v>0</v>
      </c>
      <c r="AG67" s="15">
        <f>$F65*Financial_analysis!AG$15</f>
        <v>0</v>
      </c>
      <c r="AH67" s="15">
        <f>$F65*Financial_analysis!AH$15</f>
        <v>0</v>
      </c>
      <c r="AI67" s="15">
        <f>$F65*Financial_analysis!AI$15</f>
        <v>0</v>
      </c>
      <c r="AJ67" s="15">
        <f>$F65*Financial_analysis!AJ$15</f>
        <v>0</v>
      </c>
      <c r="AK67" s="15">
        <f>$F65*Financial_analysis!AK$15</f>
        <v>0</v>
      </c>
      <c r="AL67" s="15">
        <f>$F65*Financial_analysis!AL$15</f>
        <v>0</v>
      </c>
      <c r="AM67" s="15">
        <f>$F65*Financial_analysis!AM$15</f>
        <v>0</v>
      </c>
      <c r="AN67" s="15">
        <f>$F65*Financial_analysis!AN$15</f>
        <v>0</v>
      </c>
      <c r="AO67" s="15">
        <f>$F65*Financial_analysis!AO$15</f>
        <v>0</v>
      </c>
      <c r="AP67" s="15">
        <f>$F65*Financial_analysis!AP$15</f>
        <v>0</v>
      </c>
      <c r="AQ67" s="15">
        <f>$F65*Financial_analysis!AQ$15</f>
        <v>0</v>
      </c>
      <c r="AR67" s="15">
        <f>$F65*Financial_analysis!AR$15</f>
        <v>0</v>
      </c>
      <c r="AT67" s="39" t="s">
        <v>453</v>
      </c>
      <c r="AU67" s="39" t="s">
        <v>57</v>
      </c>
      <c r="AV67" s="39" t="s">
        <v>57</v>
      </c>
      <c r="AW67" s="39" t="s">
        <v>57</v>
      </c>
      <c r="AX67" s="39" t="s">
        <v>57</v>
      </c>
      <c r="AY67" s="39" t="s">
        <v>57</v>
      </c>
      <c r="AZ67" s="39" t="s">
        <v>57</v>
      </c>
      <c r="BA67" s="39" t="s">
        <v>57</v>
      </c>
      <c r="BB67" s="39" t="s">
        <v>57</v>
      </c>
      <c r="BC67" s="39" t="s">
        <v>57</v>
      </c>
      <c r="BE67" s="8"/>
      <c r="BF67" s="8"/>
      <c r="BG67" s="8"/>
      <c r="BH67" s="8"/>
      <c r="BI67" s="8"/>
      <c r="BJ67" s="8"/>
      <c r="BK67" s="8"/>
      <c r="BL67" s="8"/>
      <c r="BM67" s="8"/>
      <c r="BN67" s="8"/>
    </row>
    <row r="68" spans="2:66" outlineLevel="1">
      <c r="D68" s="2" t="str">
        <f>INDEX($AT68:$BC68,MATCH(General!$F$14,$AT$4:$BC$4,0))</f>
        <v>Net cash flow</v>
      </c>
      <c r="E68" s="17" t="str">
        <f>General!$F$16</f>
        <v>EUR</v>
      </c>
      <c r="F68" s="28">
        <f>SUM(I68:AR68)</f>
        <v>551454.82942628372</v>
      </c>
      <c r="I68" s="16">
        <f>SUM(I66:I67)</f>
        <v>-30000</v>
      </c>
      <c r="J68" s="16">
        <f t="shared" ref="J68" si="213">SUM(J66:J67)</f>
        <v>-239168.72204859633</v>
      </c>
      <c r="K68" s="16">
        <f t="shared" ref="K68" si="214">SUM(K66:K67)</f>
        <v>39281.863970826671</v>
      </c>
      <c r="L68" s="16">
        <f t="shared" ref="L68" si="215">SUM(L66:L67)</f>
        <v>39281.863970826671</v>
      </c>
      <c r="M68" s="16">
        <f t="shared" ref="M68" si="216">SUM(M66:M67)</f>
        <v>39281.863970826671</v>
      </c>
      <c r="N68" s="16">
        <f t="shared" ref="N68" si="217">SUM(N66:N67)</f>
        <v>39281.863970826671</v>
      </c>
      <c r="O68" s="16">
        <f t="shared" ref="O68" si="218">SUM(O66:O67)</f>
        <v>39281.863970826671</v>
      </c>
      <c r="P68" s="16">
        <f t="shared" ref="P68" si="219">SUM(P66:P67)</f>
        <v>39281.863970826671</v>
      </c>
      <c r="Q68" s="16">
        <f t="shared" ref="Q68" si="220">SUM(Q66:Q67)</f>
        <v>39281.863970826671</v>
      </c>
      <c r="R68" s="16">
        <f t="shared" ref="R68" si="221">SUM(R66:R67)</f>
        <v>39281.863970826671</v>
      </c>
      <c r="S68" s="16">
        <f t="shared" ref="S68" si="222">SUM(S66:S67)</f>
        <v>39281.863970826671</v>
      </c>
      <c r="T68" s="16">
        <f t="shared" ref="T68" si="223">SUM(T66:T67)</f>
        <v>39281.863970826671</v>
      </c>
      <c r="U68" s="16">
        <f t="shared" ref="U68" si="224">SUM(U66:U67)</f>
        <v>39281.863970826671</v>
      </c>
      <c r="V68" s="16">
        <f t="shared" ref="V68" si="225">SUM(V66:V67)</f>
        <v>39281.863970826671</v>
      </c>
      <c r="W68" s="16">
        <f t="shared" ref="W68" si="226">SUM(W66:W67)</f>
        <v>39281.863970826671</v>
      </c>
      <c r="X68" s="16">
        <f t="shared" ref="X68" si="227">SUM(X66:X67)</f>
        <v>39281.863970826671</v>
      </c>
      <c r="Y68" s="16">
        <f t="shared" ref="Y68" si="228">SUM(Y66:Y67)</f>
        <v>39281.863970826671</v>
      </c>
      <c r="Z68" s="16">
        <f t="shared" ref="Z68" si="229">SUM(Z66:Z67)</f>
        <v>39281.863970826671</v>
      </c>
      <c r="AA68" s="16">
        <f t="shared" ref="AA68" si="230">SUM(AA66:AA67)</f>
        <v>39281.863970826671</v>
      </c>
      <c r="AB68" s="16">
        <f t="shared" ref="AB68" si="231">SUM(AB66:AB67)</f>
        <v>152831.8639708267</v>
      </c>
      <c r="AC68" s="16">
        <f t="shared" ref="AC68" si="232">SUM(AC66:AC67)</f>
        <v>0</v>
      </c>
      <c r="AD68" s="16">
        <f t="shared" ref="AD68" si="233">SUM(AD66:AD67)</f>
        <v>0</v>
      </c>
      <c r="AE68" s="16">
        <f t="shared" ref="AE68" si="234">SUM(AE66:AE67)</f>
        <v>0</v>
      </c>
      <c r="AF68" s="16">
        <f t="shared" ref="AF68" si="235">SUM(AF66:AF67)</f>
        <v>0</v>
      </c>
      <c r="AG68" s="16">
        <f t="shared" ref="AG68" si="236">SUM(AG66:AG67)</f>
        <v>0</v>
      </c>
      <c r="AH68" s="16">
        <f t="shared" ref="AH68" si="237">SUM(AH66:AH67)</f>
        <v>0</v>
      </c>
      <c r="AI68" s="16">
        <f t="shared" ref="AI68" si="238">SUM(AI66:AI67)</f>
        <v>0</v>
      </c>
      <c r="AJ68" s="16">
        <f t="shared" ref="AJ68" si="239">SUM(AJ66:AJ67)</f>
        <v>0</v>
      </c>
      <c r="AK68" s="16">
        <f t="shared" ref="AK68" si="240">SUM(AK66:AK67)</f>
        <v>0</v>
      </c>
      <c r="AL68" s="16">
        <f t="shared" ref="AL68" si="241">SUM(AL66:AL67)</f>
        <v>0</v>
      </c>
      <c r="AM68" s="16">
        <f t="shared" ref="AM68" si="242">SUM(AM66:AM67)</f>
        <v>0</v>
      </c>
      <c r="AN68" s="16">
        <f t="shared" ref="AN68" si="243">SUM(AN66:AN67)</f>
        <v>0</v>
      </c>
      <c r="AO68" s="16">
        <f t="shared" ref="AO68" si="244">SUM(AO66:AO67)</f>
        <v>0</v>
      </c>
      <c r="AP68" s="16">
        <f t="shared" ref="AP68" si="245">SUM(AP66:AP67)</f>
        <v>0</v>
      </c>
      <c r="AQ68" s="16">
        <f t="shared" ref="AQ68" si="246">SUM(AQ66:AQ67)</f>
        <v>0</v>
      </c>
      <c r="AR68" s="16">
        <f t="shared" ref="AR68" si="247">SUM(AR66:AR67)</f>
        <v>0</v>
      </c>
      <c r="AT68" s="39" t="s">
        <v>261</v>
      </c>
      <c r="AU68" s="39" t="s">
        <v>57</v>
      </c>
      <c r="AV68" s="39" t="s">
        <v>57</v>
      </c>
      <c r="AW68" s="39" t="s">
        <v>57</v>
      </c>
      <c r="AX68" s="39" t="s">
        <v>57</v>
      </c>
      <c r="AY68" s="39" t="s">
        <v>57</v>
      </c>
      <c r="AZ68" s="39" t="s">
        <v>57</v>
      </c>
      <c r="BA68" s="39" t="s">
        <v>57</v>
      </c>
      <c r="BB68" s="39" t="s">
        <v>57</v>
      </c>
      <c r="BC68" s="39" t="s">
        <v>57</v>
      </c>
      <c r="BE68" s="8"/>
      <c r="BF68" s="8"/>
      <c r="BG68" s="8"/>
      <c r="BH68" s="8"/>
      <c r="BI68" s="8"/>
      <c r="BJ68" s="8"/>
      <c r="BK68" s="8"/>
      <c r="BL68" s="8"/>
      <c r="BM68" s="8"/>
      <c r="BN68" s="8"/>
    </row>
    <row r="69" spans="2:66" outlineLevel="1">
      <c r="D69" t="str">
        <f>INDEX($AT69:$BC69,MATCH(General!$F$14,$AT$4:$BC$4,0))</f>
        <v>Cumulative net cash flow</v>
      </c>
      <c r="E69" s="11" t="str">
        <f>General!$F$16</f>
        <v>EUR</v>
      </c>
      <c r="I69" s="15">
        <f>H69+I68</f>
        <v>-30000</v>
      </c>
      <c r="J69" s="15">
        <f t="shared" ref="J69" si="248">I69+J68</f>
        <v>-269168.72204859636</v>
      </c>
      <c r="K69" s="15">
        <f t="shared" ref="K69" si="249">J69+K68</f>
        <v>-229886.85807776969</v>
      </c>
      <c r="L69" s="15">
        <f t="shared" ref="L69" si="250">K69+L68</f>
        <v>-190604.99410694302</v>
      </c>
      <c r="M69" s="15">
        <f t="shared" ref="M69" si="251">L69+M68</f>
        <v>-151323.13013611635</v>
      </c>
      <c r="N69" s="15">
        <f t="shared" ref="N69" si="252">M69+N68</f>
        <v>-112041.26616528968</v>
      </c>
      <c r="O69" s="15">
        <f t="shared" ref="O69" si="253">N69+O68</f>
        <v>-72759.402194463008</v>
      </c>
      <c r="P69" s="15">
        <f t="shared" ref="P69" si="254">O69+P68</f>
        <v>-33477.538223636337</v>
      </c>
      <c r="Q69" s="15">
        <f t="shared" ref="Q69" si="255">P69+Q68</f>
        <v>5804.3257471903344</v>
      </c>
      <c r="R69" s="15">
        <f t="shared" ref="R69" si="256">Q69+R68</f>
        <v>45086.189718017005</v>
      </c>
      <c r="S69" s="15">
        <f t="shared" ref="S69" si="257">R69+S68</f>
        <v>84368.053688843676</v>
      </c>
      <c r="T69" s="15">
        <f t="shared" ref="T69" si="258">S69+T68</f>
        <v>123649.91765967035</v>
      </c>
      <c r="U69" s="15">
        <f t="shared" ref="U69" si="259">T69+U68</f>
        <v>162931.78163049702</v>
      </c>
      <c r="V69" s="15">
        <f t="shared" ref="V69" si="260">U69+V68</f>
        <v>202213.64560132369</v>
      </c>
      <c r="W69" s="15">
        <f t="shared" ref="W69" si="261">V69+W68</f>
        <v>241495.50957215036</v>
      </c>
      <c r="X69" s="15">
        <f t="shared" ref="X69" si="262">W69+X68</f>
        <v>280777.37354297703</v>
      </c>
      <c r="Y69" s="15">
        <f t="shared" ref="Y69" si="263">X69+Y68</f>
        <v>320059.2375138037</v>
      </c>
      <c r="Z69" s="15">
        <f t="shared" ref="Z69" si="264">Y69+Z68</f>
        <v>359341.10148463037</v>
      </c>
      <c r="AA69" s="15">
        <f t="shared" ref="AA69" si="265">Z69+AA68</f>
        <v>398622.96545545704</v>
      </c>
      <c r="AB69" s="15">
        <f t="shared" ref="AB69" si="266">AA69+AB68</f>
        <v>551454.82942628372</v>
      </c>
      <c r="AC69" s="15">
        <f t="shared" ref="AC69" si="267">AB69+AC68</f>
        <v>551454.82942628372</v>
      </c>
      <c r="AD69" s="15">
        <f t="shared" ref="AD69" si="268">AC69+AD68</f>
        <v>551454.82942628372</v>
      </c>
      <c r="AE69" s="15">
        <f t="shared" ref="AE69" si="269">AD69+AE68</f>
        <v>551454.82942628372</v>
      </c>
      <c r="AF69" s="15">
        <f t="shared" ref="AF69" si="270">AE69+AF68</f>
        <v>551454.82942628372</v>
      </c>
      <c r="AG69" s="15">
        <f t="shared" ref="AG69" si="271">AF69+AG68</f>
        <v>551454.82942628372</v>
      </c>
      <c r="AH69" s="15">
        <f t="shared" ref="AH69" si="272">AG69+AH68</f>
        <v>551454.82942628372</v>
      </c>
      <c r="AI69" s="15">
        <f t="shared" ref="AI69" si="273">AH69+AI68</f>
        <v>551454.82942628372</v>
      </c>
      <c r="AJ69" s="15">
        <f t="shared" ref="AJ69" si="274">AI69+AJ68</f>
        <v>551454.82942628372</v>
      </c>
      <c r="AK69" s="15">
        <f t="shared" ref="AK69" si="275">AJ69+AK68</f>
        <v>551454.82942628372</v>
      </c>
      <c r="AL69" s="15">
        <f t="shared" ref="AL69" si="276">AK69+AL68</f>
        <v>551454.82942628372</v>
      </c>
      <c r="AM69" s="15">
        <f t="shared" ref="AM69" si="277">AL69+AM68</f>
        <v>551454.82942628372</v>
      </c>
      <c r="AN69" s="15">
        <f t="shared" ref="AN69" si="278">AM69+AN68</f>
        <v>551454.82942628372</v>
      </c>
      <c r="AO69" s="15">
        <f t="shared" ref="AO69" si="279">AN69+AO68</f>
        <v>551454.82942628372</v>
      </c>
      <c r="AP69" s="15">
        <f t="shared" ref="AP69" si="280">AO69+AP68</f>
        <v>551454.82942628372</v>
      </c>
      <c r="AQ69" s="15">
        <f t="shared" ref="AQ69" si="281">AP69+AQ68</f>
        <v>551454.82942628372</v>
      </c>
      <c r="AR69" s="15">
        <f t="shared" ref="AR69" si="282">AQ69+AR68</f>
        <v>551454.82942628372</v>
      </c>
      <c r="AT69" s="39" t="s">
        <v>263</v>
      </c>
      <c r="AU69" s="39" t="s">
        <v>57</v>
      </c>
      <c r="AV69" s="39" t="s">
        <v>57</v>
      </c>
      <c r="AW69" s="39" t="s">
        <v>57</v>
      </c>
      <c r="AX69" s="39" t="s">
        <v>57</v>
      </c>
      <c r="AY69" s="39" t="s">
        <v>57</v>
      </c>
      <c r="AZ69" s="39" t="s">
        <v>57</v>
      </c>
      <c r="BA69" s="39" t="s">
        <v>57</v>
      </c>
      <c r="BB69" s="39" t="s">
        <v>57</v>
      </c>
      <c r="BC69" s="39" t="s">
        <v>57</v>
      </c>
      <c r="BE69" s="8"/>
      <c r="BF69" s="8"/>
      <c r="BG69" s="8"/>
      <c r="BH69" s="8"/>
      <c r="BI69" s="8"/>
      <c r="BJ69" s="8"/>
      <c r="BK69" s="8"/>
      <c r="BL69" s="8"/>
      <c r="BM69" s="8"/>
      <c r="BN69" s="8"/>
    </row>
    <row r="70" spans="2:66" outlineLevel="1">
      <c r="E70" s="11"/>
    </row>
    <row r="71" spans="2:66" outlineLevel="1">
      <c r="D71" s="2" t="str">
        <f>INDEX($AT71:$BC71,MATCH(General!$F$14,$AT$4:$BC$4,0))</f>
        <v>Discounted net cash flow</v>
      </c>
      <c r="E71" s="17" t="str">
        <f>General!$F$16</f>
        <v>EUR</v>
      </c>
      <c r="F71" s="28">
        <f>SUM(I71:AR71)</f>
        <v>261615.69232560223</v>
      </c>
      <c r="I71" s="16">
        <f>I68/(1+Calc!$F$790)^Config!I$15</f>
        <v>-28846.153846153844</v>
      </c>
      <c r="J71" s="16">
        <f>J68/(1+Calc!$F$790)^Config!J$15</f>
        <v>-221124.9279295454</v>
      </c>
      <c r="K71" s="16">
        <f>K68/(1+Calc!$F$790)^Config!K$15</f>
        <v>34921.434031871111</v>
      </c>
      <c r="L71" s="16">
        <f>L68/(1+Calc!$F$790)^Config!L$15</f>
        <v>33578.301953722221</v>
      </c>
      <c r="M71" s="16">
        <f>M68/(1+Calc!$F$790)^Config!M$15</f>
        <v>32286.828801655978</v>
      </c>
      <c r="N71" s="16">
        <f>N68/(1+Calc!$F$790)^Config!N$15</f>
        <v>31045.027693899978</v>
      </c>
      <c r="O71" s="16">
        <f>O68/(1+Calc!$F$790)^Config!O$15</f>
        <v>29850.988167211523</v>
      </c>
      <c r="P71" s="16">
        <f>P68/(1+Calc!$F$790)^Config!P$15</f>
        <v>28702.873237703381</v>
      </c>
      <c r="Q71" s="16">
        <f>Q68/(1+Calc!$F$790)^Config!Q$15</f>
        <v>27598.916574714785</v>
      </c>
      <c r="R71" s="16">
        <f>R68/(1+Calc!$F$790)^Config!R$15</f>
        <v>26537.419783379602</v>
      </c>
      <c r="S71" s="16">
        <f>S68/(1+Calc!$F$790)^Config!S$15</f>
        <v>25516.749791711158</v>
      </c>
      <c r="T71" s="16">
        <f>T68/(1+Calc!$F$790)^Config!T$15</f>
        <v>24535.336338183799</v>
      </c>
      <c r="U71" s="16">
        <f>U68/(1+Calc!$F$790)^Config!U$15</f>
        <v>23591.669555945962</v>
      </c>
      <c r="V71" s="16">
        <f>V68/(1+Calc!$F$790)^Config!V$15</f>
        <v>22684.297649948039</v>
      </c>
      <c r="W71" s="16">
        <f>W68/(1+Calc!$F$790)^Config!W$15</f>
        <v>21811.824663411579</v>
      </c>
      <c r="X71" s="16">
        <f>X68/(1+Calc!$F$790)^Config!X$15</f>
        <v>20972.908330203438</v>
      </c>
      <c r="Y71" s="16">
        <f>Y68/(1+Calc!$F$790)^Config!Y$15</f>
        <v>20166.258009810997</v>
      </c>
      <c r="Z71" s="16">
        <f>Z68/(1+Calc!$F$790)^Config!Z$15</f>
        <v>19390.632701741339</v>
      </c>
      <c r="AA71" s="16">
        <f>AA68/(1+Calc!$F$790)^Config!AA$15</f>
        <v>18644.839136289749</v>
      </c>
      <c r="AB71" s="16">
        <f>AB68/(1+Calc!$F$790)^Config!AB$15</f>
        <v>69750.467679896872</v>
      </c>
      <c r="AC71" s="16">
        <f>AC68/(1+Calc!$F$790)^Config!AC$15</f>
        <v>0</v>
      </c>
      <c r="AD71" s="16">
        <f>AD68/(1+Calc!$F$790)^Config!AD$15</f>
        <v>0</v>
      </c>
      <c r="AE71" s="16">
        <f>AE68/(1+Calc!$F$790)^Config!AE$15</f>
        <v>0</v>
      </c>
      <c r="AF71" s="16">
        <f>AF68/(1+Calc!$F$790)^Config!AF$15</f>
        <v>0</v>
      </c>
      <c r="AG71" s="16">
        <f>AG68/(1+Calc!$F$790)^Config!AG$15</f>
        <v>0</v>
      </c>
      <c r="AH71" s="16">
        <f>AH68/(1+Calc!$F$790)^Config!AH$15</f>
        <v>0</v>
      </c>
      <c r="AI71" s="16">
        <f>AI68/(1+Calc!$F$790)^Config!AI$15</f>
        <v>0</v>
      </c>
      <c r="AJ71" s="16">
        <f>AJ68/(1+Calc!$F$790)^Config!AJ$15</f>
        <v>0</v>
      </c>
      <c r="AK71" s="16">
        <f>AK68/(1+Calc!$F$790)^Config!AK$15</f>
        <v>0</v>
      </c>
      <c r="AL71" s="16">
        <f>AL68/(1+Calc!$F$790)^Config!AL$15</f>
        <v>0</v>
      </c>
      <c r="AM71" s="16">
        <f>AM68/(1+Calc!$F$790)^Config!AM$15</f>
        <v>0</v>
      </c>
      <c r="AN71" s="16">
        <f>AN68/(1+Calc!$F$790)^Config!AN$15</f>
        <v>0</v>
      </c>
      <c r="AO71" s="16">
        <f>AO68/(1+Calc!$F$790)^Config!AO$15</f>
        <v>0</v>
      </c>
      <c r="AP71" s="16">
        <f>AP68/(1+Calc!$F$790)^Config!AP$15</f>
        <v>0</v>
      </c>
      <c r="AQ71" s="16">
        <f>AQ68/(1+Calc!$F$790)^Config!AQ$15</f>
        <v>0</v>
      </c>
      <c r="AR71" s="16">
        <f>AR68/(1+Calc!$F$790)^Config!AR$15</f>
        <v>0</v>
      </c>
      <c r="AT71" s="39" t="s">
        <v>266</v>
      </c>
      <c r="AU71" s="39" t="s">
        <v>57</v>
      </c>
      <c r="AV71" s="39" t="s">
        <v>57</v>
      </c>
      <c r="AW71" s="39" t="s">
        <v>57</v>
      </c>
      <c r="AX71" s="39" t="s">
        <v>57</v>
      </c>
      <c r="AY71" s="39" t="s">
        <v>57</v>
      </c>
      <c r="AZ71" s="39" t="s">
        <v>57</v>
      </c>
      <c r="BA71" s="39" t="s">
        <v>57</v>
      </c>
      <c r="BB71" s="39" t="s">
        <v>57</v>
      </c>
      <c r="BC71" s="39" t="s">
        <v>57</v>
      </c>
      <c r="BE71" s="8"/>
      <c r="BF71" s="8"/>
      <c r="BG71" s="8"/>
      <c r="BH71" s="8"/>
      <c r="BI71" s="8"/>
      <c r="BJ71" s="8"/>
      <c r="BK71" s="8"/>
      <c r="BL71" s="8"/>
      <c r="BM71" s="8"/>
      <c r="BN71" s="8"/>
    </row>
    <row r="72" spans="2:66" outlineLevel="1">
      <c r="D72" t="str">
        <f>INDEX($AT72:$BC72,MATCH(General!$F$14,$AT$4:$BC$4,0))</f>
        <v>Cumulative discounted net cash flow</v>
      </c>
      <c r="E72" s="11" t="str">
        <f>General!$F$16</f>
        <v>EUR</v>
      </c>
      <c r="I72" s="15">
        <f>H72+I71</f>
        <v>-28846.153846153844</v>
      </c>
      <c r="J72" s="15">
        <f t="shared" ref="J72" si="283">I72+J71</f>
        <v>-249971.08177569925</v>
      </c>
      <c r="K72" s="15">
        <f t="shared" ref="K72" si="284">J72+K71</f>
        <v>-215049.64774382813</v>
      </c>
      <c r="L72" s="15">
        <f t="shared" ref="L72" si="285">K72+L71</f>
        <v>-181471.3457901059</v>
      </c>
      <c r="M72" s="15">
        <f t="shared" ref="M72" si="286">L72+M71</f>
        <v>-149184.51698844993</v>
      </c>
      <c r="N72" s="15">
        <f t="shared" ref="N72" si="287">M72+N71</f>
        <v>-118139.48929454996</v>
      </c>
      <c r="O72" s="15">
        <f t="shared" ref="O72" si="288">N72+O71</f>
        <v>-88288.501127338444</v>
      </c>
      <c r="P72" s="15">
        <f t="shared" ref="P72" si="289">O72+P71</f>
        <v>-59585.627889635063</v>
      </c>
      <c r="Q72" s="15">
        <f t="shared" ref="Q72" si="290">P72+Q71</f>
        <v>-31986.711314920278</v>
      </c>
      <c r="R72" s="15">
        <f t="shared" ref="R72" si="291">Q72+R71</f>
        <v>-5449.2915315406754</v>
      </c>
      <c r="S72" s="15">
        <f t="shared" ref="S72" si="292">R72+S71</f>
        <v>20067.458260170482</v>
      </c>
      <c r="T72" s="15">
        <f t="shared" ref="T72" si="293">S72+T71</f>
        <v>44602.794598354281</v>
      </c>
      <c r="U72" s="15">
        <f t="shared" ref="U72" si="294">T72+U71</f>
        <v>68194.464154300251</v>
      </c>
      <c r="V72" s="15">
        <f t="shared" ref="V72" si="295">U72+V71</f>
        <v>90878.761804248294</v>
      </c>
      <c r="W72" s="15">
        <f t="shared" ref="W72" si="296">V72+W71</f>
        <v>112690.58646765987</v>
      </c>
      <c r="X72" s="15">
        <f t="shared" ref="X72" si="297">W72+X71</f>
        <v>133663.4947978633</v>
      </c>
      <c r="Y72" s="15">
        <f t="shared" ref="Y72" si="298">X72+Y71</f>
        <v>153829.75280767429</v>
      </c>
      <c r="Z72" s="15">
        <f t="shared" ref="Z72" si="299">Y72+Z71</f>
        <v>173220.38550941562</v>
      </c>
      <c r="AA72" s="15">
        <f t="shared" ref="AA72" si="300">Z72+AA71</f>
        <v>191865.22464570537</v>
      </c>
      <c r="AB72" s="15">
        <f t="shared" ref="AB72" si="301">AA72+AB71</f>
        <v>261615.69232560223</v>
      </c>
      <c r="AC72" s="15">
        <f t="shared" ref="AC72" si="302">AB72+AC71</f>
        <v>261615.69232560223</v>
      </c>
      <c r="AD72" s="15">
        <f t="shared" ref="AD72" si="303">AC72+AD71</f>
        <v>261615.69232560223</v>
      </c>
      <c r="AE72" s="15">
        <f t="shared" ref="AE72" si="304">AD72+AE71</f>
        <v>261615.69232560223</v>
      </c>
      <c r="AF72" s="15">
        <f t="shared" ref="AF72" si="305">AE72+AF71</f>
        <v>261615.69232560223</v>
      </c>
      <c r="AG72" s="15">
        <f t="shared" ref="AG72" si="306">AF72+AG71</f>
        <v>261615.69232560223</v>
      </c>
      <c r="AH72" s="15">
        <f t="shared" ref="AH72" si="307">AG72+AH71</f>
        <v>261615.69232560223</v>
      </c>
      <c r="AI72" s="15">
        <f t="shared" ref="AI72" si="308">AH72+AI71</f>
        <v>261615.69232560223</v>
      </c>
      <c r="AJ72" s="15">
        <f t="shared" ref="AJ72" si="309">AI72+AJ71</f>
        <v>261615.69232560223</v>
      </c>
      <c r="AK72" s="15">
        <f t="shared" ref="AK72" si="310">AJ72+AK71</f>
        <v>261615.69232560223</v>
      </c>
      <c r="AL72" s="15">
        <f t="shared" ref="AL72" si="311">AK72+AL71</f>
        <v>261615.69232560223</v>
      </c>
      <c r="AM72" s="15">
        <f t="shared" ref="AM72" si="312">AL72+AM71</f>
        <v>261615.69232560223</v>
      </c>
      <c r="AN72" s="15">
        <f t="shared" ref="AN72" si="313">AM72+AN71</f>
        <v>261615.69232560223</v>
      </c>
      <c r="AO72" s="15">
        <f t="shared" ref="AO72" si="314">AN72+AO71</f>
        <v>261615.69232560223</v>
      </c>
      <c r="AP72" s="15">
        <f t="shared" ref="AP72" si="315">AO72+AP71</f>
        <v>261615.69232560223</v>
      </c>
      <c r="AQ72" s="15">
        <f t="shared" ref="AQ72" si="316">AP72+AQ71</f>
        <v>261615.69232560223</v>
      </c>
      <c r="AR72" s="15">
        <f t="shared" ref="AR72" si="317">AQ72+AR71</f>
        <v>261615.69232560223</v>
      </c>
      <c r="AT72" s="39" t="s">
        <v>267</v>
      </c>
      <c r="AU72" s="39" t="s">
        <v>57</v>
      </c>
      <c r="AV72" s="39" t="s">
        <v>57</v>
      </c>
      <c r="AW72" s="39" t="s">
        <v>57</v>
      </c>
      <c r="AX72" s="39" t="s">
        <v>57</v>
      </c>
      <c r="AY72" s="39" t="s">
        <v>57</v>
      </c>
      <c r="AZ72" s="39" t="s">
        <v>57</v>
      </c>
      <c r="BA72" s="39" t="s">
        <v>57</v>
      </c>
      <c r="BB72" s="39" t="s">
        <v>57</v>
      </c>
      <c r="BC72" s="39" t="s">
        <v>57</v>
      </c>
      <c r="BE72" s="8"/>
      <c r="BF72" s="8"/>
      <c r="BG72" s="8"/>
      <c r="BH72" s="8"/>
      <c r="BI72" s="8"/>
      <c r="BJ72" s="8"/>
      <c r="BK72" s="8"/>
      <c r="BL72" s="8"/>
      <c r="BM72" s="8"/>
      <c r="BN72" s="8"/>
    </row>
    <row r="73" spans="2:66" outlineLevel="1">
      <c r="E73" s="11"/>
    </row>
    <row r="74" spans="2:66" outlineLevel="1">
      <c r="D74" s="2" t="str">
        <f>INDEX($AT74:$BC74,MATCH(General!$F$14,$AT$4:$BC$4,0))</f>
        <v>Profitability measures</v>
      </c>
      <c r="E74" s="11"/>
      <c r="AT74" s="39" t="s">
        <v>264</v>
      </c>
      <c r="AU74" s="39" t="s">
        <v>57</v>
      </c>
      <c r="AV74" s="39" t="s">
        <v>57</v>
      </c>
      <c r="AW74" s="39" t="s">
        <v>57</v>
      </c>
      <c r="AX74" s="39" t="s">
        <v>57</v>
      </c>
      <c r="AY74" s="39" t="s">
        <v>57</v>
      </c>
      <c r="AZ74" s="39" t="s">
        <v>57</v>
      </c>
      <c r="BA74" s="39" t="s">
        <v>57</v>
      </c>
      <c r="BB74" s="39" t="s">
        <v>57</v>
      </c>
      <c r="BC74" s="39" t="s">
        <v>57</v>
      </c>
    </row>
    <row r="75" spans="2:66" outlineLevel="1">
      <c r="D75" t="str">
        <f>INDEX($AT75:$BC75,MATCH(General!$F$14,$AT$4:$BC$4,0))</f>
        <v>FNPV(C)</v>
      </c>
      <c r="E75" s="11" t="str">
        <f>General!$F$16</f>
        <v>EUR</v>
      </c>
      <c r="F75" s="25">
        <f>F71</f>
        <v>261615.69232560223</v>
      </c>
      <c r="AT75" s="57" t="s">
        <v>270</v>
      </c>
      <c r="AU75" s="39" t="s">
        <v>57</v>
      </c>
      <c r="AV75" s="39" t="s">
        <v>57</v>
      </c>
      <c r="AW75" s="39" t="s">
        <v>57</v>
      </c>
      <c r="AX75" s="39" t="s">
        <v>57</v>
      </c>
      <c r="AY75" s="39" t="s">
        <v>57</v>
      </c>
      <c r="AZ75" s="39" t="s">
        <v>57</v>
      </c>
      <c r="BA75" s="39" t="s">
        <v>57</v>
      </c>
      <c r="BB75" s="39" t="s">
        <v>57</v>
      </c>
      <c r="BC75" s="39" t="s">
        <v>57</v>
      </c>
      <c r="BE75" s="8"/>
      <c r="BF75" s="8"/>
      <c r="BG75" s="8"/>
      <c r="BH75" s="8"/>
      <c r="BI75" s="8"/>
      <c r="BJ75" s="8"/>
      <c r="BK75" s="8"/>
      <c r="BL75" s="8"/>
      <c r="BM75" s="8"/>
      <c r="BN75" s="8"/>
    </row>
    <row r="76" spans="2:66" outlineLevel="1">
      <c r="D76" t="str">
        <f>INDEX($AT76:$BC76,MATCH(General!$F$14,$AT$4:$BC$4,0))</f>
        <v>FRR(C)</v>
      </c>
      <c r="E76" s="11" t="str">
        <f>INDEX($BC76:$BL76,MATCH(General!$F$14,$BC$4:$BL$4,0))</f>
        <v>%</v>
      </c>
      <c r="F76" s="49">
        <f>IFERROR(IRR(I68:AR68),"n/a")</f>
        <v>0.13476112717521782</v>
      </c>
      <c r="AT76" s="57" t="s">
        <v>271</v>
      </c>
      <c r="AU76" s="39" t="s">
        <v>57</v>
      </c>
      <c r="AV76" s="39" t="s">
        <v>57</v>
      </c>
      <c r="AW76" s="39" t="s">
        <v>57</v>
      </c>
      <c r="AX76" s="39" t="s">
        <v>57</v>
      </c>
      <c r="AY76" s="39" t="s">
        <v>57</v>
      </c>
      <c r="AZ76" s="39" t="s">
        <v>57</v>
      </c>
      <c r="BA76" s="39" t="s">
        <v>57</v>
      </c>
      <c r="BB76" s="39" t="s">
        <v>57</v>
      </c>
      <c r="BC76" s="39" t="s">
        <v>57</v>
      </c>
      <c r="BE76" s="39" t="s">
        <v>21</v>
      </c>
      <c r="BF76" s="39" t="s">
        <v>21</v>
      </c>
      <c r="BG76" s="39" t="s">
        <v>57</v>
      </c>
      <c r="BH76" s="39" t="s">
        <v>57</v>
      </c>
      <c r="BI76" s="39" t="s">
        <v>57</v>
      </c>
      <c r="BJ76" s="39" t="s">
        <v>57</v>
      </c>
      <c r="BK76" s="39" t="s">
        <v>57</v>
      </c>
      <c r="BL76" s="39" t="s">
        <v>57</v>
      </c>
      <c r="BM76" s="39" t="s">
        <v>57</v>
      </c>
      <c r="BN76" s="39" t="s">
        <v>57</v>
      </c>
    </row>
    <row r="77" spans="2:66" outlineLevel="1">
      <c r="D77" t="str">
        <f>INDEX($AT77:$BC77,MATCH(General!$F$14,$AT$4:$BC$4,0))</f>
        <v>FNPV(C) change</v>
      </c>
      <c r="E77" s="11" t="str">
        <f>INDEX($BC77:$BL77,MATCH(General!$F$14,$BC$4:$BL$4,0))</f>
        <v>%</v>
      </c>
      <c r="F77" s="49">
        <f>IFERROR(IF(AND(F75&gt;0,Financial_analysis!$F$27&gt;0),F75/Financial_analysis!$F$27-1,IF(AND(F75&lt;0,Financial_analysis!$F$27&lt;0),-(F75/Financial_analysis!$F$27-1),"n/a")),"n/a")</f>
        <v>1.3597950360916267E-2</v>
      </c>
      <c r="AT77" s="57" t="s">
        <v>321</v>
      </c>
      <c r="AU77" s="39" t="s">
        <v>57</v>
      </c>
      <c r="AV77" s="39" t="s">
        <v>57</v>
      </c>
      <c r="AW77" s="39" t="s">
        <v>57</v>
      </c>
      <c r="AX77" s="39" t="s">
        <v>57</v>
      </c>
      <c r="AY77" s="39" t="s">
        <v>57</v>
      </c>
      <c r="AZ77" s="39" t="s">
        <v>57</v>
      </c>
      <c r="BA77" s="39" t="s">
        <v>57</v>
      </c>
      <c r="BB77" s="39" t="s">
        <v>57</v>
      </c>
      <c r="BC77" s="39" t="s">
        <v>57</v>
      </c>
      <c r="BE77" s="39" t="s">
        <v>21</v>
      </c>
      <c r="BF77" s="39" t="s">
        <v>21</v>
      </c>
      <c r="BG77" s="39" t="s">
        <v>57</v>
      </c>
      <c r="BH77" s="39" t="s">
        <v>57</v>
      </c>
      <c r="BI77" s="39" t="s">
        <v>57</v>
      </c>
      <c r="BJ77" s="39" t="s">
        <v>57</v>
      </c>
      <c r="BK77" s="39" t="s">
        <v>57</v>
      </c>
      <c r="BL77" s="39" t="s">
        <v>57</v>
      </c>
      <c r="BM77" s="39" t="s">
        <v>57</v>
      </c>
      <c r="BN77" s="39" t="s">
        <v>57</v>
      </c>
    </row>
    <row r="78" spans="2:66" outlineLevel="1">
      <c r="D78" t="str">
        <f>INDEX($AT78:$BC78,MATCH(General!$F$14,$AT$4:$BC$4,0))</f>
        <v>FRR(C) change</v>
      </c>
      <c r="E78" s="11" t="str">
        <f>INDEX($BC78:$BL78,MATCH(General!$F$14,$BC$4:$BL$4,0))</f>
        <v>p.p.</v>
      </c>
      <c r="F78" s="49">
        <f>IFERROR(F76-Financial_analysis!$F$28,"n/a")</f>
        <v>1.2543886922584679E-3</v>
      </c>
      <c r="AT78" s="57" t="s">
        <v>322</v>
      </c>
      <c r="AU78" s="39" t="s">
        <v>57</v>
      </c>
      <c r="AV78" s="39" t="s">
        <v>57</v>
      </c>
      <c r="AW78" s="39" t="s">
        <v>57</v>
      </c>
      <c r="AX78" s="39" t="s">
        <v>57</v>
      </c>
      <c r="AY78" s="39" t="s">
        <v>57</v>
      </c>
      <c r="AZ78" s="39" t="s">
        <v>57</v>
      </c>
      <c r="BA78" s="39" t="s">
        <v>57</v>
      </c>
      <c r="BB78" s="39" t="s">
        <v>57</v>
      </c>
      <c r="BC78" s="39" t="s">
        <v>57</v>
      </c>
      <c r="BE78" s="39" t="s">
        <v>333</v>
      </c>
      <c r="BF78" s="39" t="s">
        <v>333</v>
      </c>
      <c r="BG78" s="39" t="s">
        <v>57</v>
      </c>
      <c r="BH78" s="39" t="s">
        <v>57</v>
      </c>
      <c r="BI78" s="39" t="s">
        <v>57</v>
      </c>
      <c r="BJ78" s="39" t="s">
        <v>57</v>
      </c>
      <c r="BK78" s="39" t="s">
        <v>57</v>
      </c>
      <c r="BL78" s="39" t="s">
        <v>57</v>
      </c>
      <c r="BM78" s="39" t="s">
        <v>57</v>
      </c>
      <c r="BN78" s="39" t="s">
        <v>57</v>
      </c>
    </row>
    <row r="79" spans="2:66" outlineLevel="1">
      <c r="E79" s="11"/>
    </row>
    <row r="80" spans="2:66" outlineLevel="1">
      <c r="B80" s="5" t="str">
        <f>INDEX($AT80:$BC80,MATCH(General!$F$14,$AT$4:$BC$4,0))</f>
        <v>Revenues sensitivity</v>
      </c>
      <c r="C80" s="5"/>
      <c r="D80" s="5"/>
      <c r="E80" s="19"/>
      <c r="F80" s="5"/>
      <c r="G80" s="5"/>
      <c r="H80" s="5"/>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T80" s="39" t="s">
        <v>323</v>
      </c>
      <c r="AU80" s="39" t="s">
        <v>57</v>
      </c>
      <c r="AV80" s="39" t="s">
        <v>57</v>
      </c>
      <c r="AW80" s="39" t="s">
        <v>57</v>
      </c>
      <c r="AX80" s="39" t="s">
        <v>57</v>
      </c>
      <c r="AY80" s="39" t="s">
        <v>57</v>
      </c>
      <c r="AZ80" s="39" t="s">
        <v>57</v>
      </c>
      <c r="BA80" s="39" t="s">
        <v>57</v>
      </c>
      <c r="BB80" s="39" t="s">
        <v>57</v>
      </c>
      <c r="BC80" s="39" t="s">
        <v>57</v>
      </c>
    </row>
    <row r="81" spans="3:66" outlineLevel="1">
      <c r="E81" s="11"/>
    </row>
    <row r="82" spans="3:66" outlineLevel="1">
      <c r="C82" s="6" t="str">
        <f>INDEX($AT82:$BC82,MATCH(General!$F$14,$AT$4:$BC$4,0))</f>
        <v>Revenues sensitivity - decrease</v>
      </c>
      <c r="D82" s="6"/>
      <c r="E82" s="13"/>
      <c r="F82" s="6"/>
      <c r="G82" s="6"/>
      <c r="H82" s="6"/>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T82" s="39" t="s">
        <v>324</v>
      </c>
      <c r="AU82" s="39" t="s">
        <v>57</v>
      </c>
      <c r="AV82" s="39" t="s">
        <v>57</v>
      </c>
      <c r="AW82" s="39" t="s">
        <v>57</v>
      </c>
      <c r="AX82" s="39" t="s">
        <v>57</v>
      </c>
      <c r="AY82" s="39" t="s">
        <v>57</v>
      </c>
      <c r="AZ82" s="39" t="s">
        <v>57</v>
      </c>
      <c r="BA82" s="39" t="s">
        <v>57</v>
      </c>
      <c r="BB82" s="39" t="s">
        <v>57</v>
      </c>
      <c r="BC82" s="39" t="s">
        <v>57</v>
      </c>
    </row>
    <row r="83" spans="3:66" outlineLevel="1">
      <c r="E83" s="11"/>
    </row>
    <row r="84" spans="3:66" outlineLevel="1">
      <c r="D84" t="str">
        <f>INDEX($AT84:$BC84,MATCH(General!$F$14,$AT$4:$BC$4,0))</f>
        <v>Revenues change</v>
      </c>
      <c r="E84" s="11" t="str">
        <f>INDEX($BC84:$BL84,MATCH(General!$F$14,$BC$4:$BL$4,0))</f>
        <v>%</v>
      </c>
      <c r="F84" s="49">
        <f>Analysis_param!$F$85</f>
        <v>-0.01</v>
      </c>
      <c r="AT84" s="39" t="s">
        <v>325</v>
      </c>
      <c r="AU84" s="39" t="s">
        <v>57</v>
      </c>
      <c r="AV84" s="39" t="s">
        <v>57</v>
      </c>
      <c r="AW84" s="39" t="s">
        <v>57</v>
      </c>
      <c r="AX84" s="39" t="s">
        <v>57</v>
      </c>
      <c r="AY84" s="39" t="s">
        <v>57</v>
      </c>
      <c r="AZ84" s="39" t="s">
        <v>57</v>
      </c>
      <c r="BA84" s="39" t="s">
        <v>57</v>
      </c>
      <c r="BB84" s="39" t="s">
        <v>57</v>
      </c>
      <c r="BC84" s="39" t="s">
        <v>57</v>
      </c>
      <c r="BE84" s="39" t="s">
        <v>21</v>
      </c>
      <c r="BF84" s="39" t="s">
        <v>21</v>
      </c>
      <c r="BG84" s="39" t="s">
        <v>57</v>
      </c>
      <c r="BH84" s="39" t="s">
        <v>57</v>
      </c>
      <c r="BI84" s="39" t="s">
        <v>57</v>
      </c>
      <c r="BJ84" s="39" t="s">
        <v>57</v>
      </c>
      <c r="BK84" s="39" t="s">
        <v>57</v>
      </c>
      <c r="BL84" s="39" t="s">
        <v>57</v>
      </c>
      <c r="BM84" s="39" t="s">
        <v>57</v>
      </c>
      <c r="BN84" s="39" t="s">
        <v>57</v>
      </c>
    </row>
    <row r="85" spans="3:66" outlineLevel="1">
      <c r="D85" t="str">
        <f>INDEX($AT85:$BC85,MATCH(General!$F$14,$AT$4:$BC$4,0))</f>
        <v>Net cash flow - base case</v>
      </c>
      <c r="E85" s="11" t="str">
        <f>General!$F$16</f>
        <v>EUR</v>
      </c>
      <c r="F85" s="25">
        <f>SUM(I85:AR85)</f>
        <v>546156.87569513288</v>
      </c>
      <c r="I85" s="15">
        <f>Financial_analysis!I$20</f>
        <v>-30000</v>
      </c>
      <c r="J85" s="15">
        <f>Financial_analysis!J$20</f>
        <v>-239404.93013970956</v>
      </c>
      <c r="K85" s="15">
        <f>Financial_analysis!K$20</f>
        <v>39000.655879713464</v>
      </c>
      <c r="L85" s="15">
        <f>Financial_analysis!L$20</f>
        <v>39000.655879713464</v>
      </c>
      <c r="M85" s="15">
        <f>Financial_analysis!M$20</f>
        <v>39000.655879713464</v>
      </c>
      <c r="N85" s="15">
        <f>Financial_analysis!N$20</f>
        <v>39000.655879713464</v>
      </c>
      <c r="O85" s="15">
        <f>Financial_analysis!O$20</f>
        <v>39000.655879713464</v>
      </c>
      <c r="P85" s="15">
        <f>Financial_analysis!P$20</f>
        <v>39000.655879713464</v>
      </c>
      <c r="Q85" s="15">
        <f>Financial_analysis!Q$20</f>
        <v>39000.655879713464</v>
      </c>
      <c r="R85" s="15">
        <f>Financial_analysis!R$20</f>
        <v>39000.655879713464</v>
      </c>
      <c r="S85" s="15">
        <f>Financial_analysis!S$20</f>
        <v>39000.655879713464</v>
      </c>
      <c r="T85" s="15">
        <f>Financial_analysis!T$20</f>
        <v>39000.655879713464</v>
      </c>
      <c r="U85" s="15">
        <f>Financial_analysis!U$20</f>
        <v>39000.655879713464</v>
      </c>
      <c r="V85" s="15">
        <f>Financial_analysis!V$20</f>
        <v>39000.655879713464</v>
      </c>
      <c r="W85" s="15">
        <f>Financial_analysis!W$20</f>
        <v>39000.655879713464</v>
      </c>
      <c r="X85" s="15">
        <f>Financial_analysis!X$20</f>
        <v>39000.655879713464</v>
      </c>
      <c r="Y85" s="15">
        <f>Financial_analysis!Y$20</f>
        <v>39000.655879713464</v>
      </c>
      <c r="Z85" s="15">
        <f>Financial_analysis!Z$20</f>
        <v>39000.655879713464</v>
      </c>
      <c r="AA85" s="15">
        <f>Financial_analysis!AA$20</f>
        <v>39000.655879713464</v>
      </c>
      <c r="AB85" s="15">
        <f>Financial_analysis!AB$20</f>
        <v>152550.65587971348</v>
      </c>
      <c r="AC85" s="15">
        <f>Financial_analysis!AC$20</f>
        <v>0</v>
      </c>
      <c r="AD85" s="15">
        <f>Financial_analysis!AD$20</f>
        <v>0</v>
      </c>
      <c r="AE85" s="15">
        <f>Financial_analysis!AE$20</f>
        <v>0</v>
      </c>
      <c r="AF85" s="15">
        <f>Financial_analysis!AF$20</f>
        <v>0</v>
      </c>
      <c r="AG85" s="15">
        <f>Financial_analysis!AG$20</f>
        <v>0</v>
      </c>
      <c r="AH85" s="15">
        <f>Financial_analysis!AH$20</f>
        <v>0</v>
      </c>
      <c r="AI85" s="15">
        <f>Financial_analysis!AI$20</f>
        <v>0</v>
      </c>
      <c r="AJ85" s="15">
        <f>Financial_analysis!AJ$20</f>
        <v>0</v>
      </c>
      <c r="AK85" s="15">
        <f>Financial_analysis!AK$20</f>
        <v>0</v>
      </c>
      <c r="AL85" s="15">
        <f>Financial_analysis!AL$20</f>
        <v>0</v>
      </c>
      <c r="AM85" s="15">
        <f>Financial_analysis!AM$20</f>
        <v>0</v>
      </c>
      <c r="AN85" s="15">
        <f>Financial_analysis!AN$20</f>
        <v>0</v>
      </c>
      <c r="AO85" s="15">
        <f>Financial_analysis!AO$20</f>
        <v>0</v>
      </c>
      <c r="AP85" s="15">
        <f>Financial_analysis!AP$20</f>
        <v>0</v>
      </c>
      <c r="AQ85" s="15">
        <f>Financial_analysis!AQ$20</f>
        <v>0</v>
      </c>
      <c r="AR85" s="15">
        <f>Financial_analysis!AR$20</f>
        <v>0</v>
      </c>
      <c r="AT85" s="39" t="s">
        <v>306</v>
      </c>
      <c r="AU85" s="39" t="s">
        <v>57</v>
      </c>
      <c r="AV85" s="39" t="s">
        <v>57</v>
      </c>
      <c r="AW85" s="39" t="s">
        <v>57</v>
      </c>
      <c r="AX85" s="39" t="s">
        <v>57</v>
      </c>
      <c r="AY85" s="39" t="s">
        <v>57</v>
      </c>
      <c r="AZ85" s="39" t="s">
        <v>57</v>
      </c>
      <c r="BA85" s="39" t="s">
        <v>57</v>
      </c>
      <c r="BB85" s="39" t="s">
        <v>57</v>
      </c>
      <c r="BC85" s="39" t="s">
        <v>57</v>
      </c>
      <c r="BE85" s="8"/>
      <c r="BF85" s="8"/>
      <c r="BG85" s="8"/>
      <c r="BH85" s="8"/>
      <c r="BI85" s="8"/>
      <c r="BJ85" s="8"/>
      <c r="BK85" s="8"/>
      <c r="BL85" s="8"/>
      <c r="BM85" s="8"/>
      <c r="BN85" s="8"/>
    </row>
    <row r="86" spans="3:66" outlineLevel="1">
      <c r="D86" t="str">
        <f>INDEX($AT86:$BC86,MATCH(General!$F$14,$AT$4:$BC$4,0))</f>
        <v>Change in cash flows</v>
      </c>
      <c r="E86" s="11" t="str">
        <f>General!$F$16</f>
        <v>EUR</v>
      </c>
      <c r="F86" s="25">
        <f>SUM(I86:AR86)</f>
        <v>-2028.11502580038</v>
      </c>
      <c r="I86" s="15">
        <f>$F84*Financial_analysis!I$11</f>
        <v>0</v>
      </c>
      <c r="J86" s="15">
        <f>$F84*Financial_analysis!J$11</f>
        <v>-69.742607489696653</v>
      </c>
      <c r="K86" s="15">
        <f>$F84*Financial_analysis!K$11</f>
        <v>-108.79846768392679</v>
      </c>
      <c r="L86" s="15">
        <f>$F84*Financial_analysis!L$11</f>
        <v>-108.79846768392679</v>
      </c>
      <c r="M86" s="15">
        <f>$F84*Financial_analysis!M$11</f>
        <v>-108.79846768392679</v>
      </c>
      <c r="N86" s="15">
        <f>$F84*Financial_analysis!N$11</f>
        <v>-108.79846768392679</v>
      </c>
      <c r="O86" s="15">
        <f>$F84*Financial_analysis!O$11</f>
        <v>-108.79846768392679</v>
      </c>
      <c r="P86" s="15">
        <f>$F84*Financial_analysis!P$11</f>
        <v>-108.79846768392679</v>
      </c>
      <c r="Q86" s="15">
        <f>$F84*Financial_analysis!Q$11</f>
        <v>-108.79846768392679</v>
      </c>
      <c r="R86" s="15">
        <f>$F84*Financial_analysis!R$11</f>
        <v>-108.79846768392679</v>
      </c>
      <c r="S86" s="15">
        <f>$F84*Financial_analysis!S$11</f>
        <v>-108.79846768392679</v>
      </c>
      <c r="T86" s="15">
        <f>$F84*Financial_analysis!T$11</f>
        <v>-108.79846768392679</v>
      </c>
      <c r="U86" s="15">
        <f>$F84*Financial_analysis!U$11</f>
        <v>-108.79846768392679</v>
      </c>
      <c r="V86" s="15">
        <f>$F84*Financial_analysis!V$11</f>
        <v>-108.79846768392679</v>
      </c>
      <c r="W86" s="15">
        <f>$F84*Financial_analysis!W$11</f>
        <v>-108.79846768392679</v>
      </c>
      <c r="X86" s="15">
        <f>$F84*Financial_analysis!X$11</f>
        <v>-108.79846768392679</v>
      </c>
      <c r="Y86" s="15">
        <f>$F84*Financial_analysis!Y$11</f>
        <v>-108.79846768392679</v>
      </c>
      <c r="Z86" s="15">
        <f>$F84*Financial_analysis!Z$11</f>
        <v>-108.79846768392679</v>
      </c>
      <c r="AA86" s="15">
        <f>$F84*Financial_analysis!AA$11</f>
        <v>-108.79846768392679</v>
      </c>
      <c r="AB86" s="15">
        <f>$F84*Financial_analysis!AB$11</f>
        <v>-108.79846768392679</v>
      </c>
      <c r="AC86" s="15">
        <f>$F84*Financial_analysis!AC$11</f>
        <v>0</v>
      </c>
      <c r="AD86" s="15">
        <f>$F84*Financial_analysis!AD$11</f>
        <v>0</v>
      </c>
      <c r="AE86" s="15">
        <f>$F84*Financial_analysis!AE$11</f>
        <v>0</v>
      </c>
      <c r="AF86" s="15">
        <f>$F84*Financial_analysis!AF$11</f>
        <v>0</v>
      </c>
      <c r="AG86" s="15">
        <f>$F84*Financial_analysis!AG$11</f>
        <v>0</v>
      </c>
      <c r="AH86" s="15">
        <f>$F84*Financial_analysis!AH$11</f>
        <v>0</v>
      </c>
      <c r="AI86" s="15">
        <f>$F84*Financial_analysis!AI$11</f>
        <v>0</v>
      </c>
      <c r="AJ86" s="15">
        <f>$F84*Financial_analysis!AJ$11</f>
        <v>0</v>
      </c>
      <c r="AK86" s="15">
        <f>$F84*Financial_analysis!AK$11</f>
        <v>0</v>
      </c>
      <c r="AL86" s="15">
        <f>$F84*Financial_analysis!AL$11</f>
        <v>0</v>
      </c>
      <c r="AM86" s="15">
        <f>$F84*Financial_analysis!AM$11</f>
        <v>0</v>
      </c>
      <c r="AN86" s="15">
        <f>$F84*Financial_analysis!AN$11</f>
        <v>0</v>
      </c>
      <c r="AO86" s="15">
        <f>$F84*Financial_analysis!AO$11</f>
        <v>0</v>
      </c>
      <c r="AP86" s="15">
        <f>$F84*Financial_analysis!AP$11</f>
        <v>0</v>
      </c>
      <c r="AQ86" s="15">
        <f>$F84*Financial_analysis!AQ$11</f>
        <v>0</v>
      </c>
      <c r="AR86" s="15">
        <f>$F84*Financial_analysis!AR$11</f>
        <v>0</v>
      </c>
      <c r="AT86" s="39" t="s">
        <v>453</v>
      </c>
      <c r="AU86" s="39" t="s">
        <v>57</v>
      </c>
      <c r="AV86" s="39" t="s">
        <v>57</v>
      </c>
      <c r="AW86" s="39" t="s">
        <v>57</v>
      </c>
      <c r="AX86" s="39" t="s">
        <v>57</v>
      </c>
      <c r="AY86" s="39" t="s">
        <v>57</v>
      </c>
      <c r="AZ86" s="39" t="s">
        <v>57</v>
      </c>
      <c r="BA86" s="39" t="s">
        <v>57</v>
      </c>
      <c r="BB86" s="39" t="s">
        <v>57</v>
      </c>
      <c r="BC86" s="39" t="s">
        <v>57</v>
      </c>
      <c r="BE86" s="8"/>
      <c r="BF86" s="8"/>
      <c r="BG86" s="8"/>
      <c r="BH86" s="8"/>
      <c r="BI86" s="8"/>
      <c r="BJ86" s="8"/>
      <c r="BK86" s="8"/>
      <c r="BL86" s="8"/>
      <c r="BM86" s="8"/>
      <c r="BN86" s="8"/>
    </row>
    <row r="87" spans="3:66" outlineLevel="1">
      <c r="D87" s="2" t="str">
        <f>INDEX($AT87:$BC87,MATCH(General!$F$14,$AT$4:$BC$4,0))</f>
        <v>Net cash flow</v>
      </c>
      <c r="E87" s="17" t="str">
        <f>General!$F$16</f>
        <v>EUR</v>
      </c>
      <c r="F87" s="28">
        <f>SUM(I87:AR87)</f>
        <v>544128.76066933235</v>
      </c>
      <c r="I87" s="16">
        <f>SUM(I85:I86)</f>
        <v>-30000</v>
      </c>
      <c r="J87" s="16">
        <f t="shared" ref="J87" si="318">SUM(J85:J86)</f>
        <v>-239474.67274719925</v>
      </c>
      <c r="K87" s="16">
        <f t="shared" ref="K87" si="319">SUM(K85:K86)</f>
        <v>38891.857412029538</v>
      </c>
      <c r="L87" s="16">
        <f t="shared" ref="L87" si="320">SUM(L85:L86)</f>
        <v>38891.857412029538</v>
      </c>
      <c r="M87" s="16">
        <f t="shared" ref="M87" si="321">SUM(M85:M86)</f>
        <v>38891.857412029538</v>
      </c>
      <c r="N87" s="16">
        <f t="shared" ref="N87" si="322">SUM(N85:N86)</f>
        <v>38891.857412029538</v>
      </c>
      <c r="O87" s="16">
        <f t="shared" ref="O87" si="323">SUM(O85:O86)</f>
        <v>38891.857412029538</v>
      </c>
      <c r="P87" s="16">
        <f t="shared" ref="P87" si="324">SUM(P85:P86)</f>
        <v>38891.857412029538</v>
      </c>
      <c r="Q87" s="16">
        <f t="shared" ref="Q87" si="325">SUM(Q85:Q86)</f>
        <v>38891.857412029538</v>
      </c>
      <c r="R87" s="16">
        <f t="shared" ref="R87" si="326">SUM(R85:R86)</f>
        <v>38891.857412029538</v>
      </c>
      <c r="S87" s="16">
        <f t="shared" ref="S87" si="327">SUM(S85:S86)</f>
        <v>38891.857412029538</v>
      </c>
      <c r="T87" s="16">
        <f t="shared" ref="T87" si="328">SUM(T85:T86)</f>
        <v>38891.857412029538</v>
      </c>
      <c r="U87" s="16">
        <f t="shared" ref="U87" si="329">SUM(U85:U86)</f>
        <v>38891.857412029538</v>
      </c>
      <c r="V87" s="16">
        <f t="shared" ref="V87" si="330">SUM(V85:V86)</f>
        <v>38891.857412029538</v>
      </c>
      <c r="W87" s="16">
        <f t="shared" ref="W87" si="331">SUM(W85:W86)</f>
        <v>38891.857412029538</v>
      </c>
      <c r="X87" s="16">
        <f t="shared" ref="X87" si="332">SUM(X85:X86)</f>
        <v>38891.857412029538</v>
      </c>
      <c r="Y87" s="16">
        <f t="shared" ref="Y87" si="333">SUM(Y85:Y86)</f>
        <v>38891.857412029538</v>
      </c>
      <c r="Z87" s="16">
        <f t="shared" ref="Z87" si="334">SUM(Z85:Z86)</f>
        <v>38891.857412029538</v>
      </c>
      <c r="AA87" s="16">
        <f t="shared" ref="AA87" si="335">SUM(AA85:AA86)</f>
        <v>38891.857412029538</v>
      </c>
      <c r="AB87" s="16">
        <f t="shared" ref="AB87" si="336">SUM(AB85:AB86)</f>
        <v>152441.85741202955</v>
      </c>
      <c r="AC87" s="16">
        <f t="shared" ref="AC87" si="337">SUM(AC85:AC86)</f>
        <v>0</v>
      </c>
      <c r="AD87" s="16">
        <f t="shared" ref="AD87" si="338">SUM(AD85:AD86)</f>
        <v>0</v>
      </c>
      <c r="AE87" s="16">
        <f t="shared" ref="AE87" si="339">SUM(AE85:AE86)</f>
        <v>0</v>
      </c>
      <c r="AF87" s="16">
        <f t="shared" ref="AF87" si="340">SUM(AF85:AF86)</f>
        <v>0</v>
      </c>
      <c r="AG87" s="16">
        <f t="shared" ref="AG87" si="341">SUM(AG85:AG86)</f>
        <v>0</v>
      </c>
      <c r="AH87" s="16">
        <f t="shared" ref="AH87" si="342">SUM(AH85:AH86)</f>
        <v>0</v>
      </c>
      <c r="AI87" s="16">
        <f t="shared" ref="AI87" si="343">SUM(AI85:AI86)</f>
        <v>0</v>
      </c>
      <c r="AJ87" s="16">
        <f t="shared" ref="AJ87" si="344">SUM(AJ85:AJ86)</f>
        <v>0</v>
      </c>
      <c r="AK87" s="16">
        <f t="shared" ref="AK87" si="345">SUM(AK85:AK86)</f>
        <v>0</v>
      </c>
      <c r="AL87" s="16">
        <f t="shared" ref="AL87" si="346">SUM(AL85:AL86)</f>
        <v>0</v>
      </c>
      <c r="AM87" s="16">
        <f t="shared" ref="AM87" si="347">SUM(AM85:AM86)</f>
        <v>0</v>
      </c>
      <c r="AN87" s="16">
        <f t="shared" ref="AN87" si="348">SUM(AN85:AN86)</f>
        <v>0</v>
      </c>
      <c r="AO87" s="16">
        <f t="shared" ref="AO87" si="349">SUM(AO85:AO86)</f>
        <v>0</v>
      </c>
      <c r="AP87" s="16">
        <f t="shared" ref="AP87" si="350">SUM(AP85:AP86)</f>
        <v>0</v>
      </c>
      <c r="AQ87" s="16">
        <f t="shared" ref="AQ87" si="351">SUM(AQ85:AQ86)</f>
        <v>0</v>
      </c>
      <c r="AR87" s="16">
        <f t="shared" ref="AR87" si="352">SUM(AR85:AR86)</f>
        <v>0</v>
      </c>
      <c r="AT87" s="39" t="s">
        <v>261</v>
      </c>
      <c r="AU87" s="39" t="s">
        <v>57</v>
      </c>
      <c r="AV87" s="39" t="s">
        <v>57</v>
      </c>
      <c r="AW87" s="39" t="s">
        <v>57</v>
      </c>
      <c r="AX87" s="39" t="s">
        <v>57</v>
      </c>
      <c r="AY87" s="39" t="s">
        <v>57</v>
      </c>
      <c r="AZ87" s="39" t="s">
        <v>57</v>
      </c>
      <c r="BA87" s="39" t="s">
        <v>57</v>
      </c>
      <c r="BB87" s="39" t="s">
        <v>57</v>
      </c>
      <c r="BC87" s="39" t="s">
        <v>57</v>
      </c>
      <c r="BE87" s="8"/>
      <c r="BF87" s="8"/>
      <c r="BG87" s="8"/>
      <c r="BH87" s="8"/>
      <c r="BI87" s="8"/>
      <c r="BJ87" s="8"/>
      <c r="BK87" s="8"/>
      <c r="BL87" s="8"/>
      <c r="BM87" s="8"/>
      <c r="BN87" s="8"/>
    </row>
    <row r="88" spans="3:66" outlineLevel="1">
      <c r="D88" t="str">
        <f>INDEX($AT88:$BC88,MATCH(General!$F$14,$AT$4:$BC$4,0))</f>
        <v>Cumulative net cash flow</v>
      </c>
      <c r="E88" s="11" t="str">
        <f>General!$F$16</f>
        <v>EUR</v>
      </c>
      <c r="I88" s="15">
        <f>H88+I87</f>
        <v>-30000</v>
      </c>
      <c r="J88" s="15">
        <f t="shared" ref="J88" si="353">I88+J87</f>
        <v>-269474.67274719925</v>
      </c>
      <c r="K88" s="15">
        <f t="shared" ref="K88" si="354">J88+K87</f>
        <v>-230582.81533516973</v>
      </c>
      <c r="L88" s="15">
        <f t="shared" ref="L88" si="355">K88+L87</f>
        <v>-191690.9579231402</v>
      </c>
      <c r="M88" s="15">
        <f t="shared" ref="M88" si="356">L88+M87</f>
        <v>-152799.10051111068</v>
      </c>
      <c r="N88" s="15">
        <f t="shared" ref="N88" si="357">M88+N87</f>
        <v>-113907.24309908114</v>
      </c>
      <c r="O88" s="15">
        <f t="shared" ref="O88" si="358">N88+O87</f>
        <v>-75015.385687051603</v>
      </c>
      <c r="P88" s="15">
        <f t="shared" ref="P88" si="359">O88+P87</f>
        <v>-36123.528275022065</v>
      </c>
      <c r="Q88" s="15">
        <f t="shared" ref="Q88" si="360">P88+Q87</f>
        <v>2768.329137007473</v>
      </c>
      <c r="R88" s="15">
        <f t="shared" ref="R88" si="361">Q88+R87</f>
        <v>41660.186549037011</v>
      </c>
      <c r="S88" s="15">
        <f t="shared" ref="S88" si="362">R88+S87</f>
        <v>80552.043961066549</v>
      </c>
      <c r="T88" s="15">
        <f t="shared" ref="T88" si="363">S88+T87</f>
        <v>119443.90137309609</v>
      </c>
      <c r="U88" s="15">
        <f t="shared" ref="U88" si="364">T88+U87</f>
        <v>158335.75878512562</v>
      </c>
      <c r="V88" s="15">
        <f t="shared" ref="V88" si="365">U88+V87</f>
        <v>197227.61619715515</v>
      </c>
      <c r="W88" s="15">
        <f t="shared" ref="W88" si="366">V88+W87</f>
        <v>236119.47360918467</v>
      </c>
      <c r="X88" s="15">
        <f t="shared" ref="X88" si="367">W88+X87</f>
        <v>275011.3310212142</v>
      </c>
      <c r="Y88" s="15">
        <f t="shared" ref="Y88" si="368">X88+Y87</f>
        <v>313903.18843324372</v>
      </c>
      <c r="Z88" s="15">
        <f t="shared" ref="Z88" si="369">Y88+Z87</f>
        <v>352795.04584527324</v>
      </c>
      <c r="AA88" s="15">
        <f t="shared" ref="AA88" si="370">Z88+AA87</f>
        <v>391686.90325730277</v>
      </c>
      <c r="AB88" s="15">
        <f t="shared" ref="AB88" si="371">AA88+AB87</f>
        <v>544128.76066933235</v>
      </c>
      <c r="AC88" s="15">
        <f t="shared" ref="AC88" si="372">AB88+AC87</f>
        <v>544128.76066933235</v>
      </c>
      <c r="AD88" s="15">
        <f t="shared" ref="AD88" si="373">AC88+AD87</f>
        <v>544128.76066933235</v>
      </c>
      <c r="AE88" s="15">
        <f t="shared" ref="AE88" si="374">AD88+AE87</f>
        <v>544128.76066933235</v>
      </c>
      <c r="AF88" s="15">
        <f t="shared" ref="AF88" si="375">AE88+AF87</f>
        <v>544128.76066933235</v>
      </c>
      <c r="AG88" s="15">
        <f t="shared" ref="AG88" si="376">AF88+AG87</f>
        <v>544128.76066933235</v>
      </c>
      <c r="AH88" s="15">
        <f t="shared" ref="AH88" si="377">AG88+AH87</f>
        <v>544128.76066933235</v>
      </c>
      <c r="AI88" s="15">
        <f t="shared" ref="AI88" si="378">AH88+AI87</f>
        <v>544128.76066933235</v>
      </c>
      <c r="AJ88" s="15">
        <f t="shared" ref="AJ88" si="379">AI88+AJ87</f>
        <v>544128.76066933235</v>
      </c>
      <c r="AK88" s="15">
        <f t="shared" ref="AK88" si="380">AJ88+AK87</f>
        <v>544128.76066933235</v>
      </c>
      <c r="AL88" s="15">
        <f t="shared" ref="AL88" si="381">AK88+AL87</f>
        <v>544128.76066933235</v>
      </c>
      <c r="AM88" s="15">
        <f t="shared" ref="AM88" si="382">AL88+AM87</f>
        <v>544128.76066933235</v>
      </c>
      <c r="AN88" s="15">
        <f t="shared" ref="AN88" si="383">AM88+AN87</f>
        <v>544128.76066933235</v>
      </c>
      <c r="AO88" s="15">
        <f t="shared" ref="AO88" si="384">AN88+AO87</f>
        <v>544128.76066933235</v>
      </c>
      <c r="AP88" s="15">
        <f t="shared" ref="AP88" si="385">AO88+AP87</f>
        <v>544128.76066933235</v>
      </c>
      <c r="AQ88" s="15">
        <f t="shared" ref="AQ88" si="386">AP88+AQ87</f>
        <v>544128.76066933235</v>
      </c>
      <c r="AR88" s="15">
        <f t="shared" ref="AR88" si="387">AQ88+AR87</f>
        <v>544128.76066933235</v>
      </c>
      <c r="AT88" s="39" t="s">
        <v>263</v>
      </c>
      <c r="AU88" s="39" t="s">
        <v>57</v>
      </c>
      <c r="AV88" s="39" t="s">
        <v>57</v>
      </c>
      <c r="AW88" s="39" t="s">
        <v>57</v>
      </c>
      <c r="AX88" s="39" t="s">
        <v>57</v>
      </c>
      <c r="AY88" s="39" t="s">
        <v>57</v>
      </c>
      <c r="AZ88" s="39" t="s">
        <v>57</v>
      </c>
      <c r="BA88" s="39" t="s">
        <v>57</v>
      </c>
      <c r="BB88" s="39" t="s">
        <v>57</v>
      </c>
      <c r="BC88" s="39" t="s">
        <v>57</v>
      </c>
      <c r="BE88" s="8"/>
      <c r="BF88" s="8"/>
      <c r="BG88" s="8"/>
      <c r="BH88" s="8"/>
      <c r="BI88" s="8"/>
      <c r="BJ88" s="8"/>
      <c r="BK88" s="8"/>
      <c r="BL88" s="8"/>
      <c r="BM88" s="8"/>
      <c r="BN88" s="8"/>
    </row>
    <row r="89" spans="3:66" outlineLevel="1">
      <c r="E89" s="11"/>
    </row>
    <row r="90" spans="3:66" outlineLevel="1">
      <c r="D90" s="2" t="str">
        <f>INDEX($AT90:$BC90,MATCH(General!$F$14,$AT$4:$BC$4,0))</f>
        <v>Discounted net cash flow</v>
      </c>
      <c r="E90" s="17" t="str">
        <f>General!$F$16</f>
        <v>EUR</v>
      </c>
      <c r="F90" s="28">
        <f>SUM(I90:AR90)</f>
        <v>256768.09658919025</v>
      </c>
      <c r="I90" s="16">
        <f>I87/(1+Calc!$F$790)^Config!I$15</f>
        <v>-28846.153846153844</v>
      </c>
      <c r="J90" s="16">
        <f>J87/(1+Calc!$F$790)^Config!J$15</f>
        <v>-221407.79654881585</v>
      </c>
      <c r="K90" s="16">
        <f>K87/(1+Calc!$F$790)^Config!K$15</f>
        <v>34574.719621242686</v>
      </c>
      <c r="L90" s="16">
        <f>L87/(1+Calc!$F$790)^Config!L$15</f>
        <v>33244.922712733351</v>
      </c>
      <c r="M90" s="16">
        <f>M87/(1+Calc!$F$790)^Config!M$15</f>
        <v>31966.271839166679</v>
      </c>
      <c r="N90" s="16">
        <f>N87/(1+Calc!$F$790)^Config!N$15</f>
        <v>30736.799845352576</v>
      </c>
      <c r="O90" s="16">
        <f>O87/(1+Calc!$F$790)^Config!O$15</f>
        <v>29554.615235915942</v>
      </c>
      <c r="P90" s="16">
        <f>P87/(1+Calc!$F$790)^Config!P$15</f>
        <v>28417.899265303786</v>
      </c>
      <c r="Q90" s="16">
        <f>Q87/(1+Calc!$F$790)^Config!Q$15</f>
        <v>27324.903139715178</v>
      </c>
      <c r="R90" s="16">
        <f>R87/(1+Calc!$F$790)^Config!R$15</f>
        <v>26273.945326649209</v>
      </c>
      <c r="S90" s="16">
        <f>S87/(1+Calc!$F$790)^Config!S$15</f>
        <v>25263.408967931933</v>
      </c>
      <c r="T90" s="16">
        <f>T87/(1+Calc!$F$790)^Config!T$15</f>
        <v>24291.739392242238</v>
      </c>
      <c r="U90" s="16">
        <f>U87/(1+Calc!$F$790)^Config!U$15</f>
        <v>23357.441723309843</v>
      </c>
      <c r="V90" s="16">
        <f>V87/(1+Calc!$F$790)^Config!V$15</f>
        <v>22459.078580105619</v>
      </c>
      <c r="W90" s="16">
        <f>W87/(1+Calc!$F$790)^Config!W$15</f>
        <v>21595.267865486174</v>
      </c>
      <c r="X90" s="16">
        <f>X87/(1+Calc!$F$790)^Config!X$15</f>
        <v>20764.680639890546</v>
      </c>
      <c r="Y90" s="16">
        <f>Y87/(1+Calc!$F$790)^Config!Y$15</f>
        <v>19966.039076817833</v>
      </c>
      <c r="Z90" s="16">
        <f>Z87/(1+Calc!$F$790)^Config!Z$15</f>
        <v>19198.114496940223</v>
      </c>
      <c r="AA90" s="16">
        <f>AA87/(1+Calc!$F$790)^Config!AA$15</f>
        <v>18459.725477827138</v>
      </c>
      <c r="AB90" s="16">
        <f>AB87/(1+Calc!$F$790)^Config!AB$15</f>
        <v>69572.473777528969</v>
      </c>
      <c r="AC90" s="16">
        <f>AC87/(1+Calc!$F$790)^Config!AC$15</f>
        <v>0</v>
      </c>
      <c r="AD90" s="16">
        <f>AD87/(1+Calc!$F$790)^Config!AD$15</f>
        <v>0</v>
      </c>
      <c r="AE90" s="16">
        <f>AE87/(1+Calc!$F$790)^Config!AE$15</f>
        <v>0</v>
      </c>
      <c r="AF90" s="16">
        <f>AF87/(1+Calc!$F$790)^Config!AF$15</f>
        <v>0</v>
      </c>
      <c r="AG90" s="16">
        <f>AG87/(1+Calc!$F$790)^Config!AG$15</f>
        <v>0</v>
      </c>
      <c r="AH90" s="16">
        <f>AH87/(1+Calc!$F$790)^Config!AH$15</f>
        <v>0</v>
      </c>
      <c r="AI90" s="16">
        <f>AI87/(1+Calc!$F$790)^Config!AI$15</f>
        <v>0</v>
      </c>
      <c r="AJ90" s="16">
        <f>AJ87/(1+Calc!$F$790)^Config!AJ$15</f>
        <v>0</v>
      </c>
      <c r="AK90" s="16">
        <f>AK87/(1+Calc!$F$790)^Config!AK$15</f>
        <v>0</v>
      </c>
      <c r="AL90" s="16">
        <f>AL87/(1+Calc!$F$790)^Config!AL$15</f>
        <v>0</v>
      </c>
      <c r="AM90" s="16">
        <f>AM87/(1+Calc!$F$790)^Config!AM$15</f>
        <v>0</v>
      </c>
      <c r="AN90" s="16">
        <f>AN87/(1+Calc!$F$790)^Config!AN$15</f>
        <v>0</v>
      </c>
      <c r="AO90" s="16">
        <f>AO87/(1+Calc!$F$790)^Config!AO$15</f>
        <v>0</v>
      </c>
      <c r="AP90" s="16">
        <f>AP87/(1+Calc!$F$790)^Config!AP$15</f>
        <v>0</v>
      </c>
      <c r="AQ90" s="16">
        <f>AQ87/(1+Calc!$F$790)^Config!AQ$15</f>
        <v>0</v>
      </c>
      <c r="AR90" s="16">
        <f>AR87/(1+Calc!$F$790)^Config!AR$15</f>
        <v>0</v>
      </c>
      <c r="AT90" s="39" t="s">
        <v>266</v>
      </c>
      <c r="AU90" s="39" t="s">
        <v>57</v>
      </c>
      <c r="AV90" s="39" t="s">
        <v>57</v>
      </c>
      <c r="AW90" s="39" t="s">
        <v>57</v>
      </c>
      <c r="AX90" s="39" t="s">
        <v>57</v>
      </c>
      <c r="AY90" s="39" t="s">
        <v>57</v>
      </c>
      <c r="AZ90" s="39" t="s">
        <v>57</v>
      </c>
      <c r="BA90" s="39" t="s">
        <v>57</v>
      </c>
      <c r="BB90" s="39" t="s">
        <v>57</v>
      </c>
      <c r="BC90" s="39" t="s">
        <v>57</v>
      </c>
      <c r="BE90" s="8"/>
      <c r="BF90" s="8"/>
      <c r="BG90" s="8"/>
      <c r="BH90" s="8"/>
      <c r="BI90" s="8"/>
      <c r="BJ90" s="8"/>
      <c r="BK90" s="8"/>
      <c r="BL90" s="8"/>
      <c r="BM90" s="8"/>
      <c r="BN90" s="8"/>
    </row>
    <row r="91" spans="3:66" outlineLevel="1">
      <c r="D91" t="str">
        <f>INDEX($AT91:$BC91,MATCH(General!$F$14,$AT$4:$BC$4,0))</f>
        <v>Cumulative discounted net cash flow</v>
      </c>
      <c r="E91" s="11" t="str">
        <f>General!$F$16</f>
        <v>EUR</v>
      </c>
      <c r="I91" s="15">
        <f>H91+I90</f>
        <v>-28846.153846153844</v>
      </c>
      <c r="J91" s="15">
        <f t="shared" ref="J91" si="388">I91+J90</f>
        <v>-250253.9503949697</v>
      </c>
      <c r="K91" s="15">
        <f t="shared" ref="K91" si="389">J91+K90</f>
        <v>-215679.230773727</v>
      </c>
      <c r="L91" s="15">
        <f t="shared" ref="L91" si="390">K91+L90</f>
        <v>-182434.30806099364</v>
      </c>
      <c r="M91" s="15">
        <f t="shared" ref="M91" si="391">L91+M90</f>
        <v>-150468.03622182697</v>
      </c>
      <c r="N91" s="15">
        <f t="shared" ref="N91" si="392">M91+N90</f>
        <v>-119731.23637647439</v>
      </c>
      <c r="O91" s="15">
        <f t="shared" ref="O91" si="393">N91+O90</f>
        <v>-90176.621140558447</v>
      </c>
      <c r="P91" s="15">
        <f t="shared" ref="P91" si="394">O91+P90</f>
        <v>-61758.721875254661</v>
      </c>
      <c r="Q91" s="15">
        <f t="shared" ref="Q91" si="395">P91+Q90</f>
        <v>-34433.818735539484</v>
      </c>
      <c r="R91" s="15">
        <f t="shared" ref="R91" si="396">Q91+R90</f>
        <v>-8159.8734088902747</v>
      </c>
      <c r="S91" s="15">
        <f t="shared" ref="S91" si="397">R91+S90</f>
        <v>17103.535559041658</v>
      </c>
      <c r="T91" s="15">
        <f t="shared" ref="T91" si="398">S91+T90</f>
        <v>41395.274951283893</v>
      </c>
      <c r="U91" s="15">
        <f t="shared" ref="U91" si="399">T91+U90</f>
        <v>64752.716674593736</v>
      </c>
      <c r="V91" s="15">
        <f t="shared" ref="V91" si="400">U91+V90</f>
        <v>87211.795254699362</v>
      </c>
      <c r="W91" s="15">
        <f t="shared" ref="W91" si="401">V91+W90</f>
        <v>108807.06312018554</v>
      </c>
      <c r="X91" s="15">
        <f t="shared" ref="X91" si="402">W91+X90</f>
        <v>129571.74376007609</v>
      </c>
      <c r="Y91" s="15">
        <f t="shared" ref="Y91" si="403">X91+Y90</f>
        <v>149537.78283689392</v>
      </c>
      <c r="Z91" s="15">
        <f t="shared" ref="Z91" si="404">Y91+Z90</f>
        <v>168735.89733383415</v>
      </c>
      <c r="AA91" s="15">
        <f t="shared" ref="AA91" si="405">Z91+AA90</f>
        <v>187195.62281166128</v>
      </c>
      <c r="AB91" s="15">
        <f t="shared" ref="AB91" si="406">AA91+AB90</f>
        <v>256768.09658919025</v>
      </c>
      <c r="AC91" s="15">
        <f t="shared" ref="AC91" si="407">AB91+AC90</f>
        <v>256768.09658919025</v>
      </c>
      <c r="AD91" s="15">
        <f t="shared" ref="AD91" si="408">AC91+AD90</f>
        <v>256768.09658919025</v>
      </c>
      <c r="AE91" s="15">
        <f t="shared" ref="AE91" si="409">AD91+AE90</f>
        <v>256768.09658919025</v>
      </c>
      <c r="AF91" s="15">
        <f t="shared" ref="AF91" si="410">AE91+AF90</f>
        <v>256768.09658919025</v>
      </c>
      <c r="AG91" s="15">
        <f t="shared" ref="AG91" si="411">AF91+AG90</f>
        <v>256768.09658919025</v>
      </c>
      <c r="AH91" s="15">
        <f t="shared" ref="AH91" si="412">AG91+AH90</f>
        <v>256768.09658919025</v>
      </c>
      <c r="AI91" s="15">
        <f t="shared" ref="AI91" si="413">AH91+AI90</f>
        <v>256768.09658919025</v>
      </c>
      <c r="AJ91" s="15">
        <f t="shared" ref="AJ91" si="414">AI91+AJ90</f>
        <v>256768.09658919025</v>
      </c>
      <c r="AK91" s="15">
        <f t="shared" ref="AK91" si="415">AJ91+AK90</f>
        <v>256768.09658919025</v>
      </c>
      <c r="AL91" s="15">
        <f t="shared" ref="AL91" si="416">AK91+AL90</f>
        <v>256768.09658919025</v>
      </c>
      <c r="AM91" s="15">
        <f t="shared" ref="AM91" si="417">AL91+AM90</f>
        <v>256768.09658919025</v>
      </c>
      <c r="AN91" s="15">
        <f t="shared" ref="AN91" si="418">AM91+AN90</f>
        <v>256768.09658919025</v>
      </c>
      <c r="AO91" s="15">
        <f t="shared" ref="AO91" si="419">AN91+AO90</f>
        <v>256768.09658919025</v>
      </c>
      <c r="AP91" s="15">
        <f t="shared" ref="AP91" si="420">AO91+AP90</f>
        <v>256768.09658919025</v>
      </c>
      <c r="AQ91" s="15">
        <f t="shared" ref="AQ91" si="421">AP91+AQ90</f>
        <v>256768.09658919025</v>
      </c>
      <c r="AR91" s="15">
        <f t="shared" ref="AR91" si="422">AQ91+AR90</f>
        <v>256768.09658919025</v>
      </c>
      <c r="AT91" s="39" t="s">
        <v>267</v>
      </c>
      <c r="AU91" s="39" t="s">
        <v>57</v>
      </c>
      <c r="AV91" s="39" t="s">
        <v>57</v>
      </c>
      <c r="AW91" s="39" t="s">
        <v>57</v>
      </c>
      <c r="AX91" s="39" t="s">
        <v>57</v>
      </c>
      <c r="AY91" s="39" t="s">
        <v>57</v>
      </c>
      <c r="AZ91" s="39" t="s">
        <v>57</v>
      </c>
      <c r="BA91" s="39" t="s">
        <v>57</v>
      </c>
      <c r="BB91" s="39" t="s">
        <v>57</v>
      </c>
      <c r="BC91" s="39" t="s">
        <v>57</v>
      </c>
      <c r="BE91" s="8"/>
      <c r="BF91" s="8"/>
      <c r="BG91" s="8"/>
      <c r="BH91" s="8"/>
      <c r="BI91" s="8"/>
      <c r="BJ91" s="8"/>
      <c r="BK91" s="8"/>
      <c r="BL91" s="8"/>
      <c r="BM91" s="8"/>
      <c r="BN91" s="8"/>
    </row>
    <row r="92" spans="3:66" outlineLevel="1">
      <c r="E92" s="11"/>
    </row>
    <row r="93" spans="3:66" outlineLevel="1">
      <c r="D93" s="2" t="str">
        <f>INDEX($AT93:$BC93,MATCH(General!$F$14,$AT$4:$BC$4,0))</f>
        <v>Profitability measures</v>
      </c>
      <c r="E93" s="11"/>
      <c r="AT93" s="39" t="s">
        <v>264</v>
      </c>
      <c r="AU93" s="39" t="s">
        <v>57</v>
      </c>
      <c r="AV93" s="39" t="s">
        <v>57</v>
      </c>
      <c r="AW93" s="39" t="s">
        <v>57</v>
      </c>
      <c r="AX93" s="39" t="s">
        <v>57</v>
      </c>
      <c r="AY93" s="39" t="s">
        <v>57</v>
      </c>
      <c r="AZ93" s="39" t="s">
        <v>57</v>
      </c>
      <c r="BA93" s="39" t="s">
        <v>57</v>
      </c>
      <c r="BB93" s="39" t="s">
        <v>57</v>
      </c>
      <c r="BC93" s="39" t="s">
        <v>57</v>
      </c>
    </row>
    <row r="94" spans="3:66" outlineLevel="1">
      <c r="D94" t="str">
        <f>INDEX($AT94:$BC94,MATCH(General!$F$14,$AT$4:$BC$4,0))</f>
        <v>FNPV(C)</v>
      </c>
      <c r="E94" s="11" t="str">
        <f>General!$F$16</f>
        <v>EUR</v>
      </c>
      <c r="F94" s="25">
        <f>F90</f>
        <v>256768.09658919025</v>
      </c>
      <c r="AT94" s="57" t="s">
        <v>270</v>
      </c>
      <c r="AU94" s="39" t="s">
        <v>57</v>
      </c>
      <c r="AV94" s="39" t="s">
        <v>57</v>
      </c>
      <c r="AW94" s="39" t="s">
        <v>57</v>
      </c>
      <c r="AX94" s="39" t="s">
        <v>57</v>
      </c>
      <c r="AY94" s="39" t="s">
        <v>57</v>
      </c>
      <c r="AZ94" s="39" t="s">
        <v>57</v>
      </c>
      <c r="BA94" s="39" t="s">
        <v>57</v>
      </c>
      <c r="BB94" s="39" t="s">
        <v>57</v>
      </c>
      <c r="BC94" s="39" t="s">
        <v>57</v>
      </c>
      <c r="BE94" s="8"/>
      <c r="BF94" s="8"/>
      <c r="BG94" s="8"/>
      <c r="BH94" s="8"/>
      <c r="BI94" s="8"/>
      <c r="BJ94" s="8"/>
      <c r="BK94" s="8"/>
      <c r="BL94" s="8"/>
      <c r="BM94" s="8"/>
      <c r="BN94" s="8"/>
    </row>
    <row r="95" spans="3:66" outlineLevel="1">
      <c r="D95" t="str">
        <f>INDEX($AT95:$BC95,MATCH(General!$F$14,$AT$4:$BC$4,0))</f>
        <v>FRR(C)</v>
      </c>
      <c r="E95" s="11" t="str">
        <f>INDEX($BC95:$BL95,MATCH(General!$F$14,$BC$4:$BL$4,0))</f>
        <v>%</v>
      </c>
      <c r="F95" s="49">
        <f>IFERROR(IRR(I87:AR87),"n/a")</f>
        <v>0.13303422309036428</v>
      </c>
      <c r="AT95" s="57" t="s">
        <v>271</v>
      </c>
      <c r="AU95" s="39" t="s">
        <v>57</v>
      </c>
      <c r="AV95" s="39" t="s">
        <v>57</v>
      </c>
      <c r="AW95" s="39" t="s">
        <v>57</v>
      </c>
      <c r="AX95" s="39" t="s">
        <v>57</v>
      </c>
      <c r="AY95" s="39" t="s">
        <v>57</v>
      </c>
      <c r="AZ95" s="39" t="s">
        <v>57</v>
      </c>
      <c r="BA95" s="39" t="s">
        <v>57</v>
      </c>
      <c r="BB95" s="39" t="s">
        <v>57</v>
      </c>
      <c r="BC95" s="39" t="s">
        <v>57</v>
      </c>
      <c r="BE95" s="39" t="s">
        <v>21</v>
      </c>
      <c r="BF95" s="39" t="s">
        <v>21</v>
      </c>
      <c r="BG95" s="39" t="s">
        <v>57</v>
      </c>
      <c r="BH95" s="39" t="s">
        <v>57</v>
      </c>
      <c r="BI95" s="39" t="s">
        <v>57</v>
      </c>
      <c r="BJ95" s="39" t="s">
        <v>57</v>
      </c>
      <c r="BK95" s="39" t="s">
        <v>57</v>
      </c>
      <c r="BL95" s="39" t="s">
        <v>57</v>
      </c>
      <c r="BM95" s="39" t="s">
        <v>57</v>
      </c>
      <c r="BN95" s="39" t="s">
        <v>57</v>
      </c>
    </row>
    <row r="96" spans="3:66" outlineLevel="1">
      <c r="D96" t="str">
        <f>INDEX($AT96:$BC96,MATCH(General!$F$14,$AT$4:$BC$4,0))</f>
        <v>FNPV(C) change</v>
      </c>
      <c r="E96" s="11" t="str">
        <f>INDEX($BC96:$BL96,MATCH(General!$F$14,$BC$4:$BL$4,0))</f>
        <v>%</v>
      </c>
      <c r="F96" s="49">
        <f>IFERROR(IF(AND(F94&gt;0,Financial_analysis!$F$27&gt;0),F94/Financial_analysis!$F$27-1,IF(AND(F94&lt;0,Financial_analysis!$F$27&lt;0),-(F94/Financial_analysis!$F$27-1),"n/a")),"n/a")</f>
        <v>-5.1834654590883211E-3</v>
      </c>
      <c r="AT96" s="57" t="s">
        <v>321</v>
      </c>
      <c r="AU96" s="39" t="s">
        <v>57</v>
      </c>
      <c r="AV96" s="39" t="s">
        <v>57</v>
      </c>
      <c r="AW96" s="39" t="s">
        <v>57</v>
      </c>
      <c r="AX96" s="39" t="s">
        <v>57</v>
      </c>
      <c r="AY96" s="39" t="s">
        <v>57</v>
      </c>
      <c r="AZ96" s="39" t="s">
        <v>57</v>
      </c>
      <c r="BA96" s="39" t="s">
        <v>57</v>
      </c>
      <c r="BB96" s="39" t="s">
        <v>57</v>
      </c>
      <c r="BC96" s="39" t="s">
        <v>57</v>
      </c>
      <c r="BE96" s="39" t="s">
        <v>21</v>
      </c>
      <c r="BF96" s="39" t="s">
        <v>21</v>
      </c>
      <c r="BG96" s="39" t="s">
        <v>57</v>
      </c>
      <c r="BH96" s="39" t="s">
        <v>57</v>
      </c>
      <c r="BI96" s="39" t="s">
        <v>57</v>
      </c>
      <c r="BJ96" s="39" t="s">
        <v>57</v>
      </c>
      <c r="BK96" s="39" t="s">
        <v>57</v>
      </c>
      <c r="BL96" s="39" t="s">
        <v>57</v>
      </c>
      <c r="BM96" s="39" t="s">
        <v>57</v>
      </c>
      <c r="BN96" s="39" t="s">
        <v>57</v>
      </c>
    </row>
    <row r="97" spans="3:66" outlineLevel="1">
      <c r="D97" t="str">
        <f>INDEX($AT97:$BC97,MATCH(General!$F$14,$AT$4:$BC$4,0))</f>
        <v>FRR(C) change</v>
      </c>
      <c r="E97" s="11" t="str">
        <f>INDEX($BC97:$BL97,MATCH(General!$F$14,$BC$4:$BL$4,0))</f>
        <v>p.p.</v>
      </c>
      <c r="F97" s="49">
        <f>IFERROR(F95-Financial_analysis!$F$28,"n/a")</f>
        <v>-4.7251539259507425E-4</v>
      </c>
      <c r="AT97" s="57" t="s">
        <v>322</v>
      </c>
      <c r="AU97" s="39" t="s">
        <v>57</v>
      </c>
      <c r="AV97" s="39" t="s">
        <v>57</v>
      </c>
      <c r="AW97" s="39" t="s">
        <v>57</v>
      </c>
      <c r="AX97" s="39" t="s">
        <v>57</v>
      </c>
      <c r="AY97" s="39" t="s">
        <v>57</v>
      </c>
      <c r="AZ97" s="39" t="s">
        <v>57</v>
      </c>
      <c r="BA97" s="39" t="s">
        <v>57</v>
      </c>
      <c r="BB97" s="39" t="s">
        <v>57</v>
      </c>
      <c r="BC97" s="39" t="s">
        <v>57</v>
      </c>
      <c r="BE97" s="39" t="s">
        <v>333</v>
      </c>
      <c r="BF97" s="39" t="s">
        <v>333</v>
      </c>
      <c r="BG97" s="39" t="s">
        <v>57</v>
      </c>
      <c r="BH97" s="39" t="s">
        <v>57</v>
      </c>
      <c r="BI97" s="39" t="s">
        <v>57</v>
      </c>
      <c r="BJ97" s="39" t="s">
        <v>57</v>
      </c>
      <c r="BK97" s="39" t="s">
        <v>57</v>
      </c>
      <c r="BL97" s="39" t="s">
        <v>57</v>
      </c>
      <c r="BM97" s="39" t="s">
        <v>57</v>
      </c>
      <c r="BN97" s="39" t="s">
        <v>57</v>
      </c>
    </row>
    <row r="98" spans="3:66" outlineLevel="1">
      <c r="E98" s="11"/>
    </row>
    <row r="99" spans="3:66" outlineLevel="1">
      <c r="C99" s="6" t="str">
        <f>INDEX($AT99:$BC99,MATCH(General!$F$14,$AT$4:$BC$4,0))</f>
        <v>Revenues sensitivity - increase</v>
      </c>
      <c r="D99" s="6"/>
      <c r="E99" s="13"/>
      <c r="F99" s="6"/>
      <c r="G99" s="6"/>
      <c r="H99" s="6"/>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T99" s="39" t="s">
        <v>326</v>
      </c>
      <c r="AU99" s="39" t="s">
        <v>57</v>
      </c>
      <c r="AV99" s="39" t="s">
        <v>57</v>
      </c>
      <c r="AW99" s="39" t="s">
        <v>57</v>
      </c>
      <c r="AX99" s="39" t="s">
        <v>57</v>
      </c>
      <c r="AY99" s="39" t="s">
        <v>57</v>
      </c>
      <c r="AZ99" s="39" t="s">
        <v>57</v>
      </c>
      <c r="BA99" s="39" t="s">
        <v>57</v>
      </c>
      <c r="BB99" s="39" t="s">
        <v>57</v>
      </c>
      <c r="BC99" s="39" t="s">
        <v>57</v>
      </c>
    </row>
    <row r="100" spans="3:66" outlineLevel="1">
      <c r="E100" s="11"/>
    </row>
    <row r="101" spans="3:66" outlineLevel="1">
      <c r="D101" t="str">
        <f>INDEX($AT101:$BC101,MATCH(General!$F$14,$AT$4:$BC$4,0))</f>
        <v>Revenues change</v>
      </c>
      <c r="E101" s="11" t="str">
        <f>INDEX($BC101:$BL101,MATCH(General!$F$14,$BC$4:$BL$4,0))</f>
        <v>%</v>
      </c>
      <c r="F101" s="49">
        <f>Analysis_param!$G$85</f>
        <v>0.01</v>
      </c>
      <c r="AT101" s="39" t="s">
        <v>325</v>
      </c>
      <c r="AU101" s="39" t="s">
        <v>57</v>
      </c>
      <c r="AV101" s="39" t="s">
        <v>57</v>
      </c>
      <c r="AW101" s="39" t="s">
        <v>57</v>
      </c>
      <c r="AX101" s="39" t="s">
        <v>57</v>
      </c>
      <c r="AY101" s="39" t="s">
        <v>57</v>
      </c>
      <c r="AZ101" s="39" t="s">
        <v>57</v>
      </c>
      <c r="BA101" s="39" t="s">
        <v>57</v>
      </c>
      <c r="BB101" s="39" t="s">
        <v>57</v>
      </c>
      <c r="BC101" s="39" t="s">
        <v>57</v>
      </c>
      <c r="BE101" s="39" t="s">
        <v>21</v>
      </c>
      <c r="BF101" s="39" t="s">
        <v>21</v>
      </c>
      <c r="BG101" s="39" t="s">
        <v>57</v>
      </c>
      <c r="BH101" s="39" t="s">
        <v>57</v>
      </c>
      <c r="BI101" s="39" t="s">
        <v>57</v>
      </c>
      <c r="BJ101" s="39" t="s">
        <v>57</v>
      </c>
      <c r="BK101" s="39" t="s">
        <v>57</v>
      </c>
      <c r="BL101" s="39" t="s">
        <v>57</v>
      </c>
      <c r="BM101" s="39" t="s">
        <v>57</v>
      </c>
      <c r="BN101" s="39" t="s">
        <v>57</v>
      </c>
    </row>
    <row r="102" spans="3:66" outlineLevel="1">
      <c r="D102" t="str">
        <f>INDEX($AT102:$BC102,MATCH(General!$F$14,$AT$4:$BC$4,0))</f>
        <v>Net cash flow - base case</v>
      </c>
      <c r="E102" s="11" t="str">
        <f>General!$F$16</f>
        <v>EUR</v>
      </c>
      <c r="F102" s="25">
        <f>SUM(I102:AR102)</f>
        <v>546156.87569513288</v>
      </c>
      <c r="I102" s="15">
        <f>Financial_analysis!I$20</f>
        <v>-30000</v>
      </c>
      <c r="J102" s="15">
        <f>Financial_analysis!J$20</f>
        <v>-239404.93013970956</v>
      </c>
      <c r="K102" s="15">
        <f>Financial_analysis!K$20</f>
        <v>39000.655879713464</v>
      </c>
      <c r="L102" s="15">
        <f>Financial_analysis!L$20</f>
        <v>39000.655879713464</v>
      </c>
      <c r="M102" s="15">
        <f>Financial_analysis!M$20</f>
        <v>39000.655879713464</v>
      </c>
      <c r="N102" s="15">
        <f>Financial_analysis!N$20</f>
        <v>39000.655879713464</v>
      </c>
      <c r="O102" s="15">
        <f>Financial_analysis!O$20</f>
        <v>39000.655879713464</v>
      </c>
      <c r="P102" s="15">
        <f>Financial_analysis!P$20</f>
        <v>39000.655879713464</v>
      </c>
      <c r="Q102" s="15">
        <f>Financial_analysis!Q$20</f>
        <v>39000.655879713464</v>
      </c>
      <c r="R102" s="15">
        <f>Financial_analysis!R$20</f>
        <v>39000.655879713464</v>
      </c>
      <c r="S102" s="15">
        <f>Financial_analysis!S$20</f>
        <v>39000.655879713464</v>
      </c>
      <c r="T102" s="15">
        <f>Financial_analysis!T$20</f>
        <v>39000.655879713464</v>
      </c>
      <c r="U102" s="15">
        <f>Financial_analysis!U$20</f>
        <v>39000.655879713464</v>
      </c>
      <c r="V102" s="15">
        <f>Financial_analysis!V$20</f>
        <v>39000.655879713464</v>
      </c>
      <c r="W102" s="15">
        <f>Financial_analysis!W$20</f>
        <v>39000.655879713464</v>
      </c>
      <c r="X102" s="15">
        <f>Financial_analysis!X$20</f>
        <v>39000.655879713464</v>
      </c>
      <c r="Y102" s="15">
        <f>Financial_analysis!Y$20</f>
        <v>39000.655879713464</v>
      </c>
      <c r="Z102" s="15">
        <f>Financial_analysis!Z$20</f>
        <v>39000.655879713464</v>
      </c>
      <c r="AA102" s="15">
        <f>Financial_analysis!AA$20</f>
        <v>39000.655879713464</v>
      </c>
      <c r="AB102" s="15">
        <f>Financial_analysis!AB$20</f>
        <v>152550.65587971348</v>
      </c>
      <c r="AC102" s="15">
        <f>Financial_analysis!AC$20</f>
        <v>0</v>
      </c>
      <c r="AD102" s="15">
        <f>Financial_analysis!AD$20</f>
        <v>0</v>
      </c>
      <c r="AE102" s="15">
        <f>Financial_analysis!AE$20</f>
        <v>0</v>
      </c>
      <c r="AF102" s="15">
        <f>Financial_analysis!AF$20</f>
        <v>0</v>
      </c>
      <c r="AG102" s="15">
        <f>Financial_analysis!AG$20</f>
        <v>0</v>
      </c>
      <c r="AH102" s="15">
        <f>Financial_analysis!AH$20</f>
        <v>0</v>
      </c>
      <c r="AI102" s="15">
        <f>Financial_analysis!AI$20</f>
        <v>0</v>
      </c>
      <c r="AJ102" s="15">
        <f>Financial_analysis!AJ$20</f>
        <v>0</v>
      </c>
      <c r="AK102" s="15">
        <f>Financial_analysis!AK$20</f>
        <v>0</v>
      </c>
      <c r="AL102" s="15">
        <f>Financial_analysis!AL$20</f>
        <v>0</v>
      </c>
      <c r="AM102" s="15">
        <f>Financial_analysis!AM$20</f>
        <v>0</v>
      </c>
      <c r="AN102" s="15">
        <f>Financial_analysis!AN$20</f>
        <v>0</v>
      </c>
      <c r="AO102" s="15">
        <f>Financial_analysis!AO$20</f>
        <v>0</v>
      </c>
      <c r="AP102" s="15">
        <f>Financial_analysis!AP$20</f>
        <v>0</v>
      </c>
      <c r="AQ102" s="15">
        <f>Financial_analysis!AQ$20</f>
        <v>0</v>
      </c>
      <c r="AR102" s="15">
        <f>Financial_analysis!AR$20</f>
        <v>0</v>
      </c>
      <c r="AT102" s="39" t="s">
        <v>306</v>
      </c>
      <c r="AU102" s="39" t="s">
        <v>57</v>
      </c>
      <c r="AV102" s="39" t="s">
        <v>57</v>
      </c>
      <c r="AW102" s="39" t="s">
        <v>57</v>
      </c>
      <c r="AX102" s="39" t="s">
        <v>57</v>
      </c>
      <c r="AY102" s="39" t="s">
        <v>57</v>
      </c>
      <c r="AZ102" s="39" t="s">
        <v>57</v>
      </c>
      <c r="BA102" s="39" t="s">
        <v>57</v>
      </c>
      <c r="BB102" s="39" t="s">
        <v>57</v>
      </c>
      <c r="BC102" s="39" t="s">
        <v>57</v>
      </c>
      <c r="BE102" s="8"/>
      <c r="BF102" s="8"/>
      <c r="BG102" s="8"/>
      <c r="BH102" s="8"/>
      <c r="BI102" s="8"/>
      <c r="BJ102" s="8"/>
      <c r="BK102" s="8"/>
      <c r="BL102" s="8"/>
      <c r="BM102" s="8"/>
      <c r="BN102" s="8"/>
    </row>
    <row r="103" spans="3:66" outlineLevel="1">
      <c r="D103" t="str">
        <f>INDEX($AT103:$BC103,MATCH(General!$F$14,$AT$4:$BC$4,0))</f>
        <v>Change in cash flows</v>
      </c>
      <c r="E103" s="11" t="str">
        <f>General!$F$16</f>
        <v>EUR</v>
      </c>
      <c r="F103" s="25">
        <f>SUM(I103:AR103)</f>
        <v>2028.11502580038</v>
      </c>
      <c r="I103" s="15">
        <f>$F101*Financial_analysis!I$11</f>
        <v>0</v>
      </c>
      <c r="J103" s="15">
        <f>$F101*Financial_analysis!J$11</f>
        <v>69.742607489696653</v>
      </c>
      <c r="K103" s="15">
        <f>$F101*Financial_analysis!K$11</f>
        <v>108.79846768392679</v>
      </c>
      <c r="L103" s="15">
        <f>$F101*Financial_analysis!L$11</f>
        <v>108.79846768392679</v>
      </c>
      <c r="M103" s="15">
        <f>$F101*Financial_analysis!M$11</f>
        <v>108.79846768392679</v>
      </c>
      <c r="N103" s="15">
        <f>$F101*Financial_analysis!N$11</f>
        <v>108.79846768392679</v>
      </c>
      <c r="O103" s="15">
        <f>$F101*Financial_analysis!O$11</f>
        <v>108.79846768392679</v>
      </c>
      <c r="P103" s="15">
        <f>$F101*Financial_analysis!P$11</f>
        <v>108.79846768392679</v>
      </c>
      <c r="Q103" s="15">
        <f>$F101*Financial_analysis!Q$11</f>
        <v>108.79846768392679</v>
      </c>
      <c r="R103" s="15">
        <f>$F101*Financial_analysis!R$11</f>
        <v>108.79846768392679</v>
      </c>
      <c r="S103" s="15">
        <f>$F101*Financial_analysis!S$11</f>
        <v>108.79846768392679</v>
      </c>
      <c r="T103" s="15">
        <f>$F101*Financial_analysis!T$11</f>
        <v>108.79846768392679</v>
      </c>
      <c r="U103" s="15">
        <f>$F101*Financial_analysis!U$11</f>
        <v>108.79846768392679</v>
      </c>
      <c r="V103" s="15">
        <f>$F101*Financial_analysis!V$11</f>
        <v>108.79846768392679</v>
      </c>
      <c r="W103" s="15">
        <f>$F101*Financial_analysis!W$11</f>
        <v>108.79846768392679</v>
      </c>
      <c r="X103" s="15">
        <f>$F101*Financial_analysis!X$11</f>
        <v>108.79846768392679</v>
      </c>
      <c r="Y103" s="15">
        <f>$F101*Financial_analysis!Y$11</f>
        <v>108.79846768392679</v>
      </c>
      <c r="Z103" s="15">
        <f>$F101*Financial_analysis!Z$11</f>
        <v>108.79846768392679</v>
      </c>
      <c r="AA103" s="15">
        <f>$F101*Financial_analysis!AA$11</f>
        <v>108.79846768392679</v>
      </c>
      <c r="AB103" s="15">
        <f>$F101*Financial_analysis!AB$11</f>
        <v>108.79846768392679</v>
      </c>
      <c r="AC103" s="15">
        <f>$F101*Financial_analysis!AC$11</f>
        <v>0</v>
      </c>
      <c r="AD103" s="15">
        <f>$F101*Financial_analysis!AD$11</f>
        <v>0</v>
      </c>
      <c r="AE103" s="15">
        <f>$F101*Financial_analysis!AE$11</f>
        <v>0</v>
      </c>
      <c r="AF103" s="15">
        <f>$F101*Financial_analysis!AF$11</f>
        <v>0</v>
      </c>
      <c r="AG103" s="15">
        <f>$F101*Financial_analysis!AG$11</f>
        <v>0</v>
      </c>
      <c r="AH103" s="15">
        <f>$F101*Financial_analysis!AH$11</f>
        <v>0</v>
      </c>
      <c r="AI103" s="15">
        <f>$F101*Financial_analysis!AI$11</f>
        <v>0</v>
      </c>
      <c r="AJ103" s="15">
        <f>$F101*Financial_analysis!AJ$11</f>
        <v>0</v>
      </c>
      <c r="AK103" s="15">
        <f>$F101*Financial_analysis!AK$11</f>
        <v>0</v>
      </c>
      <c r="AL103" s="15">
        <f>$F101*Financial_analysis!AL$11</f>
        <v>0</v>
      </c>
      <c r="AM103" s="15">
        <f>$F101*Financial_analysis!AM$11</f>
        <v>0</v>
      </c>
      <c r="AN103" s="15">
        <f>$F101*Financial_analysis!AN$11</f>
        <v>0</v>
      </c>
      <c r="AO103" s="15">
        <f>$F101*Financial_analysis!AO$11</f>
        <v>0</v>
      </c>
      <c r="AP103" s="15">
        <f>$F101*Financial_analysis!AP$11</f>
        <v>0</v>
      </c>
      <c r="AQ103" s="15">
        <f>$F101*Financial_analysis!AQ$11</f>
        <v>0</v>
      </c>
      <c r="AR103" s="15">
        <f>$F101*Financial_analysis!AR$11</f>
        <v>0</v>
      </c>
      <c r="AT103" s="39" t="s">
        <v>453</v>
      </c>
      <c r="AU103" s="39" t="s">
        <v>57</v>
      </c>
      <c r="AV103" s="39" t="s">
        <v>57</v>
      </c>
      <c r="AW103" s="39" t="s">
        <v>57</v>
      </c>
      <c r="AX103" s="39" t="s">
        <v>57</v>
      </c>
      <c r="AY103" s="39" t="s">
        <v>57</v>
      </c>
      <c r="AZ103" s="39" t="s">
        <v>57</v>
      </c>
      <c r="BA103" s="39" t="s">
        <v>57</v>
      </c>
      <c r="BB103" s="39" t="s">
        <v>57</v>
      </c>
      <c r="BC103" s="39" t="s">
        <v>57</v>
      </c>
      <c r="BE103" s="8"/>
      <c r="BF103" s="8"/>
      <c r="BG103" s="8"/>
      <c r="BH103" s="8"/>
      <c r="BI103" s="8"/>
      <c r="BJ103" s="8"/>
      <c r="BK103" s="8"/>
      <c r="BL103" s="8"/>
      <c r="BM103" s="8"/>
      <c r="BN103" s="8"/>
    </row>
    <row r="104" spans="3:66" outlineLevel="1">
      <c r="D104" s="2" t="str">
        <f>INDEX($AT104:$BC104,MATCH(General!$F$14,$AT$4:$BC$4,0))</f>
        <v>Net cash flow</v>
      </c>
      <c r="E104" s="17" t="str">
        <f>General!$F$16</f>
        <v>EUR</v>
      </c>
      <c r="F104" s="28">
        <f>SUM(I104:AR104)</f>
        <v>548184.99072093307</v>
      </c>
      <c r="I104" s="16">
        <f>SUM(I102:I103)</f>
        <v>-30000</v>
      </c>
      <c r="J104" s="16">
        <f t="shared" ref="J104" si="423">SUM(J102:J103)</f>
        <v>-239335.18753221986</v>
      </c>
      <c r="K104" s="16">
        <f t="shared" ref="K104" si="424">SUM(K102:K103)</f>
        <v>39109.45434739739</v>
      </c>
      <c r="L104" s="16">
        <f t="shared" ref="L104" si="425">SUM(L102:L103)</f>
        <v>39109.45434739739</v>
      </c>
      <c r="M104" s="16">
        <f t="shared" ref="M104" si="426">SUM(M102:M103)</f>
        <v>39109.45434739739</v>
      </c>
      <c r="N104" s="16">
        <f t="shared" ref="N104" si="427">SUM(N102:N103)</f>
        <v>39109.45434739739</v>
      </c>
      <c r="O104" s="16">
        <f t="shared" ref="O104" si="428">SUM(O102:O103)</f>
        <v>39109.45434739739</v>
      </c>
      <c r="P104" s="16">
        <f t="shared" ref="P104" si="429">SUM(P102:P103)</f>
        <v>39109.45434739739</v>
      </c>
      <c r="Q104" s="16">
        <f t="shared" ref="Q104" si="430">SUM(Q102:Q103)</f>
        <v>39109.45434739739</v>
      </c>
      <c r="R104" s="16">
        <f t="shared" ref="R104" si="431">SUM(R102:R103)</f>
        <v>39109.45434739739</v>
      </c>
      <c r="S104" s="16">
        <f t="shared" ref="S104" si="432">SUM(S102:S103)</f>
        <v>39109.45434739739</v>
      </c>
      <c r="T104" s="16">
        <f t="shared" ref="T104" si="433">SUM(T102:T103)</f>
        <v>39109.45434739739</v>
      </c>
      <c r="U104" s="16">
        <f t="shared" ref="U104" si="434">SUM(U102:U103)</f>
        <v>39109.45434739739</v>
      </c>
      <c r="V104" s="16">
        <f t="shared" ref="V104" si="435">SUM(V102:V103)</f>
        <v>39109.45434739739</v>
      </c>
      <c r="W104" s="16">
        <f t="shared" ref="W104" si="436">SUM(W102:W103)</f>
        <v>39109.45434739739</v>
      </c>
      <c r="X104" s="16">
        <f t="shared" ref="X104" si="437">SUM(X102:X103)</f>
        <v>39109.45434739739</v>
      </c>
      <c r="Y104" s="16">
        <f t="shared" ref="Y104" si="438">SUM(Y102:Y103)</f>
        <v>39109.45434739739</v>
      </c>
      <c r="Z104" s="16">
        <f t="shared" ref="Z104" si="439">SUM(Z102:Z103)</f>
        <v>39109.45434739739</v>
      </c>
      <c r="AA104" s="16">
        <f t="shared" ref="AA104" si="440">SUM(AA102:AA103)</f>
        <v>39109.45434739739</v>
      </c>
      <c r="AB104" s="16">
        <f t="shared" ref="AB104" si="441">SUM(AB102:AB103)</f>
        <v>152659.4543473974</v>
      </c>
      <c r="AC104" s="16">
        <f t="shared" ref="AC104" si="442">SUM(AC102:AC103)</f>
        <v>0</v>
      </c>
      <c r="AD104" s="16">
        <f t="shared" ref="AD104" si="443">SUM(AD102:AD103)</f>
        <v>0</v>
      </c>
      <c r="AE104" s="16">
        <f t="shared" ref="AE104" si="444">SUM(AE102:AE103)</f>
        <v>0</v>
      </c>
      <c r="AF104" s="16">
        <f t="shared" ref="AF104" si="445">SUM(AF102:AF103)</f>
        <v>0</v>
      </c>
      <c r="AG104" s="16">
        <f t="shared" ref="AG104" si="446">SUM(AG102:AG103)</f>
        <v>0</v>
      </c>
      <c r="AH104" s="16">
        <f t="shared" ref="AH104" si="447">SUM(AH102:AH103)</f>
        <v>0</v>
      </c>
      <c r="AI104" s="16">
        <f t="shared" ref="AI104" si="448">SUM(AI102:AI103)</f>
        <v>0</v>
      </c>
      <c r="AJ104" s="16">
        <f t="shared" ref="AJ104" si="449">SUM(AJ102:AJ103)</f>
        <v>0</v>
      </c>
      <c r="AK104" s="16">
        <f t="shared" ref="AK104" si="450">SUM(AK102:AK103)</f>
        <v>0</v>
      </c>
      <c r="AL104" s="16">
        <f t="shared" ref="AL104" si="451">SUM(AL102:AL103)</f>
        <v>0</v>
      </c>
      <c r="AM104" s="16">
        <f t="shared" ref="AM104" si="452">SUM(AM102:AM103)</f>
        <v>0</v>
      </c>
      <c r="AN104" s="16">
        <f t="shared" ref="AN104" si="453">SUM(AN102:AN103)</f>
        <v>0</v>
      </c>
      <c r="AO104" s="16">
        <f t="shared" ref="AO104" si="454">SUM(AO102:AO103)</f>
        <v>0</v>
      </c>
      <c r="AP104" s="16">
        <f t="shared" ref="AP104" si="455">SUM(AP102:AP103)</f>
        <v>0</v>
      </c>
      <c r="AQ104" s="16">
        <f t="shared" ref="AQ104" si="456">SUM(AQ102:AQ103)</f>
        <v>0</v>
      </c>
      <c r="AR104" s="16">
        <f t="shared" ref="AR104" si="457">SUM(AR102:AR103)</f>
        <v>0</v>
      </c>
      <c r="AT104" s="39" t="s">
        <v>261</v>
      </c>
      <c r="AU104" s="39" t="s">
        <v>57</v>
      </c>
      <c r="AV104" s="39" t="s">
        <v>57</v>
      </c>
      <c r="AW104" s="39" t="s">
        <v>57</v>
      </c>
      <c r="AX104" s="39" t="s">
        <v>57</v>
      </c>
      <c r="AY104" s="39" t="s">
        <v>57</v>
      </c>
      <c r="AZ104" s="39" t="s">
        <v>57</v>
      </c>
      <c r="BA104" s="39" t="s">
        <v>57</v>
      </c>
      <c r="BB104" s="39" t="s">
        <v>57</v>
      </c>
      <c r="BC104" s="39" t="s">
        <v>57</v>
      </c>
      <c r="BE104" s="8"/>
      <c r="BF104" s="8"/>
      <c r="BG104" s="8"/>
      <c r="BH104" s="8"/>
      <c r="BI104" s="8"/>
      <c r="BJ104" s="8"/>
      <c r="BK104" s="8"/>
      <c r="BL104" s="8"/>
      <c r="BM104" s="8"/>
      <c r="BN104" s="8"/>
    </row>
    <row r="105" spans="3:66" outlineLevel="1">
      <c r="D105" t="str">
        <f>INDEX($AT105:$BC105,MATCH(General!$F$14,$AT$4:$BC$4,0))</f>
        <v>Cumulative net cash flow</v>
      </c>
      <c r="E105" s="11" t="str">
        <f>General!$F$16</f>
        <v>EUR</v>
      </c>
      <c r="I105" s="15">
        <f>H105+I104</f>
        <v>-30000</v>
      </c>
      <c r="J105" s="15">
        <f t="shared" ref="J105" si="458">I105+J104</f>
        <v>-269335.18753221986</v>
      </c>
      <c r="K105" s="15">
        <f t="shared" ref="K105" si="459">J105+K104</f>
        <v>-230225.73318482249</v>
      </c>
      <c r="L105" s="15">
        <f t="shared" ref="L105" si="460">K105+L104</f>
        <v>-191116.27883742511</v>
      </c>
      <c r="M105" s="15">
        <f t="shared" ref="M105" si="461">L105+M104</f>
        <v>-152006.82449002774</v>
      </c>
      <c r="N105" s="15">
        <f t="shared" ref="N105" si="462">M105+N104</f>
        <v>-112897.37014263035</v>
      </c>
      <c r="O105" s="15">
        <f t="shared" ref="O105" si="463">N105+O104</f>
        <v>-73787.915795232955</v>
      </c>
      <c r="P105" s="15">
        <f t="shared" ref="P105" si="464">O105+P104</f>
        <v>-34678.461447835565</v>
      </c>
      <c r="Q105" s="15">
        <f t="shared" ref="Q105" si="465">P105+Q104</f>
        <v>4430.9928995618247</v>
      </c>
      <c r="R105" s="15">
        <f t="shared" ref="R105" si="466">Q105+R104</f>
        <v>43540.447246959215</v>
      </c>
      <c r="S105" s="15">
        <f t="shared" ref="S105" si="467">R105+S104</f>
        <v>82649.901594356605</v>
      </c>
      <c r="T105" s="15">
        <f t="shared" ref="T105" si="468">S105+T104</f>
        <v>121759.35594175399</v>
      </c>
      <c r="U105" s="15">
        <f t="shared" ref="U105" si="469">T105+U104</f>
        <v>160868.81028915138</v>
      </c>
      <c r="V105" s="15">
        <f t="shared" ref="V105" si="470">U105+V104</f>
        <v>199978.26463654876</v>
      </c>
      <c r="W105" s="15">
        <f t="shared" ref="W105" si="471">V105+W104</f>
        <v>239087.71898394614</v>
      </c>
      <c r="X105" s="15">
        <f t="shared" ref="X105" si="472">W105+X104</f>
        <v>278197.17333134351</v>
      </c>
      <c r="Y105" s="15">
        <f t="shared" ref="Y105" si="473">X105+Y104</f>
        <v>317306.62767874089</v>
      </c>
      <c r="Z105" s="15">
        <f t="shared" ref="Z105" si="474">Y105+Z104</f>
        <v>356416.08202613826</v>
      </c>
      <c r="AA105" s="15">
        <f t="shared" ref="AA105" si="475">Z105+AA104</f>
        <v>395525.53637353564</v>
      </c>
      <c r="AB105" s="15">
        <f t="shared" ref="AB105" si="476">AA105+AB104</f>
        <v>548184.99072093307</v>
      </c>
      <c r="AC105" s="15">
        <f t="shared" ref="AC105" si="477">AB105+AC104</f>
        <v>548184.99072093307</v>
      </c>
      <c r="AD105" s="15">
        <f t="shared" ref="AD105" si="478">AC105+AD104</f>
        <v>548184.99072093307</v>
      </c>
      <c r="AE105" s="15">
        <f t="shared" ref="AE105" si="479">AD105+AE104</f>
        <v>548184.99072093307</v>
      </c>
      <c r="AF105" s="15">
        <f t="shared" ref="AF105" si="480">AE105+AF104</f>
        <v>548184.99072093307</v>
      </c>
      <c r="AG105" s="15">
        <f t="shared" ref="AG105" si="481">AF105+AG104</f>
        <v>548184.99072093307</v>
      </c>
      <c r="AH105" s="15">
        <f t="shared" ref="AH105" si="482">AG105+AH104</f>
        <v>548184.99072093307</v>
      </c>
      <c r="AI105" s="15">
        <f t="shared" ref="AI105" si="483">AH105+AI104</f>
        <v>548184.99072093307</v>
      </c>
      <c r="AJ105" s="15">
        <f t="shared" ref="AJ105" si="484">AI105+AJ104</f>
        <v>548184.99072093307</v>
      </c>
      <c r="AK105" s="15">
        <f t="shared" ref="AK105" si="485">AJ105+AK104</f>
        <v>548184.99072093307</v>
      </c>
      <c r="AL105" s="15">
        <f t="shared" ref="AL105" si="486">AK105+AL104</f>
        <v>548184.99072093307</v>
      </c>
      <c r="AM105" s="15">
        <f t="shared" ref="AM105" si="487">AL105+AM104</f>
        <v>548184.99072093307</v>
      </c>
      <c r="AN105" s="15">
        <f t="shared" ref="AN105" si="488">AM105+AN104</f>
        <v>548184.99072093307</v>
      </c>
      <c r="AO105" s="15">
        <f t="shared" ref="AO105" si="489">AN105+AO104</f>
        <v>548184.99072093307</v>
      </c>
      <c r="AP105" s="15">
        <f t="shared" ref="AP105" si="490">AO105+AP104</f>
        <v>548184.99072093307</v>
      </c>
      <c r="AQ105" s="15">
        <f t="shared" ref="AQ105" si="491">AP105+AQ104</f>
        <v>548184.99072093307</v>
      </c>
      <c r="AR105" s="15">
        <f t="shared" ref="AR105" si="492">AQ105+AR104</f>
        <v>548184.99072093307</v>
      </c>
      <c r="AT105" s="39" t="s">
        <v>263</v>
      </c>
      <c r="AU105" s="39" t="s">
        <v>57</v>
      </c>
      <c r="AV105" s="39" t="s">
        <v>57</v>
      </c>
      <c r="AW105" s="39" t="s">
        <v>57</v>
      </c>
      <c r="AX105" s="39" t="s">
        <v>57</v>
      </c>
      <c r="AY105" s="39" t="s">
        <v>57</v>
      </c>
      <c r="AZ105" s="39" t="s">
        <v>57</v>
      </c>
      <c r="BA105" s="39" t="s">
        <v>57</v>
      </c>
      <c r="BB105" s="39" t="s">
        <v>57</v>
      </c>
      <c r="BC105" s="39" t="s">
        <v>57</v>
      </c>
      <c r="BE105" s="8"/>
      <c r="BF105" s="8"/>
      <c r="BG105" s="8"/>
      <c r="BH105" s="8"/>
      <c r="BI105" s="8"/>
      <c r="BJ105" s="8"/>
      <c r="BK105" s="8"/>
      <c r="BL105" s="8"/>
      <c r="BM105" s="8"/>
      <c r="BN105" s="8"/>
    </row>
    <row r="106" spans="3:66" outlineLevel="1">
      <c r="E106" s="11"/>
    </row>
    <row r="107" spans="3:66" outlineLevel="1">
      <c r="D107" s="2" t="str">
        <f>INDEX($AT107:$BC107,MATCH(General!$F$14,$AT$4:$BC$4,0))</f>
        <v>Discounted net cash flow</v>
      </c>
      <c r="E107" s="17" t="str">
        <f>General!$F$16</f>
        <v>EUR</v>
      </c>
      <c r="F107" s="28">
        <f>SUM(I107:AR107)</f>
        <v>259443.86345364043</v>
      </c>
      <c r="I107" s="16">
        <f>I104/(1+Calc!$F$790)^Config!I$15</f>
        <v>-28846.153846153844</v>
      </c>
      <c r="J107" s="16">
        <f>J104/(1+Calc!$F$790)^Config!J$15</f>
        <v>-221278.83462668254</v>
      </c>
      <c r="K107" s="16">
        <f>K104/(1+Calc!$F$790)^Config!K$15</f>
        <v>34768.162504442662</v>
      </c>
      <c r="L107" s="16">
        <f>L104/(1+Calc!$F$790)^Config!L$15</f>
        <v>33430.925485041014</v>
      </c>
      <c r="M107" s="16">
        <f>M104/(1+Calc!$F$790)^Config!M$15</f>
        <v>32145.120658693279</v>
      </c>
      <c r="N107" s="16">
        <f>N104/(1+Calc!$F$790)^Config!N$15</f>
        <v>30908.769864128153</v>
      </c>
      <c r="O107" s="16">
        <f>O104/(1+Calc!$F$790)^Config!O$15</f>
        <v>29719.971023200149</v>
      </c>
      <c r="P107" s="16">
        <f>P104/(1+Calc!$F$790)^Config!P$15</f>
        <v>28576.895214615524</v>
      </c>
      <c r="Q107" s="16">
        <f>Q104/(1+Calc!$F$790)^Config!Q$15</f>
        <v>27477.783860207233</v>
      </c>
      <c r="R107" s="16">
        <f>R104/(1+Calc!$F$790)^Config!R$15</f>
        <v>26420.94601943003</v>
      </c>
      <c r="S107" s="16">
        <f>S104/(1+Calc!$F$790)^Config!S$15</f>
        <v>25404.755787913495</v>
      </c>
      <c r="T107" s="16">
        <f>T104/(1+Calc!$F$790)^Config!T$15</f>
        <v>24427.649796070662</v>
      </c>
      <c r="U107" s="16">
        <f>U104/(1+Calc!$F$790)^Config!U$15</f>
        <v>23488.124803914096</v>
      </c>
      <c r="V107" s="16">
        <f>V104/(1+Calc!$F$790)^Config!V$15</f>
        <v>22584.73538837894</v>
      </c>
      <c r="W107" s="16">
        <f>W104/(1+Calc!$F$790)^Config!W$15</f>
        <v>21716.091719595133</v>
      </c>
      <c r="X107" s="16">
        <f>X104/(1+Calc!$F$790)^Config!X$15</f>
        <v>20880.857422687626</v>
      </c>
      <c r="Y107" s="16">
        <f>Y104/(1+Calc!$F$790)^Config!Y$15</f>
        <v>20077.747521815025</v>
      </c>
      <c r="Z107" s="16">
        <f>Z104/(1+Calc!$F$790)^Config!Z$15</f>
        <v>19305.526463283677</v>
      </c>
      <c r="AA107" s="16">
        <f>AA104/(1+Calc!$F$790)^Config!AA$15</f>
        <v>18563.006214695841</v>
      </c>
      <c r="AB107" s="16">
        <f>AB104/(1+Calc!$F$790)^Config!AB$15</f>
        <v>69671.782178364258</v>
      </c>
      <c r="AC107" s="16">
        <f>AC104/(1+Calc!$F$790)^Config!AC$15</f>
        <v>0</v>
      </c>
      <c r="AD107" s="16">
        <f>AD104/(1+Calc!$F$790)^Config!AD$15</f>
        <v>0</v>
      </c>
      <c r="AE107" s="16">
        <f>AE104/(1+Calc!$F$790)^Config!AE$15</f>
        <v>0</v>
      </c>
      <c r="AF107" s="16">
        <f>AF104/(1+Calc!$F$790)^Config!AF$15</f>
        <v>0</v>
      </c>
      <c r="AG107" s="16">
        <f>AG104/(1+Calc!$F$790)^Config!AG$15</f>
        <v>0</v>
      </c>
      <c r="AH107" s="16">
        <f>AH104/(1+Calc!$F$790)^Config!AH$15</f>
        <v>0</v>
      </c>
      <c r="AI107" s="16">
        <f>AI104/(1+Calc!$F$790)^Config!AI$15</f>
        <v>0</v>
      </c>
      <c r="AJ107" s="16">
        <f>AJ104/(1+Calc!$F$790)^Config!AJ$15</f>
        <v>0</v>
      </c>
      <c r="AK107" s="16">
        <f>AK104/(1+Calc!$F$790)^Config!AK$15</f>
        <v>0</v>
      </c>
      <c r="AL107" s="16">
        <f>AL104/(1+Calc!$F$790)^Config!AL$15</f>
        <v>0</v>
      </c>
      <c r="AM107" s="16">
        <f>AM104/(1+Calc!$F$790)^Config!AM$15</f>
        <v>0</v>
      </c>
      <c r="AN107" s="16">
        <f>AN104/(1+Calc!$F$790)^Config!AN$15</f>
        <v>0</v>
      </c>
      <c r="AO107" s="16">
        <f>AO104/(1+Calc!$F$790)^Config!AO$15</f>
        <v>0</v>
      </c>
      <c r="AP107" s="16">
        <f>AP104/(1+Calc!$F$790)^Config!AP$15</f>
        <v>0</v>
      </c>
      <c r="AQ107" s="16">
        <f>AQ104/(1+Calc!$F$790)^Config!AQ$15</f>
        <v>0</v>
      </c>
      <c r="AR107" s="16">
        <f>AR104/(1+Calc!$F$790)^Config!AR$15</f>
        <v>0</v>
      </c>
      <c r="AT107" s="39" t="s">
        <v>266</v>
      </c>
      <c r="AU107" s="39" t="s">
        <v>57</v>
      </c>
      <c r="AV107" s="39" t="s">
        <v>57</v>
      </c>
      <c r="AW107" s="39" t="s">
        <v>57</v>
      </c>
      <c r="AX107" s="39" t="s">
        <v>57</v>
      </c>
      <c r="AY107" s="39" t="s">
        <v>57</v>
      </c>
      <c r="AZ107" s="39" t="s">
        <v>57</v>
      </c>
      <c r="BA107" s="39" t="s">
        <v>57</v>
      </c>
      <c r="BB107" s="39" t="s">
        <v>57</v>
      </c>
      <c r="BC107" s="39" t="s">
        <v>57</v>
      </c>
      <c r="BE107" s="8"/>
      <c r="BF107" s="8"/>
      <c r="BG107" s="8"/>
      <c r="BH107" s="8"/>
      <c r="BI107" s="8"/>
      <c r="BJ107" s="8"/>
      <c r="BK107" s="8"/>
      <c r="BL107" s="8"/>
      <c r="BM107" s="8"/>
      <c r="BN107" s="8"/>
    </row>
    <row r="108" spans="3:66" outlineLevel="1">
      <c r="D108" t="str">
        <f>INDEX($AT108:$BC108,MATCH(General!$F$14,$AT$4:$BC$4,0))</f>
        <v>Cumulative discounted net cash flow</v>
      </c>
      <c r="E108" s="11" t="str">
        <f>General!$F$16</f>
        <v>EUR</v>
      </c>
      <c r="I108" s="15">
        <f>H108+I107</f>
        <v>-28846.153846153844</v>
      </c>
      <c r="J108" s="15">
        <f t="shared" ref="J108" si="493">I108+J107</f>
        <v>-250124.98847283638</v>
      </c>
      <c r="K108" s="15">
        <f t="shared" ref="K108" si="494">J108+K107</f>
        <v>-215356.82596839371</v>
      </c>
      <c r="L108" s="15">
        <f t="shared" ref="L108" si="495">K108+L107</f>
        <v>-181925.90048335269</v>
      </c>
      <c r="M108" s="15">
        <f t="shared" ref="M108" si="496">L108+M107</f>
        <v>-149780.7798246594</v>
      </c>
      <c r="N108" s="15">
        <f t="shared" ref="N108" si="497">M108+N107</f>
        <v>-118872.00996053126</v>
      </c>
      <c r="O108" s="15">
        <f t="shared" ref="O108" si="498">N108+O107</f>
        <v>-89152.038937331105</v>
      </c>
      <c r="P108" s="15">
        <f t="shared" ref="P108" si="499">O108+P107</f>
        <v>-60575.143722715584</v>
      </c>
      <c r="Q108" s="15">
        <f t="shared" ref="Q108" si="500">P108+Q107</f>
        <v>-33097.359862508354</v>
      </c>
      <c r="R108" s="15">
        <f t="shared" ref="R108" si="501">Q108+R107</f>
        <v>-6676.4138430783241</v>
      </c>
      <c r="S108" s="15">
        <f t="shared" ref="S108" si="502">R108+S107</f>
        <v>18728.341944835171</v>
      </c>
      <c r="T108" s="15">
        <f t="shared" ref="T108" si="503">S108+T107</f>
        <v>43155.991740905833</v>
      </c>
      <c r="U108" s="15">
        <f t="shared" ref="U108" si="504">T108+U107</f>
        <v>66644.116544819932</v>
      </c>
      <c r="V108" s="15">
        <f t="shared" ref="V108" si="505">U108+V107</f>
        <v>89228.851933198865</v>
      </c>
      <c r="W108" s="15">
        <f t="shared" ref="W108" si="506">V108+W107</f>
        <v>110944.943652794</v>
      </c>
      <c r="X108" s="15">
        <f t="shared" ref="X108" si="507">W108+X107</f>
        <v>131825.80107548164</v>
      </c>
      <c r="Y108" s="15">
        <f t="shared" ref="Y108" si="508">X108+Y107</f>
        <v>151903.54859729667</v>
      </c>
      <c r="Z108" s="15">
        <f t="shared" ref="Z108" si="509">Y108+Z107</f>
        <v>171209.07506058033</v>
      </c>
      <c r="AA108" s="15">
        <f t="shared" ref="AA108" si="510">Z108+AA107</f>
        <v>189772.08127527617</v>
      </c>
      <c r="AB108" s="15">
        <f t="shared" ref="AB108" si="511">AA108+AB107</f>
        <v>259443.86345364043</v>
      </c>
      <c r="AC108" s="15">
        <f t="shared" ref="AC108" si="512">AB108+AC107</f>
        <v>259443.86345364043</v>
      </c>
      <c r="AD108" s="15">
        <f t="shared" ref="AD108" si="513">AC108+AD107</f>
        <v>259443.86345364043</v>
      </c>
      <c r="AE108" s="15">
        <f t="shared" ref="AE108" si="514">AD108+AE107</f>
        <v>259443.86345364043</v>
      </c>
      <c r="AF108" s="15">
        <f t="shared" ref="AF108" si="515">AE108+AF107</f>
        <v>259443.86345364043</v>
      </c>
      <c r="AG108" s="15">
        <f t="shared" ref="AG108" si="516">AF108+AG107</f>
        <v>259443.86345364043</v>
      </c>
      <c r="AH108" s="15">
        <f t="shared" ref="AH108" si="517">AG108+AH107</f>
        <v>259443.86345364043</v>
      </c>
      <c r="AI108" s="15">
        <f t="shared" ref="AI108" si="518">AH108+AI107</f>
        <v>259443.86345364043</v>
      </c>
      <c r="AJ108" s="15">
        <f t="shared" ref="AJ108" si="519">AI108+AJ107</f>
        <v>259443.86345364043</v>
      </c>
      <c r="AK108" s="15">
        <f t="shared" ref="AK108" si="520">AJ108+AK107</f>
        <v>259443.86345364043</v>
      </c>
      <c r="AL108" s="15">
        <f t="shared" ref="AL108" si="521">AK108+AL107</f>
        <v>259443.86345364043</v>
      </c>
      <c r="AM108" s="15">
        <f t="shared" ref="AM108" si="522">AL108+AM107</f>
        <v>259443.86345364043</v>
      </c>
      <c r="AN108" s="15">
        <f t="shared" ref="AN108" si="523">AM108+AN107</f>
        <v>259443.86345364043</v>
      </c>
      <c r="AO108" s="15">
        <f t="shared" ref="AO108" si="524">AN108+AO107</f>
        <v>259443.86345364043</v>
      </c>
      <c r="AP108" s="15">
        <f t="shared" ref="AP108" si="525">AO108+AP107</f>
        <v>259443.86345364043</v>
      </c>
      <c r="AQ108" s="15">
        <f t="shared" ref="AQ108" si="526">AP108+AQ107</f>
        <v>259443.86345364043</v>
      </c>
      <c r="AR108" s="15">
        <f t="shared" ref="AR108" si="527">AQ108+AR107</f>
        <v>259443.86345364043</v>
      </c>
      <c r="AT108" s="39" t="s">
        <v>267</v>
      </c>
      <c r="AU108" s="39" t="s">
        <v>57</v>
      </c>
      <c r="AV108" s="39" t="s">
        <v>57</v>
      </c>
      <c r="AW108" s="39" t="s">
        <v>57</v>
      </c>
      <c r="AX108" s="39" t="s">
        <v>57</v>
      </c>
      <c r="AY108" s="39" t="s">
        <v>57</v>
      </c>
      <c r="AZ108" s="39" t="s">
        <v>57</v>
      </c>
      <c r="BA108" s="39" t="s">
        <v>57</v>
      </c>
      <c r="BB108" s="39" t="s">
        <v>57</v>
      </c>
      <c r="BC108" s="39" t="s">
        <v>57</v>
      </c>
      <c r="BE108" s="8"/>
      <c r="BF108" s="8"/>
      <c r="BG108" s="8"/>
      <c r="BH108" s="8"/>
      <c r="BI108" s="8"/>
      <c r="BJ108" s="8"/>
      <c r="BK108" s="8"/>
      <c r="BL108" s="8"/>
      <c r="BM108" s="8"/>
      <c r="BN108" s="8"/>
    </row>
    <row r="109" spans="3:66" outlineLevel="1">
      <c r="E109" s="11"/>
    </row>
    <row r="110" spans="3:66" outlineLevel="1">
      <c r="D110" s="2" t="str">
        <f>INDEX($AT110:$BC110,MATCH(General!$F$14,$AT$4:$BC$4,0))</f>
        <v>Profitability measures</v>
      </c>
      <c r="E110" s="11"/>
      <c r="AT110" s="39" t="s">
        <v>264</v>
      </c>
      <c r="AU110" s="39" t="s">
        <v>57</v>
      </c>
      <c r="AV110" s="39" t="s">
        <v>57</v>
      </c>
      <c r="AW110" s="39" t="s">
        <v>57</v>
      </c>
      <c r="AX110" s="39" t="s">
        <v>57</v>
      </c>
      <c r="AY110" s="39" t="s">
        <v>57</v>
      </c>
      <c r="AZ110" s="39" t="s">
        <v>57</v>
      </c>
      <c r="BA110" s="39" t="s">
        <v>57</v>
      </c>
      <c r="BB110" s="39" t="s">
        <v>57</v>
      </c>
      <c r="BC110" s="39" t="s">
        <v>57</v>
      </c>
    </row>
    <row r="111" spans="3:66" outlineLevel="1">
      <c r="D111" t="str">
        <f>INDEX($AT111:$BC111,MATCH(General!$F$14,$AT$4:$BC$4,0))</f>
        <v>FNPV(C)</v>
      </c>
      <c r="E111" s="11" t="str">
        <f>General!$F$16</f>
        <v>EUR</v>
      </c>
      <c r="F111" s="25">
        <f>F107</f>
        <v>259443.86345364043</v>
      </c>
      <c r="AT111" s="57" t="s">
        <v>270</v>
      </c>
      <c r="AU111" s="39" t="s">
        <v>57</v>
      </c>
      <c r="AV111" s="39" t="s">
        <v>57</v>
      </c>
      <c r="AW111" s="39" t="s">
        <v>57</v>
      </c>
      <c r="AX111" s="39" t="s">
        <v>57</v>
      </c>
      <c r="AY111" s="39" t="s">
        <v>57</v>
      </c>
      <c r="AZ111" s="39" t="s">
        <v>57</v>
      </c>
      <c r="BA111" s="39" t="s">
        <v>57</v>
      </c>
      <c r="BB111" s="39" t="s">
        <v>57</v>
      </c>
      <c r="BC111" s="39" t="s">
        <v>57</v>
      </c>
      <c r="BE111" s="8"/>
      <c r="BF111" s="8"/>
      <c r="BG111" s="8"/>
      <c r="BH111" s="8"/>
      <c r="BI111" s="8"/>
      <c r="BJ111" s="8"/>
      <c r="BK111" s="8"/>
      <c r="BL111" s="8"/>
      <c r="BM111" s="8"/>
      <c r="BN111" s="8"/>
    </row>
    <row r="112" spans="3:66" outlineLevel="1">
      <c r="D112" t="str">
        <f>INDEX($AT112:$BC112,MATCH(General!$F$14,$AT$4:$BC$4,0))</f>
        <v>FRR(C)</v>
      </c>
      <c r="E112" s="11" t="str">
        <f>INDEX($BC112:$BL112,MATCH(General!$F$14,$BC$4:$BL$4,0))</f>
        <v>%</v>
      </c>
      <c r="F112" s="49">
        <f>IFERROR(IRR(I104:AR104),"n/a")</f>
        <v>0.13397921296700588</v>
      </c>
      <c r="AT112" s="57" t="s">
        <v>271</v>
      </c>
      <c r="AU112" s="39" t="s">
        <v>57</v>
      </c>
      <c r="AV112" s="39" t="s">
        <v>57</v>
      </c>
      <c r="AW112" s="39" t="s">
        <v>57</v>
      </c>
      <c r="AX112" s="39" t="s">
        <v>57</v>
      </c>
      <c r="AY112" s="39" t="s">
        <v>57</v>
      </c>
      <c r="AZ112" s="39" t="s">
        <v>57</v>
      </c>
      <c r="BA112" s="39" t="s">
        <v>57</v>
      </c>
      <c r="BB112" s="39" t="s">
        <v>57</v>
      </c>
      <c r="BC112" s="39" t="s">
        <v>57</v>
      </c>
      <c r="BE112" s="39" t="s">
        <v>21</v>
      </c>
      <c r="BF112" s="39" t="s">
        <v>21</v>
      </c>
      <c r="BG112" s="39" t="s">
        <v>57</v>
      </c>
      <c r="BH112" s="39" t="s">
        <v>57</v>
      </c>
      <c r="BI112" s="39" t="s">
        <v>57</v>
      </c>
      <c r="BJ112" s="39" t="s">
        <v>57</v>
      </c>
      <c r="BK112" s="39" t="s">
        <v>57</v>
      </c>
      <c r="BL112" s="39" t="s">
        <v>57</v>
      </c>
      <c r="BM112" s="39" t="s">
        <v>57</v>
      </c>
      <c r="BN112" s="39" t="s">
        <v>57</v>
      </c>
    </row>
    <row r="113" spans="1:66" outlineLevel="1">
      <c r="D113" t="str">
        <f>INDEX($AT113:$BC113,MATCH(General!$F$14,$AT$4:$BC$4,0))</f>
        <v>FNPV(C) change</v>
      </c>
      <c r="E113" s="11" t="str">
        <f>INDEX($BC113:$BL113,MATCH(General!$F$14,$BC$4:$BL$4,0))</f>
        <v>%</v>
      </c>
      <c r="F113" s="49">
        <f>IFERROR(IF(AND(F111&gt;0,Financial_analysis!$F$27&gt;0),F111/Financial_analysis!$F$27-1,IF(AND(F111&lt;0,Financial_analysis!$F$27&lt;0),-(F111/Financial_analysis!$F$27-1),"n/a")),"n/a")</f>
        <v>5.183465459087877E-3</v>
      </c>
      <c r="AT113" s="57" t="s">
        <v>321</v>
      </c>
      <c r="AU113" s="39" t="s">
        <v>57</v>
      </c>
      <c r="AV113" s="39" t="s">
        <v>57</v>
      </c>
      <c r="AW113" s="39" t="s">
        <v>57</v>
      </c>
      <c r="AX113" s="39" t="s">
        <v>57</v>
      </c>
      <c r="AY113" s="39" t="s">
        <v>57</v>
      </c>
      <c r="AZ113" s="39" t="s">
        <v>57</v>
      </c>
      <c r="BA113" s="39" t="s">
        <v>57</v>
      </c>
      <c r="BB113" s="39" t="s">
        <v>57</v>
      </c>
      <c r="BC113" s="39" t="s">
        <v>57</v>
      </c>
      <c r="BE113" s="39" t="s">
        <v>21</v>
      </c>
      <c r="BF113" s="39" t="s">
        <v>21</v>
      </c>
      <c r="BG113" s="39" t="s">
        <v>57</v>
      </c>
      <c r="BH113" s="39" t="s">
        <v>57</v>
      </c>
      <c r="BI113" s="39" t="s">
        <v>57</v>
      </c>
      <c r="BJ113" s="39" t="s">
        <v>57</v>
      </c>
      <c r="BK113" s="39" t="s">
        <v>57</v>
      </c>
      <c r="BL113" s="39" t="s">
        <v>57</v>
      </c>
      <c r="BM113" s="39" t="s">
        <v>57</v>
      </c>
      <c r="BN113" s="39" t="s">
        <v>57</v>
      </c>
    </row>
    <row r="114" spans="1:66" outlineLevel="1">
      <c r="D114" t="str">
        <f>INDEX($AT114:$BC114,MATCH(General!$F$14,$AT$4:$BC$4,0))</f>
        <v>FRR(C) change</v>
      </c>
      <c r="E114" s="11" t="str">
        <f>INDEX($BC114:$BL114,MATCH(General!$F$14,$BC$4:$BL$4,0))</f>
        <v>p.p.</v>
      </c>
      <c r="F114" s="49">
        <f>IFERROR(F112-Financial_analysis!$F$28,"n/a")</f>
        <v>4.7247448404652559E-4</v>
      </c>
      <c r="AT114" s="57" t="s">
        <v>322</v>
      </c>
      <c r="AU114" s="39" t="s">
        <v>57</v>
      </c>
      <c r="AV114" s="39" t="s">
        <v>57</v>
      </c>
      <c r="AW114" s="39" t="s">
        <v>57</v>
      </c>
      <c r="AX114" s="39" t="s">
        <v>57</v>
      </c>
      <c r="AY114" s="39" t="s">
        <v>57</v>
      </c>
      <c r="AZ114" s="39" t="s">
        <v>57</v>
      </c>
      <c r="BA114" s="39" t="s">
        <v>57</v>
      </c>
      <c r="BB114" s="39" t="s">
        <v>57</v>
      </c>
      <c r="BC114" s="39" t="s">
        <v>57</v>
      </c>
      <c r="BE114" s="39" t="s">
        <v>333</v>
      </c>
      <c r="BF114" s="39" t="s">
        <v>333</v>
      </c>
      <c r="BG114" s="39" t="s">
        <v>57</v>
      </c>
      <c r="BH114" s="39" t="s">
        <v>57</v>
      </c>
      <c r="BI114" s="39" t="s">
        <v>57</v>
      </c>
      <c r="BJ114" s="39" t="s">
        <v>57</v>
      </c>
      <c r="BK114" s="39" t="s">
        <v>57</v>
      </c>
      <c r="BL114" s="39" t="s">
        <v>57</v>
      </c>
      <c r="BM114" s="39" t="s">
        <v>57</v>
      </c>
      <c r="BN114" s="39" t="s">
        <v>57</v>
      </c>
    </row>
    <row r="115" spans="1:66">
      <c r="E115" s="11"/>
    </row>
    <row r="116" spans="1:66">
      <c r="A116" s="4" t="str">
        <f>INDEX($AT116:$BC116,MATCH(General!$F$14,$AT$4:$BC$4,0))</f>
        <v>Financial profitability - Return on national capital</v>
      </c>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T116" s="39" t="s">
        <v>327</v>
      </c>
      <c r="AU116" s="39" t="s">
        <v>57</v>
      </c>
      <c r="AV116" s="39" t="s">
        <v>57</v>
      </c>
      <c r="AW116" s="39" t="s">
        <v>57</v>
      </c>
      <c r="AX116" s="39" t="s">
        <v>57</v>
      </c>
      <c r="AY116" s="39" t="s">
        <v>57</v>
      </c>
      <c r="AZ116" s="39" t="s">
        <v>57</v>
      </c>
      <c r="BA116" s="39" t="s">
        <v>57</v>
      </c>
      <c r="BB116" s="39" t="s">
        <v>57</v>
      </c>
      <c r="BC116" s="39" t="s">
        <v>57</v>
      </c>
    </row>
    <row r="117" spans="1:66" outlineLevel="1">
      <c r="E117" s="11"/>
    </row>
    <row r="118" spans="1:66" outlineLevel="1">
      <c r="B118" s="5" t="str">
        <f>INDEX($AT118:$BC118,MATCH(General!$F$14,$AT$4:$BC$4,0))</f>
        <v>Capital expenditures sensitivity</v>
      </c>
      <c r="C118" s="5"/>
      <c r="D118" s="5"/>
      <c r="E118" s="19"/>
      <c r="F118" s="5"/>
      <c r="G118" s="5"/>
      <c r="H118" s="5"/>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T118" s="39" t="s">
        <v>313</v>
      </c>
      <c r="AU118" s="39" t="s">
        <v>57</v>
      </c>
      <c r="AV118" s="39" t="s">
        <v>57</v>
      </c>
      <c r="AW118" s="39" t="s">
        <v>57</v>
      </c>
      <c r="AX118" s="39" t="s">
        <v>57</v>
      </c>
      <c r="AY118" s="39" t="s">
        <v>57</v>
      </c>
      <c r="AZ118" s="39" t="s">
        <v>57</v>
      </c>
      <c r="BA118" s="39" t="s">
        <v>57</v>
      </c>
      <c r="BB118" s="39" t="s">
        <v>57</v>
      </c>
      <c r="BC118" s="39" t="s">
        <v>57</v>
      </c>
    </row>
    <row r="119" spans="1:66" outlineLevel="1">
      <c r="E119" s="11"/>
    </row>
    <row r="120" spans="1:66" outlineLevel="1">
      <c r="C120" s="6" t="str">
        <f>INDEX($AT120:$BC120,MATCH(General!$F$14,$AT$4:$BC$4,0))</f>
        <v>Capital expenditures sensitivity - decrease</v>
      </c>
      <c r="D120" s="6"/>
      <c r="E120" s="13"/>
      <c r="F120" s="6"/>
      <c r="G120" s="6"/>
      <c r="H120" s="6"/>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T120" s="39" t="s">
        <v>316</v>
      </c>
      <c r="AU120" s="39" t="s">
        <v>57</v>
      </c>
      <c r="AV120" s="39" t="s">
        <v>57</v>
      </c>
      <c r="AW120" s="39" t="s">
        <v>57</v>
      </c>
      <c r="AX120" s="39" t="s">
        <v>57</v>
      </c>
      <c r="AY120" s="39" t="s">
        <v>57</v>
      </c>
      <c r="AZ120" s="39" t="s">
        <v>57</v>
      </c>
      <c r="BA120" s="39" t="s">
        <v>57</v>
      </c>
      <c r="BB120" s="39" t="s">
        <v>57</v>
      </c>
      <c r="BC120" s="39" t="s">
        <v>57</v>
      </c>
    </row>
    <row r="121" spans="1:66" outlineLevel="1">
      <c r="E121" s="11"/>
    </row>
    <row r="122" spans="1:66" outlineLevel="1">
      <c r="D122" t="str">
        <f>INDEX($AT122:$BC122,MATCH(General!$F$14,$AT$4:$BC$4,0))</f>
        <v>Capital expenditures change</v>
      </c>
      <c r="E122" s="11" t="str">
        <f>INDEX($BC122:$BL122,MATCH(General!$F$14,$BC$4:$BL$4,0))</f>
        <v>%</v>
      </c>
      <c r="F122" s="49">
        <f>Analysis_param!$F$83</f>
        <v>-0.01</v>
      </c>
      <c r="AT122" s="39" t="s">
        <v>314</v>
      </c>
      <c r="AU122" s="39" t="s">
        <v>57</v>
      </c>
      <c r="AV122" s="39" t="s">
        <v>57</v>
      </c>
      <c r="AW122" s="39" t="s">
        <v>57</v>
      </c>
      <c r="AX122" s="39" t="s">
        <v>57</v>
      </c>
      <c r="AY122" s="39" t="s">
        <v>57</v>
      </c>
      <c r="AZ122" s="39" t="s">
        <v>57</v>
      </c>
      <c r="BA122" s="39" t="s">
        <v>57</v>
      </c>
      <c r="BB122" s="39" t="s">
        <v>57</v>
      </c>
      <c r="BC122" s="39" t="s">
        <v>57</v>
      </c>
      <c r="BE122" s="39" t="s">
        <v>21</v>
      </c>
      <c r="BF122" s="39" t="s">
        <v>21</v>
      </c>
      <c r="BG122" s="39" t="s">
        <v>57</v>
      </c>
      <c r="BH122" s="39" t="s">
        <v>57</v>
      </c>
      <c r="BI122" s="39" t="s">
        <v>57</v>
      </c>
      <c r="BJ122" s="39" t="s">
        <v>57</v>
      </c>
      <c r="BK122" s="39" t="s">
        <v>57</v>
      </c>
      <c r="BL122" s="39" t="s">
        <v>57</v>
      </c>
      <c r="BM122" s="39" t="s">
        <v>57</v>
      </c>
      <c r="BN122" s="39" t="s">
        <v>57</v>
      </c>
    </row>
    <row r="123" spans="1:66" outlineLevel="1">
      <c r="D123" t="str">
        <f>INDEX($AT123:$BC123,MATCH(General!$F$14,$AT$4:$BC$4,0))</f>
        <v>Net cash flow - base case</v>
      </c>
      <c r="E123" s="11" t="str">
        <f>General!$F$16</f>
        <v>EUR</v>
      </c>
      <c r="F123" s="25">
        <f>SUM(I123:AR123)</f>
        <v>636156.87569513288</v>
      </c>
      <c r="I123" s="15">
        <f>Financial_analysis!I$46</f>
        <v>-21000</v>
      </c>
      <c r="J123" s="15">
        <f>Financial_analysis!J$46</f>
        <v>-158404.93013970956</v>
      </c>
      <c r="K123" s="15">
        <f>Financial_analysis!K$46</f>
        <v>39000.655879713464</v>
      </c>
      <c r="L123" s="15">
        <f>Financial_analysis!L$46</f>
        <v>39000.655879713464</v>
      </c>
      <c r="M123" s="15">
        <f>Financial_analysis!M$46</f>
        <v>39000.655879713464</v>
      </c>
      <c r="N123" s="15">
        <f>Financial_analysis!N$46</f>
        <v>39000.655879713464</v>
      </c>
      <c r="O123" s="15">
        <f>Financial_analysis!O$46</f>
        <v>39000.655879713464</v>
      </c>
      <c r="P123" s="15">
        <f>Financial_analysis!P$46</f>
        <v>39000.655879713464</v>
      </c>
      <c r="Q123" s="15">
        <f>Financial_analysis!Q$46</f>
        <v>39000.655879713464</v>
      </c>
      <c r="R123" s="15">
        <f>Financial_analysis!R$46</f>
        <v>39000.655879713464</v>
      </c>
      <c r="S123" s="15">
        <f>Financial_analysis!S$46</f>
        <v>39000.655879713464</v>
      </c>
      <c r="T123" s="15">
        <f>Financial_analysis!T$46</f>
        <v>39000.655879713464</v>
      </c>
      <c r="U123" s="15">
        <f>Financial_analysis!U$46</f>
        <v>39000.655879713464</v>
      </c>
      <c r="V123" s="15">
        <f>Financial_analysis!V$46</f>
        <v>39000.655879713464</v>
      </c>
      <c r="W123" s="15">
        <f>Financial_analysis!W$46</f>
        <v>39000.655879713464</v>
      </c>
      <c r="X123" s="15">
        <f>Financial_analysis!X$46</f>
        <v>39000.655879713464</v>
      </c>
      <c r="Y123" s="15">
        <f>Financial_analysis!Y$46</f>
        <v>39000.655879713464</v>
      </c>
      <c r="Z123" s="15">
        <f>Financial_analysis!Z$46</f>
        <v>39000.655879713464</v>
      </c>
      <c r="AA123" s="15">
        <f>Financial_analysis!AA$46</f>
        <v>39000.655879713464</v>
      </c>
      <c r="AB123" s="15">
        <f>Financial_analysis!AB$46</f>
        <v>152550.65587971348</v>
      </c>
      <c r="AC123" s="15">
        <f>Financial_analysis!AC$46</f>
        <v>0</v>
      </c>
      <c r="AD123" s="15">
        <f>Financial_analysis!AD$46</f>
        <v>0</v>
      </c>
      <c r="AE123" s="15">
        <f>Financial_analysis!AE$46</f>
        <v>0</v>
      </c>
      <c r="AF123" s="15">
        <f>Financial_analysis!AF$46</f>
        <v>0</v>
      </c>
      <c r="AG123" s="15">
        <f>Financial_analysis!AG$46</f>
        <v>0</v>
      </c>
      <c r="AH123" s="15">
        <f>Financial_analysis!AH$46</f>
        <v>0</v>
      </c>
      <c r="AI123" s="15">
        <f>Financial_analysis!AI$46</f>
        <v>0</v>
      </c>
      <c r="AJ123" s="15">
        <f>Financial_analysis!AJ$46</f>
        <v>0</v>
      </c>
      <c r="AK123" s="15">
        <f>Financial_analysis!AK$46</f>
        <v>0</v>
      </c>
      <c r="AL123" s="15">
        <f>Financial_analysis!AL$46</f>
        <v>0</v>
      </c>
      <c r="AM123" s="15">
        <f>Financial_analysis!AM$46</f>
        <v>0</v>
      </c>
      <c r="AN123" s="15">
        <f>Financial_analysis!AN$46</f>
        <v>0</v>
      </c>
      <c r="AO123" s="15">
        <f>Financial_analysis!AO$46</f>
        <v>0</v>
      </c>
      <c r="AP123" s="15">
        <f>Financial_analysis!AP$46</f>
        <v>0</v>
      </c>
      <c r="AQ123" s="15">
        <f>Financial_analysis!AQ$46</f>
        <v>0</v>
      </c>
      <c r="AR123" s="15">
        <f>Financial_analysis!AR$46</f>
        <v>0</v>
      </c>
      <c r="AT123" s="39" t="s">
        <v>306</v>
      </c>
      <c r="AU123" s="39" t="s">
        <v>57</v>
      </c>
      <c r="AV123" s="39" t="s">
        <v>57</v>
      </c>
      <c r="AW123" s="39" t="s">
        <v>57</v>
      </c>
      <c r="AX123" s="39" t="s">
        <v>57</v>
      </c>
      <c r="AY123" s="39" t="s">
        <v>57</v>
      </c>
      <c r="AZ123" s="39" t="s">
        <v>57</v>
      </c>
      <c r="BA123" s="39" t="s">
        <v>57</v>
      </c>
      <c r="BB123" s="39" t="s">
        <v>57</v>
      </c>
      <c r="BC123" s="39" t="s">
        <v>57</v>
      </c>
      <c r="BE123" s="8"/>
      <c r="BF123" s="8"/>
      <c r="BG123" s="8"/>
      <c r="BH123" s="8"/>
      <c r="BI123" s="8"/>
      <c r="BJ123" s="8"/>
      <c r="BK123" s="8"/>
      <c r="BL123" s="8"/>
      <c r="BM123" s="8"/>
      <c r="BN123" s="8"/>
    </row>
    <row r="124" spans="1:66" outlineLevel="1">
      <c r="D124" t="str">
        <f>INDEX($AT124:$BC124,MATCH(General!$F$14,$AT$4:$BC$4,0))</f>
        <v>Change in cash flows</v>
      </c>
      <c r="E124" s="11" t="str">
        <f>General!$F$16</f>
        <v>EUR</v>
      </c>
      <c r="F124" s="25">
        <f>SUM(I124:AR124)</f>
        <v>2100</v>
      </c>
      <c r="I124" s="15">
        <f>$F122*SUM(Financial_analysis!I$39,Financial_analysis!I$40,Financial_analysis!I$41)</f>
        <v>210</v>
      </c>
      <c r="J124" s="15">
        <f>$F122*SUM(Financial_analysis!J$39,Financial_analysis!J$40,Financial_analysis!J$41)</f>
        <v>1890</v>
      </c>
      <c r="K124" s="15">
        <f>$F122*SUM(Financial_analysis!K$39,Financial_analysis!K$40,Financial_analysis!K$41)</f>
        <v>0</v>
      </c>
      <c r="L124" s="15">
        <f>$F122*SUM(Financial_analysis!L$39,Financial_analysis!L$40,Financial_analysis!L$41)</f>
        <v>0</v>
      </c>
      <c r="M124" s="15">
        <f>$F122*SUM(Financial_analysis!M$39,Financial_analysis!M$40,Financial_analysis!M$41)</f>
        <v>0</v>
      </c>
      <c r="N124" s="15">
        <f>$F122*SUM(Financial_analysis!N$39,Financial_analysis!N$40,Financial_analysis!N$41)</f>
        <v>0</v>
      </c>
      <c r="O124" s="15">
        <f>$F122*SUM(Financial_analysis!O$39,Financial_analysis!O$40,Financial_analysis!O$41)</f>
        <v>0</v>
      </c>
      <c r="P124" s="15">
        <f>$F122*SUM(Financial_analysis!P$39,Financial_analysis!P$40,Financial_analysis!P$41)</f>
        <v>0</v>
      </c>
      <c r="Q124" s="15">
        <f>$F122*SUM(Financial_analysis!Q$39,Financial_analysis!Q$40,Financial_analysis!Q$41)</f>
        <v>0</v>
      </c>
      <c r="R124" s="15">
        <f>$F122*SUM(Financial_analysis!R$39,Financial_analysis!R$40,Financial_analysis!R$41)</f>
        <v>0</v>
      </c>
      <c r="S124" s="15">
        <f>$F122*SUM(Financial_analysis!S$39,Financial_analysis!S$40,Financial_analysis!S$41)</f>
        <v>0</v>
      </c>
      <c r="T124" s="15">
        <f>$F122*SUM(Financial_analysis!T$39,Financial_analysis!T$40,Financial_analysis!T$41)</f>
        <v>0</v>
      </c>
      <c r="U124" s="15">
        <f>$F122*SUM(Financial_analysis!U$39,Financial_analysis!U$40,Financial_analysis!U$41)</f>
        <v>0</v>
      </c>
      <c r="V124" s="15">
        <f>$F122*SUM(Financial_analysis!V$39,Financial_analysis!V$40,Financial_analysis!V$41)</f>
        <v>0</v>
      </c>
      <c r="W124" s="15">
        <f>$F122*SUM(Financial_analysis!W$39,Financial_analysis!W$40,Financial_analysis!W$41)</f>
        <v>0</v>
      </c>
      <c r="X124" s="15">
        <f>$F122*SUM(Financial_analysis!X$39,Financial_analysis!X$40,Financial_analysis!X$41)</f>
        <v>0</v>
      </c>
      <c r="Y124" s="15">
        <f>$F122*SUM(Financial_analysis!Y$39,Financial_analysis!Y$40,Financial_analysis!Y$41)</f>
        <v>0</v>
      </c>
      <c r="Z124" s="15">
        <f>$F122*SUM(Financial_analysis!Z$39,Financial_analysis!Z$40,Financial_analysis!Z$41)</f>
        <v>0</v>
      </c>
      <c r="AA124" s="15">
        <f>$F122*SUM(Financial_analysis!AA$39,Financial_analysis!AA$40,Financial_analysis!AA$41)</f>
        <v>0</v>
      </c>
      <c r="AB124" s="15">
        <f>$F122*SUM(Financial_analysis!AB$39,Financial_analysis!AB$40,Financial_analysis!AB$41)</f>
        <v>0</v>
      </c>
      <c r="AC124" s="15">
        <f>$F122*SUM(Financial_analysis!AC$39,Financial_analysis!AC$40,Financial_analysis!AC$41)</f>
        <v>0</v>
      </c>
      <c r="AD124" s="15">
        <f>$F122*SUM(Financial_analysis!AD$39,Financial_analysis!AD$40,Financial_analysis!AD$41)</f>
        <v>0</v>
      </c>
      <c r="AE124" s="15">
        <f>$F122*SUM(Financial_analysis!AE$39,Financial_analysis!AE$40,Financial_analysis!AE$41)</f>
        <v>0</v>
      </c>
      <c r="AF124" s="15">
        <f>$F122*SUM(Financial_analysis!AF$39,Financial_analysis!AF$40,Financial_analysis!AF$41)</f>
        <v>0</v>
      </c>
      <c r="AG124" s="15">
        <f>$F122*SUM(Financial_analysis!AG$39,Financial_analysis!AG$40,Financial_analysis!AG$41)</f>
        <v>0</v>
      </c>
      <c r="AH124" s="15">
        <f>$F122*SUM(Financial_analysis!AH$39,Financial_analysis!AH$40,Financial_analysis!AH$41)</f>
        <v>0</v>
      </c>
      <c r="AI124" s="15">
        <f>$F122*SUM(Financial_analysis!AI$39,Financial_analysis!AI$40,Financial_analysis!AI$41)</f>
        <v>0</v>
      </c>
      <c r="AJ124" s="15">
        <f>$F122*SUM(Financial_analysis!AJ$39,Financial_analysis!AJ$40,Financial_analysis!AJ$41)</f>
        <v>0</v>
      </c>
      <c r="AK124" s="15">
        <f>$F122*SUM(Financial_analysis!AK$39,Financial_analysis!AK$40,Financial_analysis!AK$41)</f>
        <v>0</v>
      </c>
      <c r="AL124" s="15">
        <f>$F122*SUM(Financial_analysis!AL$39,Financial_analysis!AL$40,Financial_analysis!AL$41)</f>
        <v>0</v>
      </c>
      <c r="AM124" s="15">
        <f>$F122*SUM(Financial_analysis!AM$39,Financial_analysis!AM$40,Financial_analysis!AM$41)</f>
        <v>0</v>
      </c>
      <c r="AN124" s="15">
        <f>$F122*SUM(Financial_analysis!AN$39,Financial_analysis!AN$40,Financial_analysis!AN$41)</f>
        <v>0</v>
      </c>
      <c r="AO124" s="15">
        <f>$F122*SUM(Financial_analysis!AO$39,Financial_analysis!AO$40,Financial_analysis!AO$41)</f>
        <v>0</v>
      </c>
      <c r="AP124" s="15">
        <f>$F122*SUM(Financial_analysis!AP$39,Financial_analysis!AP$40,Financial_analysis!AP$41)</f>
        <v>0</v>
      </c>
      <c r="AQ124" s="15">
        <f>$F122*SUM(Financial_analysis!AQ$39,Financial_analysis!AQ$40,Financial_analysis!AQ$41)</f>
        <v>0</v>
      </c>
      <c r="AR124" s="15">
        <f>$F122*SUM(Financial_analysis!AR$39,Financial_analysis!AR$40,Financial_analysis!AR$41)</f>
        <v>0</v>
      </c>
      <c r="AT124" s="39" t="s">
        <v>453</v>
      </c>
      <c r="AU124" s="39" t="s">
        <v>57</v>
      </c>
      <c r="AV124" s="39" t="s">
        <v>57</v>
      </c>
      <c r="AW124" s="39" t="s">
        <v>57</v>
      </c>
      <c r="AX124" s="39" t="s">
        <v>57</v>
      </c>
      <c r="AY124" s="39" t="s">
        <v>57</v>
      </c>
      <c r="AZ124" s="39" t="s">
        <v>57</v>
      </c>
      <c r="BA124" s="39" t="s">
        <v>57</v>
      </c>
      <c r="BB124" s="39" t="s">
        <v>57</v>
      </c>
      <c r="BC124" s="39" t="s">
        <v>57</v>
      </c>
      <c r="BE124" s="8"/>
      <c r="BF124" s="8"/>
      <c r="BG124" s="8"/>
      <c r="BH124" s="8"/>
      <c r="BI124" s="8"/>
      <c r="BJ124" s="8"/>
      <c r="BK124" s="8"/>
      <c r="BL124" s="8"/>
      <c r="BM124" s="8"/>
      <c r="BN124" s="8"/>
    </row>
    <row r="125" spans="1:66" outlineLevel="1">
      <c r="D125" s="2" t="str">
        <f>INDEX($AT125:$BC125,MATCH(General!$F$14,$AT$4:$BC$4,0))</f>
        <v>Net cash flow</v>
      </c>
      <c r="E125" s="17" t="str">
        <f>General!$F$16</f>
        <v>EUR</v>
      </c>
      <c r="F125" s="28">
        <f>SUM(I125:AR125)</f>
        <v>638256.87569513288</v>
      </c>
      <c r="I125" s="16">
        <f>SUM(I123:I124)</f>
        <v>-20790</v>
      </c>
      <c r="J125" s="16">
        <f t="shared" ref="J125" si="528">SUM(J123:J124)</f>
        <v>-156514.93013970956</v>
      </c>
      <c r="K125" s="16">
        <f t="shared" ref="K125" si="529">SUM(K123:K124)</f>
        <v>39000.655879713464</v>
      </c>
      <c r="L125" s="16">
        <f t="shared" ref="L125" si="530">SUM(L123:L124)</f>
        <v>39000.655879713464</v>
      </c>
      <c r="M125" s="16">
        <f t="shared" ref="M125" si="531">SUM(M123:M124)</f>
        <v>39000.655879713464</v>
      </c>
      <c r="N125" s="16">
        <f t="shared" ref="N125" si="532">SUM(N123:N124)</f>
        <v>39000.655879713464</v>
      </c>
      <c r="O125" s="16">
        <f t="shared" ref="O125" si="533">SUM(O123:O124)</f>
        <v>39000.655879713464</v>
      </c>
      <c r="P125" s="16">
        <f t="shared" ref="P125" si="534">SUM(P123:P124)</f>
        <v>39000.655879713464</v>
      </c>
      <c r="Q125" s="16">
        <f t="shared" ref="Q125" si="535">SUM(Q123:Q124)</f>
        <v>39000.655879713464</v>
      </c>
      <c r="R125" s="16">
        <f t="shared" ref="R125" si="536">SUM(R123:R124)</f>
        <v>39000.655879713464</v>
      </c>
      <c r="S125" s="16">
        <f t="shared" ref="S125" si="537">SUM(S123:S124)</f>
        <v>39000.655879713464</v>
      </c>
      <c r="T125" s="16">
        <f t="shared" ref="T125" si="538">SUM(T123:T124)</f>
        <v>39000.655879713464</v>
      </c>
      <c r="U125" s="16">
        <f t="shared" ref="U125" si="539">SUM(U123:U124)</f>
        <v>39000.655879713464</v>
      </c>
      <c r="V125" s="16">
        <f t="shared" ref="V125" si="540">SUM(V123:V124)</f>
        <v>39000.655879713464</v>
      </c>
      <c r="W125" s="16">
        <f t="shared" ref="W125" si="541">SUM(W123:W124)</f>
        <v>39000.655879713464</v>
      </c>
      <c r="X125" s="16">
        <f t="shared" ref="X125" si="542">SUM(X123:X124)</f>
        <v>39000.655879713464</v>
      </c>
      <c r="Y125" s="16">
        <f t="shared" ref="Y125" si="543">SUM(Y123:Y124)</f>
        <v>39000.655879713464</v>
      </c>
      <c r="Z125" s="16">
        <f t="shared" ref="Z125" si="544">SUM(Z123:Z124)</f>
        <v>39000.655879713464</v>
      </c>
      <c r="AA125" s="16">
        <f t="shared" ref="AA125" si="545">SUM(AA123:AA124)</f>
        <v>39000.655879713464</v>
      </c>
      <c r="AB125" s="16">
        <f t="shared" ref="AB125" si="546">SUM(AB123:AB124)</f>
        <v>152550.65587971348</v>
      </c>
      <c r="AC125" s="16">
        <f t="shared" ref="AC125" si="547">SUM(AC123:AC124)</f>
        <v>0</v>
      </c>
      <c r="AD125" s="16">
        <f t="shared" ref="AD125" si="548">SUM(AD123:AD124)</f>
        <v>0</v>
      </c>
      <c r="AE125" s="16">
        <f t="shared" ref="AE125" si="549">SUM(AE123:AE124)</f>
        <v>0</v>
      </c>
      <c r="AF125" s="16">
        <f t="shared" ref="AF125" si="550">SUM(AF123:AF124)</f>
        <v>0</v>
      </c>
      <c r="AG125" s="16">
        <f t="shared" ref="AG125" si="551">SUM(AG123:AG124)</f>
        <v>0</v>
      </c>
      <c r="AH125" s="16">
        <f t="shared" ref="AH125" si="552">SUM(AH123:AH124)</f>
        <v>0</v>
      </c>
      <c r="AI125" s="16">
        <f t="shared" ref="AI125" si="553">SUM(AI123:AI124)</f>
        <v>0</v>
      </c>
      <c r="AJ125" s="16">
        <f t="shared" ref="AJ125" si="554">SUM(AJ123:AJ124)</f>
        <v>0</v>
      </c>
      <c r="AK125" s="16">
        <f t="shared" ref="AK125" si="555">SUM(AK123:AK124)</f>
        <v>0</v>
      </c>
      <c r="AL125" s="16">
        <f t="shared" ref="AL125" si="556">SUM(AL123:AL124)</f>
        <v>0</v>
      </c>
      <c r="AM125" s="16">
        <f t="shared" ref="AM125" si="557">SUM(AM123:AM124)</f>
        <v>0</v>
      </c>
      <c r="AN125" s="16">
        <f t="shared" ref="AN125" si="558">SUM(AN123:AN124)</f>
        <v>0</v>
      </c>
      <c r="AO125" s="16">
        <f t="shared" ref="AO125" si="559">SUM(AO123:AO124)</f>
        <v>0</v>
      </c>
      <c r="AP125" s="16">
        <f t="shared" ref="AP125" si="560">SUM(AP123:AP124)</f>
        <v>0</v>
      </c>
      <c r="AQ125" s="16">
        <f t="shared" ref="AQ125" si="561">SUM(AQ123:AQ124)</f>
        <v>0</v>
      </c>
      <c r="AR125" s="16">
        <f t="shared" ref="AR125" si="562">SUM(AR123:AR124)</f>
        <v>0</v>
      </c>
      <c r="AT125" s="39" t="s">
        <v>261</v>
      </c>
      <c r="AU125" s="39" t="s">
        <v>57</v>
      </c>
      <c r="AV125" s="39" t="s">
        <v>57</v>
      </c>
      <c r="AW125" s="39" t="s">
        <v>57</v>
      </c>
      <c r="AX125" s="39" t="s">
        <v>57</v>
      </c>
      <c r="AY125" s="39" t="s">
        <v>57</v>
      </c>
      <c r="AZ125" s="39" t="s">
        <v>57</v>
      </c>
      <c r="BA125" s="39" t="s">
        <v>57</v>
      </c>
      <c r="BB125" s="39" t="s">
        <v>57</v>
      </c>
      <c r="BC125" s="39" t="s">
        <v>57</v>
      </c>
      <c r="BE125" s="8"/>
      <c r="BF125" s="8"/>
      <c r="BG125" s="8"/>
      <c r="BH125" s="8"/>
      <c r="BI125" s="8"/>
      <c r="BJ125" s="8"/>
      <c r="BK125" s="8"/>
      <c r="BL125" s="8"/>
      <c r="BM125" s="8"/>
      <c r="BN125" s="8"/>
    </row>
    <row r="126" spans="1:66" outlineLevel="1">
      <c r="D126" t="str">
        <f>INDEX($AT126:$BC126,MATCH(General!$F$14,$AT$4:$BC$4,0))</f>
        <v>Cumulative net cash flow</v>
      </c>
      <c r="E126" s="11" t="str">
        <f>General!$F$16</f>
        <v>EUR</v>
      </c>
      <c r="I126" s="15">
        <f>H126+I125</f>
        <v>-20790</v>
      </c>
      <c r="J126" s="15">
        <f t="shared" ref="J126" si="563">I126+J125</f>
        <v>-177304.93013970956</v>
      </c>
      <c r="K126" s="15">
        <f t="shared" ref="K126" si="564">J126+K125</f>
        <v>-138304.27425999608</v>
      </c>
      <c r="L126" s="15">
        <f t="shared" ref="L126" si="565">K126+L125</f>
        <v>-99303.618380282613</v>
      </c>
      <c r="M126" s="15">
        <f t="shared" ref="M126" si="566">L126+M125</f>
        <v>-60302.962500569149</v>
      </c>
      <c r="N126" s="15">
        <f t="shared" ref="N126" si="567">M126+N125</f>
        <v>-21302.306620855685</v>
      </c>
      <c r="O126" s="15">
        <f t="shared" ref="O126" si="568">N126+O125</f>
        <v>17698.349258857779</v>
      </c>
      <c r="P126" s="15">
        <f t="shared" ref="P126" si="569">O126+P125</f>
        <v>56699.005138571243</v>
      </c>
      <c r="Q126" s="15">
        <f t="shared" ref="Q126" si="570">P126+Q125</f>
        <v>95699.661018284707</v>
      </c>
      <c r="R126" s="15">
        <f t="shared" ref="R126" si="571">Q126+R125</f>
        <v>134700.31689799816</v>
      </c>
      <c r="S126" s="15">
        <f t="shared" ref="S126" si="572">R126+S125</f>
        <v>173700.97277771163</v>
      </c>
      <c r="T126" s="15">
        <f t="shared" ref="T126" si="573">S126+T125</f>
        <v>212701.62865742511</v>
      </c>
      <c r="U126" s="15">
        <f t="shared" ref="U126" si="574">T126+U125</f>
        <v>251702.28453713859</v>
      </c>
      <c r="V126" s="15">
        <f t="shared" ref="V126" si="575">U126+V125</f>
        <v>290702.94041685207</v>
      </c>
      <c r="W126" s="15">
        <f t="shared" ref="W126" si="576">V126+W125</f>
        <v>329703.59629656555</v>
      </c>
      <c r="X126" s="15">
        <f t="shared" ref="X126" si="577">W126+X125</f>
        <v>368704.25217627903</v>
      </c>
      <c r="Y126" s="15">
        <f t="shared" ref="Y126" si="578">X126+Y125</f>
        <v>407704.90805599251</v>
      </c>
      <c r="Z126" s="15">
        <f t="shared" ref="Z126" si="579">Y126+Z125</f>
        <v>446705.56393570598</v>
      </c>
      <c r="AA126" s="15">
        <f t="shared" ref="AA126" si="580">Z126+AA125</f>
        <v>485706.21981541946</v>
      </c>
      <c r="AB126" s="15">
        <f t="shared" ref="AB126" si="581">AA126+AB125</f>
        <v>638256.87569513288</v>
      </c>
      <c r="AC126" s="15">
        <f t="shared" ref="AC126" si="582">AB126+AC125</f>
        <v>638256.87569513288</v>
      </c>
      <c r="AD126" s="15">
        <f t="shared" ref="AD126" si="583">AC126+AD125</f>
        <v>638256.87569513288</v>
      </c>
      <c r="AE126" s="15">
        <f t="shared" ref="AE126" si="584">AD126+AE125</f>
        <v>638256.87569513288</v>
      </c>
      <c r="AF126" s="15">
        <f t="shared" ref="AF126" si="585">AE126+AF125</f>
        <v>638256.87569513288</v>
      </c>
      <c r="AG126" s="15">
        <f t="shared" ref="AG126" si="586">AF126+AG125</f>
        <v>638256.87569513288</v>
      </c>
      <c r="AH126" s="15">
        <f t="shared" ref="AH126" si="587">AG126+AH125</f>
        <v>638256.87569513288</v>
      </c>
      <c r="AI126" s="15">
        <f t="shared" ref="AI126" si="588">AH126+AI125</f>
        <v>638256.87569513288</v>
      </c>
      <c r="AJ126" s="15">
        <f t="shared" ref="AJ126" si="589">AI126+AJ125</f>
        <v>638256.87569513288</v>
      </c>
      <c r="AK126" s="15">
        <f t="shared" ref="AK126" si="590">AJ126+AK125</f>
        <v>638256.87569513288</v>
      </c>
      <c r="AL126" s="15">
        <f t="shared" ref="AL126" si="591">AK126+AL125</f>
        <v>638256.87569513288</v>
      </c>
      <c r="AM126" s="15">
        <f t="shared" ref="AM126" si="592">AL126+AM125</f>
        <v>638256.87569513288</v>
      </c>
      <c r="AN126" s="15">
        <f t="shared" ref="AN126" si="593">AM126+AN125</f>
        <v>638256.87569513288</v>
      </c>
      <c r="AO126" s="15">
        <f t="shared" ref="AO126" si="594">AN126+AO125</f>
        <v>638256.87569513288</v>
      </c>
      <c r="AP126" s="15">
        <f t="shared" ref="AP126" si="595">AO126+AP125</f>
        <v>638256.87569513288</v>
      </c>
      <c r="AQ126" s="15">
        <f t="shared" ref="AQ126" si="596">AP126+AQ125</f>
        <v>638256.87569513288</v>
      </c>
      <c r="AR126" s="15">
        <f t="shared" ref="AR126" si="597">AQ126+AR125</f>
        <v>638256.87569513288</v>
      </c>
      <c r="AT126" s="39" t="s">
        <v>263</v>
      </c>
      <c r="AU126" s="39" t="s">
        <v>57</v>
      </c>
      <c r="AV126" s="39" t="s">
        <v>57</v>
      </c>
      <c r="AW126" s="39" t="s">
        <v>57</v>
      </c>
      <c r="AX126" s="39" t="s">
        <v>57</v>
      </c>
      <c r="AY126" s="39" t="s">
        <v>57</v>
      </c>
      <c r="AZ126" s="39" t="s">
        <v>57</v>
      </c>
      <c r="BA126" s="39" t="s">
        <v>57</v>
      </c>
      <c r="BB126" s="39" t="s">
        <v>57</v>
      </c>
      <c r="BC126" s="39" t="s">
        <v>57</v>
      </c>
      <c r="BE126" s="8"/>
      <c r="BF126" s="8"/>
      <c r="BG126" s="8"/>
      <c r="BH126" s="8"/>
      <c r="BI126" s="8"/>
      <c r="BJ126" s="8"/>
      <c r="BK126" s="8"/>
      <c r="BL126" s="8"/>
      <c r="BM126" s="8"/>
      <c r="BN126" s="8"/>
    </row>
    <row r="127" spans="1:66" outlineLevel="1">
      <c r="E127" s="11"/>
    </row>
    <row r="128" spans="1:66" outlineLevel="1">
      <c r="D128" s="2" t="str">
        <f>INDEX($AT128:$BC128,MATCH(General!$F$14,$AT$4:$BC$4,0))</f>
        <v>Discounted net cash flow</v>
      </c>
      <c r="E128" s="17" t="str">
        <f>General!$F$16</f>
        <v>EUR</v>
      </c>
      <c r="F128" s="28">
        <f>SUM(I128:AR128)</f>
        <v>343598.21374922595</v>
      </c>
      <c r="I128" s="16">
        <f>I125/(1+Calc!$F$790)^Config!I$15</f>
        <v>-19990.384615384613</v>
      </c>
      <c r="J128" s="16">
        <f>J125/(1+Calc!$F$790)^Config!J$15</f>
        <v>-144706.85109070779</v>
      </c>
      <c r="K128" s="16">
        <f>K125/(1+Calc!$F$790)^Config!K$15</f>
        <v>34671.44106284267</v>
      </c>
      <c r="L128" s="16">
        <f>L125/(1+Calc!$F$790)^Config!L$15</f>
        <v>33337.924098887182</v>
      </c>
      <c r="M128" s="16">
        <f>M125/(1+Calc!$F$790)^Config!M$15</f>
        <v>32055.69624892998</v>
      </c>
      <c r="N128" s="16">
        <f>N125/(1+Calc!$F$790)^Config!N$15</f>
        <v>30822.784854740366</v>
      </c>
      <c r="O128" s="16">
        <f>O125/(1+Calc!$F$790)^Config!O$15</f>
        <v>29637.293129558046</v>
      </c>
      <c r="P128" s="16">
        <f>P125/(1+Calc!$F$790)^Config!P$15</f>
        <v>28497.397239959653</v>
      </c>
      <c r="Q128" s="16">
        <f>Q125/(1+Calc!$F$790)^Config!Q$15</f>
        <v>27401.343499961204</v>
      </c>
      <c r="R128" s="16">
        <f>R125/(1+Calc!$F$790)^Config!R$15</f>
        <v>26347.44567303962</v>
      </c>
      <c r="S128" s="16">
        <f>S125/(1+Calc!$F$790)^Config!S$15</f>
        <v>25334.082377922714</v>
      </c>
      <c r="T128" s="16">
        <f>T125/(1+Calc!$F$790)^Config!T$15</f>
        <v>24359.694594156448</v>
      </c>
      <c r="U128" s="16">
        <f>U125/(1+Calc!$F$790)^Config!U$15</f>
        <v>23422.783263611971</v>
      </c>
      <c r="V128" s="16">
        <f>V125/(1+Calc!$F$790)^Config!V$15</f>
        <v>22521.90698424228</v>
      </c>
      <c r="W128" s="16">
        <f>W125/(1+Calc!$F$790)^Config!W$15</f>
        <v>21655.679792540654</v>
      </c>
      <c r="X128" s="16">
        <f>X125/(1+Calc!$F$790)^Config!X$15</f>
        <v>20822.769031289088</v>
      </c>
      <c r="Y128" s="16">
        <f>Y125/(1+Calc!$F$790)^Config!Y$15</f>
        <v>20021.893299316427</v>
      </c>
      <c r="Z128" s="16">
        <f>Z125/(1+Calc!$F$790)^Config!Z$15</f>
        <v>19251.82048011195</v>
      </c>
      <c r="AA128" s="16">
        <f>AA125/(1+Calc!$F$790)^Config!AA$15</f>
        <v>18511.365846261491</v>
      </c>
      <c r="AB128" s="16">
        <f>AB125/(1+Calc!$F$790)^Config!AB$15</f>
        <v>69622.127977946613</v>
      </c>
      <c r="AC128" s="16">
        <f>AC125/(1+Calc!$F$790)^Config!AC$15</f>
        <v>0</v>
      </c>
      <c r="AD128" s="16">
        <f>AD125/(1+Calc!$F$790)^Config!AD$15</f>
        <v>0</v>
      </c>
      <c r="AE128" s="16">
        <f>AE125/(1+Calc!$F$790)^Config!AE$15</f>
        <v>0</v>
      </c>
      <c r="AF128" s="16">
        <f>AF125/(1+Calc!$F$790)^Config!AF$15</f>
        <v>0</v>
      </c>
      <c r="AG128" s="16">
        <f>AG125/(1+Calc!$F$790)^Config!AG$15</f>
        <v>0</v>
      </c>
      <c r="AH128" s="16">
        <f>AH125/(1+Calc!$F$790)^Config!AH$15</f>
        <v>0</v>
      </c>
      <c r="AI128" s="16">
        <f>AI125/(1+Calc!$F$790)^Config!AI$15</f>
        <v>0</v>
      </c>
      <c r="AJ128" s="16">
        <f>AJ125/(1+Calc!$F$790)^Config!AJ$15</f>
        <v>0</v>
      </c>
      <c r="AK128" s="16">
        <f>AK125/(1+Calc!$F$790)^Config!AK$15</f>
        <v>0</v>
      </c>
      <c r="AL128" s="16">
        <f>AL125/(1+Calc!$F$790)^Config!AL$15</f>
        <v>0</v>
      </c>
      <c r="AM128" s="16">
        <f>AM125/(1+Calc!$F$790)^Config!AM$15</f>
        <v>0</v>
      </c>
      <c r="AN128" s="16">
        <f>AN125/(1+Calc!$F$790)^Config!AN$15</f>
        <v>0</v>
      </c>
      <c r="AO128" s="16">
        <f>AO125/(1+Calc!$F$790)^Config!AO$15</f>
        <v>0</v>
      </c>
      <c r="AP128" s="16">
        <f>AP125/(1+Calc!$F$790)^Config!AP$15</f>
        <v>0</v>
      </c>
      <c r="AQ128" s="16">
        <f>AQ125/(1+Calc!$F$790)^Config!AQ$15</f>
        <v>0</v>
      </c>
      <c r="AR128" s="16">
        <f>AR125/(1+Calc!$F$790)^Config!AR$15</f>
        <v>0</v>
      </c>
      <c r="AT128" s="39" t="s">
        <v>266</v>
      </c>
      <c r="AU128" s="39" t="s">
        <v>57</v>
      </c>
      <c r="AV128" s="39" t="s">
        <v>57</v>
      </c>
      <c r="AW128" s="39" t="s">
        <v>57</v>
      </c>
      <c r="AX128" s="39" t="s">
        <v>57</v>
      </c>
      <c r="AY128" s="39" t="s">
        <v>57</v>
      </c>
      <c r="AZ128" s="39" t="s">
        <v>57</v>
      </c>
      <c r="BA128" s="39" t="s">
        <v>57</v>
      </c>
      <c r="BB128" s="39" t="s">
        <v>57</v>
      </c>
      <c r="BC128" s="39" t="s">
        <v>57</v>
      </c>
      <c r="BE128" s="8"/>
      <c r="BF128" s="8"/>
      <c r="BG128" s="8"/>
      <c r="BH128" s="8"/>
      <c r="BI128" s="8"/>
      <c r="BJ128" s="8"/>
      <c r="BK128" s="8"/>
      <c r="BL128" s="8"/>
      <c r="BM128" s="8"/>
      <c r="BN128" s="8"/>
    </row>
    <row r="129" spans="3:66" outlineLevel="1">
      <c r="D129" t="str">
        <f>INDEX($AT129:$BC129,MATCH(General!$F$14,$AT$4:$BC$4,0))</f>
        <v>Cumulative discounted net cash flow</v>
      </c>
      <c r="E129" s="11" t="str">
        <f>General!$F$16</f>
        <v>EUR</v>
      </c>
      <c r="I129" s="15">
        <f>H129+I128</f>
        <v>-19990.384615384613</v>
      </c>
      <c r="J129" s="15">
        <f t="shared" ref="J129" si="598">I129+J128</f>
        <v>-164697.23570609241</v>
      </c>
      <c r="K129" s="15">
        <f t="shared" ref="K129" si="599">J129+K128</f>
        <v>-130025.79464324974</v>
      </c>
      <c r="L129" s="15">
        <f t="shared" ref="L129" si="600">K129+L128</f>
        <v>-96687.870544362551</v>
      </c>
      <c r="M129" s="15">
        <f t="shared" ref="M129" si="601">L129+M128</f>
        <v>-64632.174295432575</v>
      </c>
      <c r="N129" s="15">
        <f t="shared" ref="N129" si="602">M129+N128</f>
        <v>-33809.389440692205</v>
      </c>
      <c r="O129" s="15">
        <f t="shared" ref="O129" si="603">N129+O128</f>
        <v>-4172.0963111341589</v>
      </c>
      <c r="P129" s="15">
        <f t="shared" ref="P129" si="604">O129+P128</f>
        <v>24325.300928825494</v>
      </c>
      <c r="Q129" s="15">
        <f t="shared" ref="Q129" si="605">P129+Q128</f>
        <v>51726.644428786698</v>
      </c>
      <c r="R129" s="15">
        <f t="shared" ref="R129" si="606">Q129+R128</f>
        <v>78074.090101826325</v>
      </c>
      <c r="S129" s="15">
        <f t="shared" ref="S129" si="607">R129+S128</f>
        <v>103408.17247974905</v>
      </c>
      <c r="T129" s="15">
        <f t="shared" ref="T129" si="608">S129+T128</f>
        <v>127767.86707390549</v>
      </c>
      <c r="U129" s="15">
        <f t="shared" ref="U129" si="609">T129+U128</f>
        <v>151190.65033751747</v>
      </c>
      <c r="V129" s="15">
        <f t="shared" ref="V129" si="610">U129+V128</f>
        <v>173712.55732175976</v>
      </c>
      <c r="W129" s="15">
        <f t="shared" ref="W129" si="611">V129+W128</f>
        <v>195368.2371143004</v>
      </c>
      <c r="X129" s="15">
        <f t="shared" ref="X129" si="612">W129+X128</f>
        <v>216191.00614558949</v>
      </c>
      <c r="Y129" s="15">
        <f t="shared" ref="Y129" si="613">X129+Y128</f>
        <v>236212.89944490592</v>
      </c>
      <c r="Z129" s="15">
        <f t="shared" ref="Z129" si="614">Y129+Z128</f>
        <v>255464.71992501788</v>
      </c>
      <c r="AA129" s="15">
        <f t="shared" ref="AA129" si="615">Z129+AA128</f>
        <v>273976.08577127935</v>
      </c>
      <c r="AB129" s="15">
        <f t="shared" ref="AB129" si="616">AA129+AB128</f>
        <v>343598.21374922595</v>
      </c>
      <c r="AC129" s="15">
        <f t="shared" ref="AC129" si="617">AB129+AC128</f>
        <v>343598.21374922595</v>
      </c>
      <c r="AD129" s="15">
        <f t="shared" ref="AD129" si="618">AC129+AD128</f>
        <v>343598.21374922595</v>
      </c>
      <c r="AE129" s="15">
        <f t="shared" ref="AE129" si="619">AD129+AE128</f>
        <v>343598.21374922595</v>
      </c>
      <c r="AF129" s="15">
        <f t="shared" ref="AF129" si="620">AE129+AF128</f>
        <v>343598.21374922595</v>
      </c>
      <c r="AG129" s="15">
        <f t="shared" ref="AG129" si="621">AF129+AG128</f>
        <v>343598.21374922595</v>
      </c>
      <c r="AH129" s="15">
        <f t="shared" ref="AH129" si="622">AG129+AH128</f>
        <v>343598.21374922595</v>
      </c>
      <c r="AI129" s="15">
        <f t="shared" ref="AI129" si="623">AH129+AI128</f>
        <v>343598.21374922595</v>
      </c>
      <c r="AJ129" s="15">
        <f t="shared" ref="AJ129" si="624">AI129+AJ128</f>
        <v>343598.21374922595</v>
      </c>
      <c r="AK129" s="15">
        <f t="shared" ref="AK129" si="625">AJ129+AK128</f>
        <v>343598.21374922595</v>
      </c>
      <c r="AL129" s="15">
        <f t="shared" ref="AL129" si="626">AK129+AL128</f>
        <v>343598.21374922595</v>
      </c>
      <c r="AM129" s="15">
        <f t="shared" ref="AM129" si="627">AL129+AM128</f>
        <v>343598.21374922595</v>
      </c>
      <c r="AN129" s="15">
        <f t="shared" ref="AN129" si="628">AM129+AN128</f>
        <v>343598.21374922595</v>
      </c>
      <c r="AO129" s="15">
        <f t="shared" ref="AO129" si="629">AN129+AO128</f>
        <v>343598.21374922595</v>
      </c>
      <c r="AP129" s="15">
        <f t="shared" ref="AP129" si="630">AO129+AP128</f>
        <v>343598.21374922595</v>
      </c>
      <c r="AQ129" s="15">
        <f t="shared" ref="AQ129" si="631">AP129+AQ128</f>
        <v>343598.21374922595</v>
      </c>
      <c r="AR129" s="15">
        <f t="shared" ref="AR129" si="632">AQ129+AR128</f>
        <v>343598.21374922595</v>
      </c>
      <c r="AT129" s="39" t="s">
        <v>267</v>
      </c>
      <c r="AU129" s="39" t="s">
        <v>57</v>
      </c>
      <c r="AV129" s="39" t="s">
        <v>57</v>
      </c>
      <c r="AW129" s="39" t="s">
        <v>57</v>
      </c>
      <c r="AX129" s="39" t="s">
        <v>57</v>
      </c>
      <c r="AY129" s="39" t="s">
        <v>57</v>
      </c>
      <c r="AZ129" s="39" t="s">
        <v>57</v>
      </c>
      <c r="BA129" s="39" t="s">
        <v>57</v>
      </c>
      <c r="BB129" s="39" t="s">
        <v>57</v>
      </c>
      <c r="BC129" s="39" t="s">
        <v>57</v>
      </c>
      <c r="BE129" s="8"/>
      <c r="BF129" s="8"/>
      <c r="BG129" s="8"/>
      <c r="BH129" s="8"/>
      <c r="BI129" s="8"/>
      <c r="BJ129" s="8"/>
      <c r="BK129" s="8"/>
      <c r="BL129" s="8"/>
      <c r="BM129" s="8"/>
      <c r="BN129" s="8"/>
    </row>
    <row r="130" spans="3:66" outlineLevel="1">
      <c r="E130" s="11"/>
    </row>
    <row r="131" spans="3:66" outlineLevel="1">
      <c r="D131" s="2" t="str">
        <f>INDEX($AT131:$BC131,MATCH(General!$F$14,$AT$4:$BC$4,0))</f>
        <v>Profitability measures</v>
      </c>
      <c r="E131" s="11"/>
      <c r="AT131" s="39" t="s">
        <v>264</v>
      </c>
      <c r="AU131" s="39" t="s">
        <v>57</v>
      </c>
      <c r="AV131" s="39" t="s">
        <v>57</v>
      </c>
      <c r="AW131" s="39" t="s">
        <v>57</v>
      </c>
      <c r="AX131" s="39" t="s">
        <v>57</v>
      </c>
      <c r="AY131" s="39" t="s">
        <v>57</v>
      </c>
      <c r="AZ131" s="39" t="s">
        <v>57</v>
      </c>
      <c r="BA131" s="39" t="s">
        <v>57</v>
      </c>
      <c r="BB131" s="39" t="s">
        <v>57</v>
      </c>
      <c r="BC131" s="39" t="s">
        <v>57</v>
      </c>
    </row>
    <row r="132" spans="3:66" outlineLevel="1">
      <c r="D132" t="str">
        <f>INDEX($AT132:$BC132,MATCH(General!$F$14,$AT$4:$BC$4,0))</f>
        <v>FNPV(K)</v>
      </c>
      <c r="E132" s="11" t="str">
        <f>General!$F$16</f>
        <v>EUR</v>
      </c>
      <c r="F132" s="25">
        <f>F128</f>
        <v>343598.21374922595</v>
      </c>
      <c r="AT132" s="57" t="s">
        <v>278</v>
      </c>
      <c r="AU132" s="39" t="s">
        <v>57</v>
      </c>
      <c r="AV132" s="39" t="s">
        <v>57</v>
      </c>
      <c r="AW132" s="39" t="s">
        <v>57</v>
      </c>
      <c r="AX132" s="39" t="s">
        <v>57</v>
      </c>
      <c r="AY132" s="39" t="s">
        <v>57</v>
      </c>
      <c r="AZ132" s="39" t="s">
        <v>57</v>
      </c>
      <c r="BA132" s="39" t="s">
        <v>57</v>
      </c>
      <c r="BB132" s="39" t="s">
        <v>57</v>
      </c>
      <c r="BC132" s="39" t="s">
        <v>57</v>
      </c>
      <c r="BE132" s="8"/>
      <c r="BF132" s="8"/>
      <c r="BG132" s="8"/>
      <c r="BH132" s="8"/>
      <c r="BI132" s="8"/>
      <c r="BJ132" s="8"/>
      <c r="BK132" s="8"/>
      <c r="BL132" s="8"/>
      <c r="BM132" s="8"/>
      <c r="BN132" s="8"/>
    </row>
    <row r="133" spans="3:66" outlineLevel="1">
      <c r="D133" t="str">
        <f>INDEX($AT133:$BC133,MATCH(General!$F$14,$AT$4:$BC$4,0))</f>
        <v>FRR(K)</v>
      </c>
      <c r="E133" s="11" t="str">
        <f>INDEX($BC133:$BL133,MATCH(General!$F$14,$BC$4:$BL$4,0))</f>
        <v>%</v>
      </c>
      <c r="F133" s="49">
        <f>IFERROR(IRR(I125:AR125),"n/a")</f>
        <v>0.212050449880963</v>
      </c>
      <c r="AT133" s="57" t="s">
        <v>279</v>
      </c>
      <c r="AU133" s="39" t="s">
        <v>57</v>
      </c>
      <c r="AV133" s="39" t="s">
        <v>57</v>
      </c>
      <c r="AW133" s="39" t="s">
        <v>57</v>
      </c>
      <c r="AX133" s="39" t="s">
        <v>57</v>
      </c>
      <c r="AY133" s="39" t="s">
        <v>57</v>
      </c>
      <c r="AZ133" s="39" t="s">
        <v>57</v>
      </c>
      <c r="BA133" s="39" t="s">
        <v>57</v>
      </c>
      <c r="BB133" s="39" t="s">
        <v>57</v>
      </c>
      <c r="BC133" s="39" t="s">
        <v>57</v>
      </c>
      <c r="BE133" s="39" t="s">
        <v>21</v>
      </c>
      <c r="BF133" s="39" t="s">
        <v>21</v>
      </c>
      <c r="BG133" s="39" t="s">
        <v>57</v>
      </c>
      <c r="BH133" s="39" t="s">
        <v>57</v>
      </c>
      <c r="BI133" s="39" t="s">
        <v>57</v>
      </c>
      <c r="BJ133" s="39" t="s">
        <v>57</v>
      </c>
      <c r="BK133" s="39" t="s">
        <v>57</v>
      </c>
      <c r="BL133" s="39" t="s">
        <v>57</v>
      </c>
      <c r="BM133" s="39" t="s">
        <v>57</v>
      </c>
      <c r="BN133" s="39" t="s">
        <v>57</v>
      </c>
    </row>
    <row r="134" spans="3:66" outlineLevel="1">
      <c r="D134" t="str">
        <f>INDEX($AT134:$BC134,MATCH(General!$F$14,$AT$4:$BC$4,0))</f>
        <v>FNPV(K) change</v>
      </c>
      <c r="E134" s="11" t="str">
        <f>INDEX($BC134:$BL134,MATCH(General!$F$14,$BC$4:$BL$4,0))</f>
        <v>%</v>
      </c>
      <c r="F134" s="49">
        <f>IFERROR(IF(AND(F132&gt;0,Financial_analysis!$F$53&gt;0),F132/Financial_analysis!$F$53-1,IF(AND(F132&lt;0,Financial_analysis!$F$53&lt;0),-(F132/Financial_analysis!$F$53-1),"n/a")),"n/a")</f>
        <v>5.7056657782124098E-3</v>
      </c>
      <c r="AT134" s="57" t="s">
        <v>328</v>
      </c>
      <c r="AU134" s="39" t="s">
        <v>57</v>
      </c>
      <c r="AV134" s="39" t="s">
        <v>57</v>
      </c>
      <c r="AW134" s="39" t="s">
        <v>57</v>
      </c>
      <c r="AX134" s="39" t="s">
        <v>57</v>
      </c>
      <c r="AY134" s="39" t="s">
        <v>57</v>
      </c>
      <c r="AZ134" s="39" t="s">
        <v>57</v>
      </c>
      <c r="BA134" s="39" t="s">
        <v>57</v>
      </c>
      <c r="BB134" s="39" t="s">
        <v>57</v>
      </c>
      <c r="BC134" s="39" t="s">
        <v>57</v>
      </c>
      <c r="BE134" s="39" t="s">
        <v>21</v>
      </c>
      <c r="BF134" s="39" t="s">
        <v>21</v>
      </c>
      <c r="BG134" s="39" t="s">
        <v>57</v>
      </c>
      <c r="BH134" s="39" t="s">
        <v>57</v>
      </c>
      <c r="BI134" s="39" t="s">
        <v>57</v>
      </c>
      <c r="BJ134" s="39" t="s">
        <v>57</v>
      </c>
      <c r="BK134" s="39" t="s">
        <v>57</v>
      </c>
      <c r="BL134" s="39" t="s">
        <v>57</v>
      </c>
      <c r="BM134" s="39" t="s">
        <v>57</v>
      </c>
      <c r="BN134" s="39" t="s">
        <v>57</v>
      </c>
    </row>
    <row r="135" spans="3:66" outlineLevel="1">
      <c r="D135" t="str">
        <f>INDEX($AT135:$BC135,MATCH(General!$F$14,$AT$4:$BC$4,0))</f>
        <v>FRR(K) change</v>
      </c>
      <c r="E135" s="11" t="str">
        <f>INDEX($BC135:$BL135,MATCH(General!$F$14,$BC$4:$BL$4,0))</f>
        <v>p.p.</v>
      </c>
      <c r="F135" s="49">
        <f>IFERROR(F133-Financial_analysis!$F$54,"n/a")</f>
        <v>2.5625340948514097E-3</v>
      </c>
      <c r="AT135" s="57" t="s">
        <v>329</v>
      </c>
      <c r="AU135" s="39" t="s">
        <v>57</v>
      </c>
      <c r="AV135" s="39" t="s">
        <v>57</v>
      </c>
      <c r="AW135" s="39" t="s">
        <v>57</v>
      </c>
      <c r="AX135" s="39" t="s">
        <v>57</v>
      </c>
      <c r="AY135" s="39" t="s">
        <v>57</v>
      </c>
      <c r="AZ135" s="39" t="s">
        <v>57</v>
      </c>
      <c r="BA135" s="39" t="s">
        <v>57</v>
      </c>
      <c r="BB135" s="39" t="s">
        <v>57</v>
      </c>
      <c r="BC135" s="39" t="s">
        <v>57</v>
      </c>
      <c r="BE135" s="39" t="s">
        <v>333</v>
      </c>
      <c r="BF135" s="39" t="s">
        <v>333</v>
      </c>
      <c r="BG135" s="39" t="s">
        <v>57</v>
      </c>
      <c r="BH135" s="39" t="s">
        <v>57</v>
      </c>
      <c r="BI135" s="39" t="s">
        <v>57</v>
      </c>
      <c r="BJ135" s="39" t="s">
        <v>57</v>
      </c>
      <c r="BK135" s="39" t="s">
        <v>57</v>
      </c>
      <c r="BL135" s="39" t="s">
        <v>57</v>
      </c>
      <c r="BM135" s="39" t="s">
        <v>57</v>
      </c>
      <c r="BN135" s="39" t="s">
        <v>57</v>
      </c>
    </row>
    <row r="136" spans="3:66" outlineLevel="1">
      <c r="E136" s="11"/>
    </row>
    <row r="137" spans="3:66" outlineLevel="1">
      <c r="C137" s="6" t="str">
        <f>INDEX($AT137:$BC137,MATCH(General!$F$14,$AT$4:$BC$4,0))</f>
        <v>Capital expenditures sensitivity - increase</v>
      </c>
      <c r="D137" s="6"/>
      <c r="E137" s="13"/>
      <c r="F137" s="6"/>
      <c r="G137" s="6"/>
      <c r="H137" s="6"/>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T137" s="39" t="s">
        <v>315</v>
      </c>
      <c r="AU137" s="39" t="s">
        <v>57</v>
      </c>
      <c r="AV137" s="39" t="s">
        <v>57</v>
      </c>
      <c r="AW137" s="39" t="s">
        <v>57</v>
      </c>
      <c r="AX137" s="39" t="s">
        <v>57</v>
      </c>
      <c r="AY137" s="39" t="s">
        <v>57</v>
      </c>
      <c r="AZ137" s="39" t="s">
        <v>57</v>
      </c>
      <c r="BA137" s="39" t="s">
        <v>57</v>
      </c>
      <c r="BB137" s="39" t="s">
        <v>57</v>
      </c>
      <c r="BC137" s="39" t="s">
        <v>57</v>
      </c>
    </row>
    <row r="138" spans="3:66" outlineLevel="1">
      <c r="E138" s="11"/>
    </row>
    <row r="139" spans="3:66" outlineLevel="1">
      <c r="D139" t="str">
        <f>INDEX($AT139:$BC139,MATCH(General!$F$14,$AT$4:$BC$4,0))</f>
        <v>Capital expenditures change</v>
      </c>
      <c r="E139" s="11" t="str">
        <f>INDEX($BC139:$BL139,MATCH(General!$F$14,$BC$4:$BL$4,0))</f>
        <v>%</v>
      </c>
      <c r="F139" s="49">
        <f>Analysis_param!$G$83</f>
        <v>0.01</v>
      </c>
      <c r="AT139" s="39" t="s">
        <v>314</v>
      </c>
      <c r="AU139" s="39" t="s">
        <v>57</v>
      </c>
      <c r="AV139" s="39" t="s">
        <v>57</v>
      </c>
      <c r="AW139" s="39" t="s">
        <v>57</v>
      </c>
      <c r="AX139" s="39" t="s">
        <v>57</v>
      </c>
      <c r="AY139" s="39" t="s">
        <v>57</v>
      </c>
      <c r="AZ139" s="39" t="s">
        <v>57</v>
      </c>
      <c r="BA139" s="39" t="s">
        <v>57</v>
      </c>
      <c r="BB139" s="39" t="s">
        <v>57</v>
      </c>
      <c r="BC139" s="39" t="s">
        <v>57</v>
      </c>
      <c r="BE139" s="39" t="s">
        <v>21</v>
      </c>
      <c r="BF139" s="39" t="s">
        <v>21</v>
      </c>
      <c r="BG139" s="39" t="s">
        <v>57</v>
      </c>
      <c r="BH139" s="39" t="s">
        <v>57</v>
      </c>
      <c r="BI139" s="39" t="s">
        <v>57</v>
      </c>
      <c r="BJ139" s="39" t="s">
        <v>57</v>
      </c>
      <c r="BK139" s="39" t="s">
        <v>57</v>
      </c>
      <c r="BL139" s="39" t="s">
        <v>57</v>
      </c>
      <c r="BM139" s="39" t="s">
        <v>57</v>
      </c>
      <c r="BN139" s="39" t="s">
        <v>57</v>
      </c>
    </row>
    <row r="140" spans="3:66" outlineLevel="1">
      <c r="D140" t="str">
        <f>INDEX($AT140:$BC140,MATCH(General!$F$14,$AT$4:$BC$4,0))</f>
        <v>Net cash flow - base case</v>
      </c>
      <c r="E140" s="11" t="str">
        <f>General!$F$16</f>
        <v>EUR</v>
      </c>
      <c r="F140" s="25">
        <f>SUM(I140:AR140)</f>
        <v>636156.87569513288</v>
      </c>
      <c r="I140" s="15">
        <f>Financial_analysis!I$46</f>
        <v>-21000</v>
      </c>
      <c r="J140" s="15">
        <f>Financial_analysis!J$46</f>
        <v>-158404.93013970956</v>
      </c>
      <c r="K140" s="15">
        <f>Financial_analysis!K$46</f>
        <v>39000.655879713464</v>
      </c>
      <c r="L140" s="15">
        <f>Financial_analysis!L$46</f>
        <v>39000.655879713464</v>
      </c>
      <c r="M140" s="15">
        <f>Financial_analysis!M$46</f>
        <v>39000.655879713464</v>
      </c>
      <c r="N140" s="15">
        <f>Financial_analysis!N$46</f>
        <v>39000.655879713464</v>
      </c>
      <c r="O140" s="15">
        <f>Financial_analysis!O$46</f>
        <v>39000.655879713464</v>
      </c>
      <c r="P140" s="15">
        <f>Financial_analysis!P$46</f>
        <v>39000.655879713464</v>
      </c>
      <c r="Q140" s="15">
        <f>Financial_analysis!Q$46</f>
        <v>39000.655879713464</v>
      </c>
      <c r="R140" s="15">
        <f>Financial_analysis!R$46</f>
        <v>39000.655879713464</v>
      </c>
      <c r="S140" s="15">
        <f>Financial_analysis!S$46</f>
        <v>39000.655879713464</v>
      </c>
      <c r="T140" s="15">
        <f>Financial_analysis!T$46</f>
        <v>39000.655879713464</v>
      </c>
      <c r="U140" s="15">
        <f>Financial_analysis!U$46</f>
        <v>39000.655879713464</v>
      </c>
      <c r="V140" s="15">
        <f>Financial_analysis!V$46</f>
        <v>39000.655879713464</v>
      </c>
      <c r="W140" s="15">
        <f>Financial_analysis!W$46</f>
        <v>39000.655879713464</v>
      </c>
      <c r="X140" s="15">
        <f>Financial_analysis!X$46</f>
        <v>39000.655879713464</v>
      </c>
      <c r="Y140" s="15">
        <f>Financial_analysis!Y$46</f>
        <v>39000.655879713464</v>
      </c>
      <c r="Z140" s="15">
        <f>Financial_analysis!Z$46</f>
        <v>39000.655879713464</v>
      </c>
      <c r="AA140" s="15">
        <f>Financial_analysis!AA$46</f>
        <v>39000.655879713464</v>
      </c>
      <c r="AB140" s="15">
        <f>Financial_analysis!AB$46</f>
        <v>152550.65587971348</v>
      </c>
      <c r="AC140" s="15">
        <f>Financial_analysis!AC$46</f>
        <v>0</v>
      </c>
      <c r="AD140" s="15">
        <f>Financial_analysis!AD$46</f>
        <v>0</v>
      </c>
      <c r="AE140" s="15">
        <f>Financial_analysis!AE$46</f>
        <v>0</v>
      </c>
      <c r="AF140" s="15">
        <f>Financial_analysis!AF$46</f>
        <v>0</v>
      </c>
      <c r="AG140" s="15">
        <f>Financial_analysis!AG$46</f>
        <v>0</v>
      </c>
      <c r="AH140" s="15">
        <f>Financial_analysis!AH$46</f>
        <v>0</v>
      </c>
      <c r="AI140" s="15">
        <f>Financial_analysis!AI$46</f>
        <v>0</v>
      </c>
      <c r="AJ140" s="15">
        <f>Financial_analysis!AJ$46</f>
        <v>0</v>
      </c>
      <c r="AK140" s="15">
        <f>Financial_analysis!AK$46</f>
        <v>0</v>
      </c>
      <c r="AL140" s="15">
        <f>Financial_analysis!AL$46</f>
        <v>0</v>
      </c>
      <c r="AM140" s="15">
        <f>Financial_analysis!AM$46</f>
        <v>0</v>
      </c>
      <c r="AN140" s="15">
        <f>Financial_analysis!AN$46</f>
        <v>0</v>
      </c>
      <c r="AO140" s="15">
        <f>Financial_analysis!AO$46</f>
        <v>0</v>
      </c>
      <c r="AP140" s="15">
        <f>Financial_analysis!AP$46</f>
        <v>0</v>
      </c>
      <c r="AQ140" s="15">
        <f>Financial_analysis!AQ$46</f>
        <v>0</v>
      </c>
      <c r="AR140" s="15">
        <f>Financial_analysis!AR$46</f>
        <v>0</v>
      </c>
      <c r="AT140" s="39" t="s">
        <v>306</v>
      </c>
      <c r="AU140" s="39" t="s">
        <v>57</v>
      </c>
      <c r="AV140" s="39" t="s">
        <v>57</v>
      </c>
      <c r="AW140" s="39" t="s">
        <v>57</v>
      </c>
      <c r="AX140" s="39" t="s">
        <v>57</v>
      </c>
      <c r="AY140" s="39" t="s">
        <v>57</v>
      </c>
      <c r="AZ140" s="39" t="s">
        <v>57</v>
      </c>
      <c r="BA140" s="39" t="s">
        <v>57</v>
      </c>
      <c r="BB140" s="39" t="s">
        <v>57</v>
      </c>
      <c r="BC140" s="39" t="s">
        <v>57</v>
      </c>
      <c r="BE140" s="8"/>
      <c r="BF140" s="8"/>
      <c r="BG140" s="8"/>
      <c r="BH140" s="8"/>
      <c r="BI140" s="8"/>
      <c r="BJ140" s="8"/>
      <c r="BK140" s="8"/>
      <c r="BL140" s="8"/>
      <c r="BM140" s="8"/>
      <c r="BN140" s="8"/>
    </row>
    <row r="141" spans="3:66" outlineLevel="1">
      <c r="D141" t="str">
        <f>INDEX($AT141:$BC141,MATCH(General!$F$14,$AT$4:$BC$4,0))</f>
        <v>Change in cash flows</v>
      </c>
      <c r="E141" s="11" t="str">
        <f>General!$F$16</f>
        <v>EUR</v>
      </c>
      <c r="F141" s="25">
        <f>SUM(I141:AR141)</f>
        <v>-2100</v>
      </c>
      <c r="I141" s="15">
        <f>$F139*SUM(Financial_analysis!I$39,Financial_analysis!I$40,Financial_analysis!I$41)</f>
        <v>-210</v>
      </c>
      <c r="J141" s="15">
        <f>$F139*SUM(Financial_analysis!J$39,Financial_analysis!J$40,Financial_analysis!J$41)</f>
        <v>-1890</v>
      </c>
      <c r="K141" s="15">
        <f>$F139*SUM(Financial_analysis!K$39,Financial_analysis!K$40,Financial_analysis!K$41)</f>
        <v>0</v>
      </c>
      <c r="L141" s="15">
        <f>$F139*SUM(Financial_analysis!L$39,Financial_analysis!L$40,Financial_analysis!L$41)</f>
        <v>0</v>
      </c>
      <c r="M141" s="15">
        <f>$F139*SUM(Financial_analysis!M$39,Financial_analysis!M$40,Financial_analysis!M$41)</f>
        <v>0</v>
      </c>
      <c r="N141" s="15">
        <f>$F139*SUM(Financial_analysis!N$39,Financial_analysis!N$40,Financial_analysis!N$41)</f>
        <v>0</v>
      </c>
      <c r="O141" s="15">
        <f>$F139*SUM(Financial_analysis!O$39,Financial_analysis!O$40,Financial_analysis!O$41)</f>
        <v>0</v>
      </c>
      <c r="P141" s="15">
        <f>$F139*SUM(Financial_analysis!P$39,Financial_analysis!P$40,Financial_analysis!P$41)</f>
        <v>0</v>
      </c>
      <c r="Q141" s="15">
        <f>$F139*SUM(Financial_analysis!Q$39,Financial_analysis!Q$40,Financial_analysis!Q$41)</f>
        <v>0</v>
      </c>
      <c r="R141" s="15">
        <f>$F139*SUM(Financial_analysis!R$39,Financial_analysis!R$40,Financial_analysis!R$41)</f>
        <v>0</v>
      </c>
      <c r="S141" s="15">
        <f>$F139*SUM(Financial_analysis!S$39,Financial_analysis!S$40,Financial_analysis!S$41)</f>
        <v>0</v>
      </c>
      <c r="T141" s="15">
        <f>$F139*SUM(Financial_analysis!T$39,Financial_analysis!T$40,Financial_analysis!T$41)</f>
        <v>0</v>
      </c>
      <c r="U141" s="15">
        <f>$F139*SUM(Financial_analysis!U$39,Financial_analysis!U$40,Financial_analysis!U$41)</f>
        <v>0</v>
      </c>
      <c r="V141" s="15">
        <f>$F139*SUM(Financial_analysis!V$39,Financial_analysis!V$40,Financial_analysis!V$41)</f>
        <v>0</v>
      </c>
      <c r="W141" s="15">
        <f>$F139*SUM(Financial_analysis!W$39,Financial_analysis!W$40,Financial_analysis!W$41)</f>
        <v>0</v>
      </c>
      <c r="X141" s="15">
        <f>$F139*SUM(Financial_analysis!X$39,Financial_analysis!X$40,Financial_analysis!X$41)</f>
        <v>0</v>
      </c>
      <c r="Y141" s="15">
        <f>$F139*SUM(Financial_analysis!Y$39,Financial_analysis!Y$40,Financial_analysis!Y$41)</f>
        <v>0</v>
      </c>
      <c r="Z141" s="15">
        <f>$F139*SUM(Financial_analysis!Z$39,Financial_analysis!Z$40,Financial_analysis!Z$41)</f>
        <v>0</v>
      </c>
      <c r="AA141" s="15">
        <f>$F139*SUM(Financial_analysis!AA$39,Financial_analysis!AA$40,Financial_analysis!AA$41)</f>
        <v>0</v>
      </c>
      <c r="AB141" s="15">
        <f>$F139*SUM(Financial_analysis!AB$39,Financial_analysis!AB$40,Financial_analysis!AB$41)</f>
        <v>0</v>
      </c>
      <c r="AC141" s="15">
        <f>$F139*SUM(Financial_analysis!AC$39,Financial_analysis!AC$40,Financial_analysis!AC$41)</f>
        <v>0</v>
      </c>
      <c r="AD141" s="15">
        <f>$F139*SUM(Financial_analysis!AD$39,Financial_analysis!AD$40,Financial_analysis!AD$41)</f>
        <v>0</v>
      </c>
      <c r="AE141" s="15">
        <f>$F139*SUM(Financial_analysis!AE$39,Financial_analysis!AE$40,Financial_analysis!AE$41)</f>
        <v>0</v>
      </c>
      <c r="AF141" s="15">
        <f>$F139*SUM(Financial_analysis!AF$39,Financial_analysis!AF$40,Financial_analysis!AF$41)</f>
        <v>0</v>
      </c>
      <c r="AG141" s="15">
        <f>$F139*SUM(Financial_analysis!AG$39,Financial_analysis!AG$40,Financial_analysis!AG$41)</f>
        <v>0</v>
      </c>
      <c r="AH141" s="15">
        <f>$F139*SUM(Financial_analysis!AH$39,Financial_analysis!AH$40,Financial_analysis!AH$41)</f>
        <v>0</v>
      </c>
      <c r="AI141" s="15">
        <f>$F139*SUM(Financial_analysis!AI$39,Financial_analysis!AI$40,Financial_analysis!AI$41)</f>
        <v>0</v>
      </c>
      <c r="AJ141" s="15">
        <f>$F139*SUM(Financial_analysis!AJ$39,Financial_analysis!AJ$40,Financial_analysis!AJ$41)</f>
        <v>0</v>
      </c>
      <c r="AK141" s="15">
        <f>$F139*SUM(Financial_analysis!AK$39,Financial_analysis!AK$40,Financial_analysis!AK$41)</f>
        <v>0</v>
      </c>
      <c r="AL141" s="15">
        <f>$F139*SUM(Financial_analysis!AL$39,Financial_analysis!AL$40,Financial_analysis!AL$41)</f>
        <v>0</v>
      </c>
      <c r="AM141" s="15">
        <f>$F139*SUM(Financial_analysis!AM$39,Financial_analysis!AM$40,Financial_analysis!AM$41)</f>
        <v>0</v>
      </c>
      <c r="AN141" s="15">
        <f>$F139*SUM(Financial_analysis!AN$39,Financial_analysis!AN$40,Financial_analysis!AN$41)</f>
        <v>0</v>
      </c>
      <c r="AO141" s="15">
        <f>$F139*SUM(Financial_analysis!AO$39,Financial_analysis!AO$40,Financial_analysis!AO$41)</f>
        <v>0</v>
      </c>
      <c r="AP141" s="15">
        <f>$F139*SUM(Financial_analysis!AP$39,Financial_analysis!AP$40,Financial_analysis!AP$41)</f>
        <v>0</v>
      </c>
      <c r="AQ141" s="15">
        <f>$F139*SUM(Financial_analysis!AQ$39,Financial_analysis!AQ$40,Financial_analysis!AQ$41)</f>
        <v>0</v>
      </c>
      <c r="AR141" s="15">
        <f>$F139*SUM(Financial_analysis!AR$39,Financial_analysis!AR$40,Financial_analysis!AR$41)</f>
        <v>0</v>
      </c>
      <c r="AT141" s="39" t="s">
        <v>453</v>
      </c>
      <c r="AU141" s="39" t="s">
        <v>57</v>
      </c>
      <c r="AV141" s="39" t="s">
        <v>57</v>
      </c>
      <c r="AW141" s="39" t="s">
        <v>57</v>
      </c>
      <c r="AX141" s="39" t="s">
        <v>57</v>
      </c>
      <c r="AY141" s="39" t="s">
        <v>57</v>
      </c>
      <c r="AZ141" s="39" t="s">
        <v>57</v>
      </c>
      <c r="BA141" s="39" t="s">
        <v>57</v>
      </c>
      <c r="BB141" s="39" t="s">
        <v>57</v>
      </c>
      <c r="BC141" s="39" t="s">
        <v>57</v>
      </c>
      <c r="BE141" s="8"/>
      <c r="BF141" s="8"/>
      <c r="BG141" s="8"/>
      <c r="BH141" s="8"/>
      <c r="BI141" s="8"/>
      <c r="BJ141" s="8"/>
      <c r="BK141" s="8"/>
      <c r="BL141" s="8"/>
      <c r="BM141" s="8"/>
      <c r="BN141" s="8"/>
    </row>
    <row r="142" spans="3:66" outlineLevel="1">
      <c r="D142" s="2" t="str">
        <f>INDEX($AT142:$BC142,MATCH(General!$F$14,$AT$4:$BC$4,0))</f>
        <v>Net cash flow</v>
      </c>
      <c r="E142" s="17" t="str">
        <f>General!$F$16</f>
        <v>EUR</v>
      </c>
      <c r="F142" s="28">
        <f>SUM(I142:AR142)</f>
        <v>634056.87569513288</v>
      </c>
      <c r="I142" s="16">
        <f>SUM(I140:I141)</f>
        <v>-21210</v>
      </c>
      <c r="J142" s="16">
        <f t="shared" ref="J142" si="633">SUM(J140:J141)</f>
        <v>-160294.93013970956</v>
      </c>
      <c r="K142" s="16">
        <f t="shared" ref="K142" si="634">SUM(K140:K141)</f>
        <v>39000.655879713464</v>
      </c>
      <c r="L142" s="16">
        <f t="shared" ref="L142" si="635">SUM(L140:L141)</f>
        <v>39000.655879713464</v>
      </c>
      <c r="M142" s="16">
        <f t="shared" ref="M142" si="636">SUM(M140:M141)</f>
        <v>39000.655879713464</v>
      </c>
      <c r="N142" s="16">
        <f t="shared" ref="N142" si="637">SUM(N140:N141)</f>
        <v>39000.655879713464</v>
      </c>
      <c r="O142" s="16">
        <f t="shared" ref="O142" si="638">SUM(O140:O141)</f>
        <v>39000.655879713464</v>
      </c>
      <c r="P142" s="16">
        <f t="shared" ref="P142" si="639">SUM(P140:P141)</f>
        <v>39000.655879713464</v>
      </c>
      <c r="Q142" s="16">
        <f t="shared" ref="Q142" si="640">SUM(Q140:Q141)</f>
        <v>39000.655879713464</v>
      </c>
      <c r="R142" s="16">
        <f t="shared" ref="R142" si="641">SUM(R140:R141)</f>
        <v>39000.655879713464</v>
      </c>
      <c r="S142" s="16">
        <f t="shared" ref="S142" si="642">SUM(S140:S141)</f>
        <v>39000.655879713464</v>
      </c>
      <c r="T142" s="16">
        <f t="shared" ref="T142" si="643">SUM(T140:T141)</f>
        <v>39000.655879713464</v>
      </c>
      <c r="U142" s="16">
        <f t="shared" ref="U142" si="644">SUM(U140:U141)</f>
        <v>39000.655879713464</v>
      </c>
      <c r="V142" s="16">
        <f t="shared" ref="V142" si="645">SUM(V140:V141)</f>
        <v>39000.655879713464</v>
      </c>
      <c r="W142" s="16">
        <f t="shared" ref="W142" si="646">SUM(W140:W141)</f>
        <v>39000.655879713464</v>
      </c>
      <c r="X142" s="16">
        <f t="shared" ref="X142" si="647">SUM(X140:X141)</f>
        <v>39000.655879713464</v>
      </c>
      <c r="Y142" s="16">
        <f t="shared" ref="Y142" si="648">SUM(Y140:Y141)</f>
        <v>39000.655879713464</v>
      </c>
      <c r="Z142" s="16">
        <f t="shared" ref="Z142" si="649">SUM(Z140:Z141)</f>
        <v>39000.655879713464</v>
      </c>
      <c r="AA142" s="16">
        <f t="shared" ref="AA142" si="650">SUM(AA140:AA141)</f>
        <v>39000.655879713464</v>
      </c>
      <c r="AB142" s="16">
        <f t="shared" ref="AB142" si="651">SUM(AB140:AB141)</f>
        <v>152550.65587971348</v>
      </c>
      <c r="AC142" s="16">
        <f t="shared" ref="AC142" si="652">SUM(AC140:AC141)</f>
        <v>0</v>
      </c>
      <c r="AD142" s="16">
        <f t="shared" ref="AD142" si="653">SUM(AD140:AD141)</f>
        <v>0</v>
      </c>
      <c r="AE142" s="16">
        <f t="shared" ref="AE142" si="654">SUM(AE140:AE141)</f>
        <v>0</v>
      </c>
      <c r="AF142" s="16">
        <f t="shared" ref="AF142" si="655">SUM(AF140:AF141)</f>
        <v>0</v>
      </c>
      <c r="AG142" s="16">
        <f t="shared" ref="AG142" si="656">SUM(AG140:AG141)</f>
        <v>0</v>
      </c>
      <c r="AH142" s="16">
        <f t="shared" ref="AH142" si="657">SUM(AH140:AH141)</f>
        <v>0</v>
      </c>
      <c r="AI142" s="16">
        <f t="shared" ref="AI142" si="658">SUM(AI140:AI141)</f>
        <v>0</v>
      </c>
      <c r="AJ142" s="16">
        <f t="shared" ref="AJ142" si="659">SUM(AJ140:AJ141)</f>
        <v>0</v>
      </c>
      <c r="AK142" s="16">
        <f t="shared" ref="AK142" si="660">SUM(AK140:AK141)</f>
        <v>0</v>
      </c>
      <c r="AL142" s="16">
        <f t="shared" ref="AL142" si="661">SUM(AL140:AL141)</f>
        <v>0</v>
      </c>
      <c r="AM142" s="16">
        <f t="shared" ref="AM142" si="662">SUM(AM140:AM141)</f>
        <v>0</v>
      </c>
      <c r="AN142" s="16">
        <f t="shared" ref="AN142" si="663">SUM(AN140:AN141)</f>
        <v>0</v>
      </c>
      <c r="AO142" s="16">
        <f t="shared" ref="AO142" si="664">SUM(AO140:AO141)</f>
        <v>0</v>
      </c>
      <c r="AP142" s="16">
        <f t="shared" ref="AP142" si="665">SUM(AP140:AP141)</f>
        <v>0</v>
      </c>
      <c r="AQ142" s="16">
        <f t="shared" ref="AQ142" si="666">SUM(AQ140:AQ141)</f>
        <v>0</v>
      </c>
      <c r="AR142" s="16">
        <f t="shared" ref="AR142" si="667">SUM(AR140:AR141)</f>
        <v>0</v>
      </c>
      <c r="AT142" s="39" t="s">
        <v>261</v>
      </c>
      <c r="AU142" s="39" t="s">
        <v>57</v>
      </c>
      <c r="AV142" s="39" t="s">
        <v>57</v>
      </c>
      <c r="AW142" s="39" t="s">
        <v>57</v>
      </c>
      <c r="AX142" s="39" t="s">
        <v>57</v>
      </c>
      <c r="AY142" s="39" t="s">
        <v>57</v>
      </c>
      <c r="AZ142" s="39" t="s">
        <v>57</v>
      </c>
      <c r="BA142" s="39" t="s">
        <v>57</v>
      </c>
      <c r="BB142" s="39" t="s">
        <v>57</v>
      </c>
      <c r="BC142" s="39" t="s">
        <v>57</v>
      </c>
      <c r="BE142" s="8"/>
      <c r="BF142" s="8"/>
      <c r="BG142" s="8"/>
      <c r="BH142" s="8"/>
      <c r="BI142" s="8"/>
      <c r="BJ142" s="8"/>
      <c r="BK142" s="8"/>
      <c r="BL142" s="8"/>
      <c r="BM142" s="8"/>
      <c r="BN142" s="8"/>
    </row>
    <row r="143" spans="3:66" outlineLevel="1">
      <c r="D143" t="str">
        <f>INDEX($AT143:$BC143,MATCH(General!$F$14,$AT$4:$BC$4,0))</f>
        <v>Cumulative net cash flow</v>
      </c>
      <c r="E143" s="11" t="str">
        <f>General!$F$16</f>
        <v>EUR</v>
      </c>
      <c r="I143" s="15">
        <f>H143+I142</f>
        <v>-21210</v>
      </c>
      <c r="J143" s="15">
        <f t="shared" ref="J143" si="668">I143+J142</f>
        <v>-181504.93013970956</v>
      </c>
      <c r="K143" s="15">
        <f t="shared" ref="K143" si="669">J143+K142</f>
        <v>-142504.27425999608</v>
      </c>
      <c r="L143" s="15">
        <f t="shared" ref="L143" si="670">K143+L142</f>
        <v>-103503.61838028261</v>
      </c>
      <c r="M143" s="15">
        <f t="shared" ref="M143" si="671">L143+M142</f>
        <v>-64502.962500569149</v>
      </c>
      <c r="N143" s="15">
        <f t="shared" ref="N143" si="672">M143+N142</f>
        <v>-25502.306620855685</v>
      </c>
      <c r="O143" s="15">
        <f t="shared" ref="O143" si="673">N143+O142</f>
        <v>13498.349258857779</v>
      </c>
      <c r="P143" s="15">
        <f t="shared" ref="P143" si="674">O143+P142</f>
        <v>52499.005138571243</v>
      </c>
      <c r="Q143" s="15">
        <f t="shared" ref="Q143" si="675">P143+Q142</f>
        <v>91499.661018284707</v>
      </c>
      <c r="R143" s="15">
        <f t="shared" ref="R143" si="676">Q143+R142</f>
        <v>130500.31689799817</v>
      </c>
      <c r="S143" s="15">
        <f t="shared" ref="S143" si="677">R143+S142</f>
        <v>169500.97277771163</v>
      </c>
      <c r="T143" s="15">
        <f t="shared" ref="T143" si="678">S143+T142</f>
        <v>208501.62865742511</v>
      </c>
      <c r="U143" s="15">
        <f t="shared" ref="U143" si="679">T143+U142</f>
        <v>247502.28453713859</v>
      </c>
      <c r="V143" s="15">
        <f t="shared" ref="V143" si="680">U143+V142</f>
        <v>286502.94041685207</v>
      </c>
      <c r="W143" s="15">
        <f t="shared" ref="W143" si="681">V143+W142</f>
        <v>325503.59629656555</v>
      </c>
      <c r="X143" s="15">
        <f t="shared" ref="X143" si="682">W143+X142</f>
        <v>364504.25217627903</v>
      </c>
      <c r="Y143" s="15">
        <f t="shared" ref="Y143" si="683">X143+Y142</f>
        <v>403504.90805599251</v>
      </c>
      <c r="Z143" s="15">
        <f t="shared" ref="Z143" si="684">Y143+Z142</f>
        <v>442505.56393570598</v>
      </c>
      <c r="AA143" s="15">
        <f t="shared" ref="AA143" si="685">Z143+AA142</f>
        <v>481506.21981541946</v>
      </c>
      <c r="AB143" s="15">
        <f t="shared" ref="AB143" si="686">AA143+AB142</f>
        <v>634056.87569513288</v>
      </c>
      <c r="AC143" s="15">
        <f t="shared" ref="AC143" si="687">AB143+AC142</f>
        <v>634056.87569513288</v>
      </c>
      <c r="AD143" s="15">
        <f t="shared" ref="AD143" si="688">AC143+AD142</f>
        <v>634056.87569513288</v>
      </c>
      <c r="AE143" s="15">
        <f t="shared" ref="AE143" si="689">AD143+AE142</f>
        <v>634056.87569513288</v>
      </c>
      <c r="AF143" s="15">
        <f t="shared" ref="AF143" si="690">AE143+AF142</f>
        <v>634056.87569513288</v>
      </c>
      <c r="AG143" s="15">
        <f t="shared" ref="AG143" si="691">AF143+AG142</f>
        <v>634056.87569513288</v>
      </c>
      <c r="AH143" s="15">
        <f t="shared" ref="AH143" si="692">AG143+AH142</f>
        <v>634056.87569513288</v>
      </c>
      <c r="AI143" s="15">
        <f t="shared" ref="AI143" si="693">AH143+AI142</f>
        <v>634056.87569513288</v>
      </c>
      <c r="AJ143" s="15">
        <f t="shared" ref="AJ143" si="694">AI143+AJ142</f>
        <v>634056.87569513288</v>
      </c>
      <c r="AK143" s="15">
        <f t="shared" ref="AK143" si="695">AJ143+AK142</f>
        <v>634056.87569513288</v>
      </c>
      <c r="AL143" s="15">
        <f t="shared" ref="AL143" si="696">AK143+AL142</f>
        <v>634056.87569513288</v>
      </c>
      <c r="AM143" s="15">
        <f t="shared" ref="AM143" si="697">AL143+AM142</f>
        <v>634056.87569513288</v>
      </c>
      <c r="AN143" s="15">
        <f t="shared" ref="AN143" si="698">AM143+AN142</f>
        <v>634056.87569513288</v>
      </c>
      <c r="AO143" s="15">
        <f t="shared" ref="AO143" si="699">AN143+AO142</f>
        <v>634056.87569513288</v>
      </c>
      <c r="AP143" s="15">
        <f t="shared" ref="AP143" si="700">AO143+AP142</f>
        <v>634056.87569513288</v>
      </c>
      <c r="AQ143" s="15">
        <f t="shared" ref="AQ143" si="701">AP143+AQ142</f>
        <v>634056.87569513288</v>
      </c>
      <c r="AR143" s="15">
        <f t="shared" ref="AR143" si="702">AQ143+AR142</f>
        <v>634056.87569513288</v>
      </c>
      <c r="AT143" s="39" t="s">
        <v>263</v>
      </c>
      <c r="AU143" s="39" t="s">
        <v>57</v>
      </c>
      <c r="AV143" s="39" t="s">
        <v>57</v>
      </c>
      <c r="AW143" s="39" t="s">
        <v>57</v>
      </c>
      <c r="AX143" s="39" t="s">
        <v>57</v>
      </c>
      <c r="AY143" s="39" t="s">
        <v>57</v>
      </c>
      <c r="AZ143" s="39" t="s">
        <v>57</v>
      </c>
      <c r="BA143" s="39" t="s">
        <v>57</v>
      </c>
      <c r="BB143" s="39" t="s">
        <v>57</v>
      </c>
      <c r="BC143" s="39" t="s">
        <v>57</v>
      </c>
      <c r="BE143" s="8"/>
      <c r="BF143" s="8"/>
      <c r="BG143" s="8"/>
      <c r="BH143" s="8"/>
      <c r="BI143" s="8"/>
      <c r="BJ143" s="8"/>
      <c r="BK143" s="8"/>
      <c r="BL143" s="8"/>
      <c r="BM143" s="8"/>
      <c r="BN143" s="8"/>
    </row>
    <row r="144" spans="3:66" outlineLevel="1">
      <c r="E144" s="11"/>
    </row>
    <row r="145" spans="2:66" outlineLevel="1">
      <c r="D145" s="2" t="str">
        <f>INDEX($AT145:$BC145,MATCH(General!$F$14,$AT$4:$BC$4,0))</f>
        <v>Discounted net cash flow</v>
      </c>
      <c r="E145" s="17" t="str">
        <f>General!$F$16</f>
        <v>EUR</v>
      </c>
      <c r="F145" s="28">
        <f>SUM(I145:AR145)</f>
        <v>339699.54511017271</v>
      </c>
      <c r="I145" s="16">
        <f>I142/(1+Calc!$F$790)^Config!I$15</f>
        <v>-20394.23076923077</v>
      </c>
      <c r="J145" s="16">
        <f>J142/(1+Calc!$F$790)^Config!J$15</f>
        <v>-148201.67357591487</v>
      </c>
      <c r="K145" s="16">
        <f>K142/(1+Calc!$F$790)^Config!K$15</f>
        <v>34671.44106284267</v>
      </c>
      <c r="L145" s="16">
        <f>L142/(1+Calc!$F$790)^Config!L$15</f>
        <v>33337.924098887182</v>
      </c>
      <c r="M145" s="16">
        <f>M142/(1+Calc!$F$790)^Config!M$15</f>
        <v>32055.69624892998</v>
      </c>
      <c r="N145" s="16">
        <f>N142/(1+Calc!$F$790)^Config!N$15</f>
        <v>30822.784854740366</v>
      </c>
      <c r="O145" s="16">
        <f>O142/(1+Calc!$F$790)^Config!O$15</f>
        <v>29637.293129558046</v>
      </c>
      <c r="P145" s="16">
        <f>P142/(1+Calc!$F$790)^Config!P$15</f>
        <v>28497.397239959653</v>
      </c>
      <c r="Q145" s="16">
        <f>Q142/(1+Calc!$F$790)^Config!Q$15</f>
        <v>27401.343499961204</v>
      </c>
      <c r="R145" s="16">
        <f>R142/(1+Calc!$F$790)^Config!R$15</f>
        <v>26347.44567303962</v>
      </c>
      <c r="S145" s="16">
        <f>S142/(1+Calc!$F$790)^Config!S$15</f>
        <v>25334.082377922714</v>
      </c>
      <c r="T145" s="16">
        <f>T142/(1+Calc!$F$790)^Config!T$15</f>
        <v>24359.694594156448</v>
      </c>
      <c r="U145" s="16">
        <f>U142/(1+Calc!$F$790)^Config!U$15</f>
        <v>23422.783263611971</v>
      </c>
      <c r="V145" s="16">
        <f>V142/(1+Calc!$F$790)^Config!V$15</f>
        <v>22521.90698424228</v>
      </c>
      <c r="W145" s="16">
        <f>W142/(1+Calc!$F$790)^Config!W$15</f>
        <v>21655.679792540654</v>
      </c>
      <c r="X145" s="16">
        <f>X142/(1+Calc!$F$790)^Config!X$15</f>
        <v>20822.769031289088</v>
      </c>
      <c r="Y145" s="16">
        <f>Y142/(1+Calc!$F$790)^Config!Y$15</f>
        <v>20021.893299316427</v>
      </c>
      <c r="Z145" s="16">
        <f>Z142/(1+Calc!$F$790)^Config!Z$15</f>
        <v>19251.82048011195</v>
      </c>
      <c r="AA145" s="16">
        <f>AA142/(1+Calc!$F$790)^Config!AA$15</f>
        <v>18511.365846261491</v>
      </c>
      <c r="AB145" s="16">
        <f>AB142/(1+Calc!$F$790)^Config!AB$15</f>
        <v>69622.127977946613</v>
      </c>
      <c r="AC145" s="16">
        <f>AC142/(1+Calc!$F$790)^Config!AC$15</f>
        <v>0</v>
      </c>
      <c r="AD145" s="16">
        <f>AD142/(1+Calc!$F$790)^Config!AD$15</f>
        <v>0</v>
      </c>
      <c r="AE145" s="16">
        <f>AE142/(1+Calc!$F$790)^Config!AE$15</f>
        <v>0</v>
      </c>
      <c r="AF145" s="16">
        <f>AF142/(1+Calc!$F$790)^Config!AF$15</f>
        <v>0</v>
      </c>
      <c r="AG145" s="16">
        <f>AG142/(1+Calc!$F$790)^Config!AG$15</f>
        <v>0</v>
      </c>
      <c r="AH145" s="16">
        <f>AH142/(1+Calc!$F$790)^Config!AH$15</f>
        <v>0</v>
      </c>
      <c r="AI145" s="16">
        <f>AI142/(1+Calc!$F$790)^Config!AI$15</f>
        <v>0</v>
      </c>
      <c r="AJ145" s="16">
        <f>AJ142/(1+Calc!$F$790)^Config!AJ$15</f>
        <v>0</v>
      </c>
      <c r="AK145" s="16">
        <f>AK142/(1+Calc!$F$790)^Config!AK$15</f>
        <v>0</v>
      </c>
      <c r="AL145" s="16">
        <f>AL142/(1+Calc!$F$790)^Config!AL$15</f>
        <v>0</v>
      </c>
      <c r="AM145" s="16">
        <f>AM142/(1+Calc!$F$790)^Config!AM$15</f>
        <v>0</v>
      </c>
      <c r="AN145" s="16">
        <f>AN142/(1+Calc!$F$790)^Config!AN$15</f>
        <v>0</v>
      </c>
      <c r="AO145" s="16">
        <f>AO142/(1+Calc!$F$790)^Config!AO$15</f>
        <v>0</v>
      </c>
      <c r="AP145" s="16">
        <f>AP142/(1+Calc!$F$790)^Config!AP$15</f>
        <v>0</v>
      </c>
      <c r="AQ145" s="16">
        <f>AQ142/(1+Calc!$F$790)^Config!AQ$15</f>
        <v>0</v>
      </c>
      <c r="AR145" s="16">
        <f>AR142/(1+Calc!$F$790)^Config!AR$15</f>
        <v>0</v>
      </c>
      <c r="AT145" s="39" t="s">
        <v>266</v>
      </c>
      <c r="AU145" s="39" t="s">
        <v>57</v>
      </c>
      <c r="AV145" s="39" t="s">
        <v>57</v>
      </c>
      <c r="AW145" s="39" t="s">
        <v>57</v>
      </c>
      <c r="AX145" s="39" t="s">
        <v>57</v>
      </c>
      <c r="AY145" s="39" t="s">
        <v>57</v>
      </c>
      <c r="AZ145" s="39" t="s">
        <v>57</v>
      </c>
      <c r="BA145" s="39" t="s">
        <v>57</v>
      </c>
      <c r="BB145" s="39" t="s">
        <v>57</v>
      </c>
      <c r="BC145" s="39" t="s">
        <v>57</v>
      </c>
      <c r="BE145" s="8"/>
      <c r="BF145" s="8"/>
      <c r="BG145" s="8"/>
      <c r="BH145" s="8"/>
      <c r="BI145" s="8"/>
      <c r="BJ145" s="8"/>
      <c r="BK145" s="8"/>
      <c r="BL145" s="8"/>
      <c r="BM145" s="8"/>
      <c r="BN145" s="8"/>
    </row>
    <row r="146" spans="2:66" outlineLevel="1">
      <c r="D146" t="str">
        <f>INDEX($AT146:$BC146,MATCH(General!$F$14,$AT$4:$BC$4,0))</f>
        <v>Cumulative discounted net cash flow</v>
      </c>
      <c r="E146" s="11" t="str">
        <f>General!$F$16</f>
        <v>EUR</v>
      </c>
      <c r="I146" s="15">
        <f>H146+I145</f>
        <v>-20394.23076923077</v>
      </c>
      <c r="J146" s="15">
        <f t="shared" ref="J146" si="703">I146+J145</f>
        <v>-168595.90434514565</v>
      </c>
      <c r="K146" s="15">
        <f t="shared" ref="K146" si="704">J146+K145</f>
        <v>-133924.46328230298</v>
      </c>
      <c r="L146" s="15">
        <f t="shared" ref="L146" si="705">K146+L145</f>
        <v>-100586.53918341579</v>
      </c>
      <c r="M146" s="15">
        <f t="shared" ref="M146" si="706">L146+M145</f>
        <v>-68530.842934485816</v>
      </c>
      <c r="N146" s="15">
        <f t="shared" ref="N146" si="707">M146+N145</f>
        <v>-37708.058079745446</v>
      </c>
      <c r="O146" s="15">
        <f t="shared" ref="O146" si="708">N146+O145</f>
        <v>-8070.7649501874002</v>
      </c>
      <c r="P146" s="15">
        <f t="shared" ref="P146" si="709">O146+P145</f>
        <v>20426.632289772253</v>
      </c>
      <c r="Q146" s="15">
        <f t="shared" ref="Q146" si="710">P146+Q145</f>
        <v>47827.975789733457</v>
      </c>
      <c r="R146" s="15">
        <f t="shared" ref="R146" si="711">Q146+R145</f>
        <v>74175.421462773083</v>
      </c>
      <c r="S146" s="15">
        <f t="shared" ref="S146" si="712">R146+S145</f>
        <v>99509.503840695805</v>
      </c>
      <c r="T146" s="15">
        <f t="shared" ref="T146" si="713">S146+T145</f>
        <v>123869.19843485225</v>
      </c>
      <c r="U146" s="15">
        <f t="shared" ref="U146" si="714">T146+U145</f>
        <v>147291.98169846422</v>
      </c>
      <c r="V146" s="15">
        <f t="shared" ref="V146" si="715">U146+V145</f>
        <v>169813.88868270651</v>
      </c>
      <c r="W146" s="15">
        <f t="shared" ref="W146" si="716">V146+W145</f>
        <v>191469.56847524716</v>
      </c>
      <c r="X146" s="15">
        <f t="shared" ref="X146" si="717">W146+X145</f>
        <v>212292.33750653625</v>
      </c>
      <c r="Y146" s="15">
        <f t="shared" ref="Y146" si="718">X146+Y145</f>
        <v>232314.23080585268</v>
      </c>
      <c r="Z146" s="15">
        <f t="shared" ref="Z146" si="719">Y146+Z145</f>
        <v>251566.05128596464</v>
      </c>
      <c r="AA146" s="15">
        <f t="shared" ref="AA146" si="720">Z146+AA145</f>
        <v>270077.41713222611</v>
      </c>
      <c r="AB146" s="15">
        <f t="shared" ref="AB146" si="721">AA146+AB145</f>
        <v>339699.54511017271</v>
      </c>
      <c r="AC146" s="15">
        <f t="shared" ref="AC146" si="722">AB146+AC145</f>
        <v>339699.54511017271</v>
      </c>
      <c r="AD146" s="15">
        <f t="shared" ref="AD146" si="723">AC146+AD145</f>
        <v>339699.54511017271</v>
      </c>
      <c r="AE146" s="15">
        <f t="shared" ref="AE146" si="724">AD146+AE145</f>
        <v>339699.54511017271</v>
      </c>
      <c r="AF146" s="15">
        <f t="shared" ref="AF146" si="725">AE146+AF145</f>
        <v>339699.54511017271</v>
      </c>
      <c r="AG146" s="15">
        <f t="shared" ref="AG146" si="726">AF146+AG145</f>
        <v>339699.54511017271</v>
      </c>
      <c r="AH146" s="15">
        <f t="shared" ref="AH146" si="727">AG146+AH145</f>
        <v>339699.54511017271</v>
      </c>
      <c r="AI146" s="15">
        <f t="shared" ref="AI146" si="728">AH146+AI145</f>
        <v>339699.54511017271</v>
      </c>
      <c r="AJ146" s="15">
        <f t="shared" ref="AJ146" si="729">AI146+AJ145</f>
        <v>339699.54511017271</v>
      </c>
      <c r="AK146" s="15">
        <f t="shared" ref="AK146" si="730">AJ146+AK145</f>
        <v>339699.54511017271</v>
      </c>
      <c r="AL146" s="15">
        <f t="shared" ref="AL146" si="731">AK146+AL145</f>
        <v>339699.54511017271</v>
      </c>
      <c r="AM146" s="15">
        <f t="shared" ref="AM146" si="732">AL146+AM145</f>
        <v>339699.54511017271</v>
      </c>
      <c r="AN146" s="15">
        <f t="shared" ref="AN146" si="733">AM146+AN145</f>
        <v>339699.54511017271</v>
      </c>
      <c r="AO146" s="15">
        <f t="shared" ref="AO146" si="734">AN146+AO145</f>
        <v>339699.54511017271</v>
      </c>
      <c r="AP146" s="15">
        <f t="shared" ref="AP146" si="735">AO146+AP145</f>
        <v>339699.54511017271</v>
      </c>
      <c r="AQ146" s="15">
        <f t="shared" ref="AQ146" si="736">AP146+AQ145</f>
        <v>339699.54511017271</v>
      </c>
      <c r="AR146" s="15">
        <f t="shared" ref="AR146" si="737">AQ146+AR145</f>
        <v>339699.54511017271</v>
      </c>
      <c r="AT146" s="39" t="s">
        <v>267</v>
      </c>
      <c r="AU146" s="39" t="s">
        <v>57</v>
      </c>
      <c r="AV146" s="39" t="s">
        <v>57</v>
      </c>
      <c r="AW146" s="39" t="s">
        <v>57</v>
      </c>
      <c r="AX146" s="39" t="s">
        <v>57</v>
      </c>
      <c r="AY146" s="39" t="s">
        <v>57</v>
      </c>
      <c r="AZ146" s="39" t="s">
        <v>57</v>
      </c>
      <c r="BA146" s="39" t="s">
        <v>57</v>
      </c>
      <c r="BB146" s="39" t="s">
        <v>57</v>
      </c>
      <c r="BC146" s="39" t="s">
        <v>57</v>
      </c>
      <c r="BE146" s="8"/>
      <c r="BF146" s="8"/>
      <c r="BG146" s="8"/>
      <c r="BH146" s="8"/>
      <c r="BI146" s="8"/>
      <c r="BJ146" s="8"/>
      <c r="BK146" s="8"/>
      <c r="BL146" s="8"/>
      <c r="BM146" s="8"/>
      <c r="BN146" s="8"/>
    </row>
    <row r="147" spans="2:66" outlineLevel="1">
      <c r="E147" s="11"/>
    </row>
    <row r="148" spans="2:66" outlineLevel="1">
      <c r="D148" s="2" t="str">
        <f>INDEX($AT148:$BC148,MATCH(General!$F$14,$AT$4:$BC$4,0))</f>
        <v>Profitability measures</v>
      </c>
      <c r="E148" s="11"/>
      <c r="AT148" s="39" t="s">
        <v>264</v>
      </c>
      <c r="AU148" s="39" t="s">
        <v>57</v>
      </c>
      <c r="AV148" s="39" t="s">
        <v>57</v>
      </c>
      <c r="AW148" s="39" t="s">
        <v>57</v>
      </c>
      <c r="AX148" s="39" t="s">
        <v>57</v>
      </c>
      <c r="AY148" s="39" t="s">
        <v>57</v>
      </c>
      <c r="AZ148" s="39" t="s">
        <v>57</v>
      </c>
      <c r="BA148" s="39" t="s">
        <v>57</v>
      </c>
      <c r="BB148" s="39" t="s">
        <v>57</v>
      </c>
      <c r="BC148" s="39" t="s">
        <v>57</v>
      </c>
    </row>
    <row r="149" spans="2:66" outlineLevel="1">
      <c r="D149" t="str">
        <f>INDEX($AT149:$BC149,MATCH(General!$F$14,$AT$4:$BC$4,0))</f>
        <v>FNPV(K)</v>
      </c>
      <c r="E149" s="11" t="str">
        <f>General!$F$16</f>
        <v>EUR</v>
      </c>
      <c r="F149" s="25">
        <f>F145</f>
        <v>339699.54511017271</v>
      </c>
      <c r="AT149" s="57" t="s">
        <v>278</v>
      </c>
      <c r="AU149" s="39" t="s">
        <v>57</v>
      </c>
      <c r="AV149" s="39" t="s">
        <v>57</v>
      </c>
      <c r="AW149" s="39" t="s">
        <v>57</v>
      </c>
      <c r="AX149" s="39" t="s">
        <v>57</v>
      </c>
      <c r="AY149" s="39" t="s">
        <v>57</v>
      </c>
      <c r="AZ149" s="39" t="s">
        <v>57</v>
      </c>
      <c r="BA149" s="39" t="s">
        <v>57</v>
      </c>
      <c r="BB149" s="39" t="s">
        <v>57</v>
      </c>
      <c r="BC149" s="39" t="s">
        <v>57</v>
      </c>
      <c r="BE149" s="8"/>
      <c r="BF149" s="8"/>
      <c r="BG149" s="8"/>
      <c r="BH149" s="8"/>
      <c r="BI149" s="8"/>
      <c r="BJ149" s="8"/>
      <c r="BK149" s="8"/>
      <c r="BL149" s="8"/>
      <c r="BM149" s="8"/>
      <c r="BN149" s="8"/>
    </row>
    <row r="150" spans="2:66" outlineLevel="1">
      <c r="D150" t="str">
        <f>INDEX($AT150:$BC150,MATCH(General!$F$14,$AT$4:$BC$4,0))</f>
        <v>FRR(K)</v>
      </c>
      <c r="E150" s="11" t="str">
        <f>INDEX($BC150:$BL150,MATCH(General!$F$14,$BC$4:$BL$4,0))</f>
        <v>%</v>
      </c>
      <c r="F150" s="49">
        <f>IFERROR(IRR(I142:AR142),"n/a")</f>
        <v>0.20697830421752195</v>
      </c>
      <c r="AT150" s="57" t="s">
        <v>279</v>
      </c>
      <c r="AU150" s="39" t="s">
        <v>57</v>
      </c>
      <c r="AV150" s="39" t="s">
        <v>57</v>
      </c>
      <c r="AW150" s="39" t="s">
        <v>57</v>
      </c>
      <c r="AX150" s="39" t="s">
        <v>57</v>
      </c>
      <c r="AY150" s="39" t="s">
        <v>57</v>
      </c>
      <c r="AZ150" s="39" t="s">
        <v>57</v>
      </c>
      <c r="BA150" s="39" t="s">
        <v>57</v>
      </c>
      <c r="BB150" s="39" t="s">
        <v>57</v>
      </c>
      <c r="BC150" s="39" t="s">
        <v>57</v>
      </c>
      <c r="BE150" s="39" t="s">
        <v>21</v>
      </c>
      <c r="BF150" s="39" t="s">
        <v>21</v>
      </c>
      <c r="BG150" s="39" t="s">
        <v>57</v>
      </c>
      <c r="BH150" s="39" t="s">
        <v>57</v>
      </c>
      <c r="BI150" s="39" t="s">
        <v>57</v>
      </c>
      <c r="BJ150" s="39" t="s">
        <v>57</v>
      </c>
      <c r="BK150" s="39" t="s">
        <v>57</v>
      </c>
      <c r="BL150" s="39" t="s">
        <v>57</v>
      </c>
      <c r="BM150" s="39" t="s">
        <v>57</v>
      </c>
      <c r="BN150" s="39" t="s">
        <v>57</v>
      </c>
    </row>
    <row r="151" spans="2:66" outlineLevel="1">
      <c r="D151" t="str">
        <f>INDEX($AT151:$BC151,MATCH(General!$F$14,$AT$4:$BC$4,0))</f>
        <v>FNPV(K) change</v>
      </c>
      <c r="E151" s="11" t="str">
        <f>INDEX($BC151:$BL151,MATCH(General!$F$14,$BC$4:$BL$4,0))</f>
        <v>%</v>
      </c>
      <c r="F151" s="49">
        <f>IFERROR(IF(AND(F149&gt;0,Financial_analysis!$F$53&gt;0),F149/Financial_analysis!$F$53-1,IF(AND(F149&lt;0,Financial_analysis!$F$53&lt;0),-(F149/Financial_analysis!$F$53-1),"n/a")),"n/a")</f>
        <v>-5.7056657782122988E-3</v>
      </c>
      <c r="AT151" s="57" t="s">
        <v>328</v>
      </c>
      <c r="AU151" s="39" t="s">
        <v>57</v>
      </c>
      <c r="AV151" s="39" t="s">
        <v>57</v>
      </c>
      <c r="AW151" s="39" t="s">
        <v>57</v>
      </c>
      <c r="AX151" s="39" t="s">
        <v>57</v>
      </c>
      <c r="AY151" s="39" t="s">
        <v>57</v>
      </c>
      <c r="AZ151" s="39" t="s">
        <v>57</v>
      </c>
      <c r="BA151" s="39" t="s">
        <v>57</v>
      </c>
      <c r="BB151" s="39" t="s">
        <v>57</v>
      </c>
      <c r="BC151" s="39" t="s">
        <v>57</v>
      </c>
      <c r="BE151" s="39" t="s">
        <v>21</v>
      </c>
      <c r="BF151" s="39" t="s">
        <v>21</v>
      </c>
      <c r="BG151" s="39" t="s">
        <v>57</v>
      </c>
      <c r="BH151" s="39" t="s">
        <v>57</v>
      </c>
      <c r="BI151" s="39" t="s">
        <v>57</v>
      </c>
      <c r="BJ151" s="39" t="s">
        <v>57</v>
      </c>
      <c r="BK151" s="39" t="s">
        <v>57</v>
      </c>
      <c r="BL151" s="39" t="s">
        <v>57</v>
      </c>
      <c r="BM151" s="39" t="s">
        <v>57</v>
      </c>
      <c r="BN151" s="39" t="s">
        <v>57</v>
      </c>
    </row>
    <row r="152" spans="2:66" outlineLevel="1">
      <c r="D152" t="str">
        <f>INDEX($AT152:$BC152,MATCH(General!$F$14,$AT$4:$BC$4,0))</f>
        <v>FRR(K) change</v>
      </c>
      <c r="E152" s="11" t="str">
        <f>INDEX($BC152:$BL152,MATCH(General!$F$14,$BC$4:$BL$4,0))</f>
        <v>p.p.</v>
      </c>
      <c r="F152" s="49">
        <f>IFERROR(F150-Financial_analysis!$F$54,"n/a")</f>
        <v>-2.5096115685896425E-3</v>
      </c>
      <c r="AT152" s="57" t="s">
        <v>329</v>
      </c>
      <c r="AU152" s="39" t="s">
        <v>57</v>
      </c>
      <c r="AV152" s="39" t="s">
        <v>57</v>
      </c>
      <c r="AW152" s="39" t="s">
        <v>57</v>
      </c>
      <c r="AX152" s="39" t="s">
        <v>57</v>
      </c>
      <c r="AY152" s="39" t="s">
        <v>57</v>
      </c>
      <c r="AZ152" s="39" t="s">
        <v>57</v>
      </c>
      <c r="BA152" s="39" t="s">
        <v>57</v>
      </c>
      <c r="BB152" s="39" t="s">
        <v>57</v>
      </c>
      <c r="BC152" s="39" t="s">
        <v>57</v>
      </c>
      <c r="BE152" s="39" t="s">
        <v>333</v>
      </c>
      <c r="BF152" s="39" t="s">
        <v>333</v>
      </c>
      <c r="BG152" s="39" t="s">
        <v>57</v>
      </c>
      <c r="BH152" s="39" t="s">
        <v>57</v>
      </c>
      <c r="BI152" s="39" t="s">
        <v>57</v>
      </c>
      <c r="BJ152" s="39" t="s">
        <v>57</v>
      </c>
      <c r="BK152" s="39" t="s">
        <v>57</v>
      </c>
      <c r="BL152" s="39" t="s">
        <v>57</v>
      </c>
      <c r="BM152" s="39" t="s">
        <v>57</v>
      </c>
      <c r="BN152" s="39" t="s">
        <v>57</v>
      </c>
    </row>
    <row r="153" spans="2:66" outlineLevel="1">
      <c r="E153" s="11"/>
    </row>
    <row r="154" spans="2:66" outlineLevel="1">
      <c r="B154" s="5" t="str">
        <f>INDEX($AT154:$BC154,MATCH(General!$F$14,$AT$4:$BC$4,0))</f>
        <v>Operating expenses sensitivity</v>
      </c>
      <c r="C154" s="5"/>
      <c r="D154" s="5"/>
      <c r="E154" s="19"/>
      <c r="F154" s="5"/>
      <c r="G154" s="5"/>
      <c r="H154" s="5"/>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T154" s="39" t="s">
        <v>317</v>
      </c>
      <c r="AU154" s="39" t="s">
        <v>57</v>
      </c>
      <c r="AV154" s="39" t="s">
        <v>57</v>
      </c>
      <c r="AW154" s="39" t="s">
        <v>57</v>
      </c>
      <c r="AX154" s="39" t="s">
        <v>57</v>
      </c>
      <c r="AY154" s="39" t="s">
        <v>57</v>
      </c>
      <c r="AZ154" s="39" t="s">
        <v>57</v>
      </c>
      <c r="BA154" s="39" t="s">
        <v>57</v>
      </c>
      <c r="BB154" s="39" t="s">
        <v>57</v>
      </c>
      <c r="BC154" s="39" t="s">
        <v>57</v>
      </c>
    </row>
    <row r="155" spans="2:66" outlineLevel="1">
      <c r="E155" s="11"/>
    </row>
    <row r="156" spans="2:66" outlineLevel="1">
      <c r="C156" s="6" t="str">
        <f>INDEX($AT156:$BC156,MATCH(General!$F$14,$AT$4:$BC$4,0))</f>
        <v>Operating expenses sensitivity - decrease</v>
      </c>
      <c r="D156" s="6"/>
      <c r="E156" s="13"/>
      <c r="F156" s="6"/>
      <c r="G156" s="6"/>
      <c r="H156" s="6"/>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T156" s="39" t="s">
        <v>318</v>
      </c>
      <c r="AU156" s="39" t="s">
        <v>57</v>
      </c>
      <c r="AV156" s="39" t="s">
        <v>57</v>
      </c>
      <c r="AW156" s="39" t="s">
        <v>57</v>
      </c>
      <c r="AX156" s="39" t="s">
        <v>57</v>
      </c>
      <c r="AY156" s="39" t="s">
        <v>57</v>
      </c>
      <c r="AZ156" s="39" t="s">
        <v>57</v>
      </c>
      <c r="BA156" s="39" t="s">
        <v>57</v>
      </c>
      <c r="BB156" s="39" t="s">
        <v>57</v>
      </c>
      <c r="BC156" s="39" t="s">
        <v>57</v>
      </c>
    </row>
    <row r="157" spans="2:66" outlineLevel="1">
      <c r="E157" s="11"/>
    </row>
    <row r="158" spans="2:66" outlineLevel="1">
      <c r="D158" t="str">
        <f>INDEX($AT158:$BC158,MATCH(General!$F$14,$AT$4:$BC$4,0))</f>
        <v>Operating expenses change</v>
      </c>
      <c r="E158" s="11" t="str">
        <f>INDEX($BC158:$BL158,MATCH(General!$F$14,$BC$4:$BL$4,0))</f>
        <v>%</v>
      </c>
      <c r="F158" s="49">
        <f>Analysis_param!$F$84</f>
        <v>-0.01</v>
      </c>
      <c r="AT158" s="39" t="s">
        <v>319</v>
      </c>
      <c r="AU158" s="39" t="s">
        <v>57</v>
      </c>
      <c r="AV158" s="39" t="s">
        <v>57</v>
      </c>
      <c r="AW158" s="39" t="s">
        <v>57</v>
      </c>
      <c r="AX158" s="39" t="s">
        <v>57</v>
      </c>
      <c r="AY158" s="39" t="s">
        <v>57</v>
      </c>
      <c r="AZ158" s="39" t="s">
        <v>57</v>
      </c>
      <c r="BA158" s="39" t="s">
        <v>57</v>
      </c>
      <c r="BB158" s="39" t="s">
        <v>57</v>
      </c>
      <c r="BC158" s="39" t="s">
        <v>57</v>
      </c>
      <c r="BE158" s="39" t="s">
        <v>21</v>
      </c>
      <c r="BF158" s="39" t="s">
        <v>21</v>
      </c>
      <c r="BG158" s="39" t="s">
        <v>57</v>
      </c>
      <c r="BH158" s="39" t="s">
        <v>57</v>
      </c>
      <c r="BI158" s="39" t="s">
        <v>57</v>
      </c>
      <c r="BJ158" s="39" t="s">
        <v>57</v>
      </c>
      <c r="BK158" s="39" t="s">
        <v>57</v>
      </c>
      <c r="BL158" s="39" t="s">
        <v>57</v>
      </c>
      <c r="BM158" s="39" t="s">
        <v>57</v>
      </c>
      <c r="BN158" s="39" t="s">
        <v>57</v>
      </c>
    </row>
    <row r="159" spans="2:66" outlineLevel="1">
      <c r="D159" t="str">
        <f>INDEX($AT159:$BC159,MATCH(General!$F$14,$AT$4:$BC$4,0))</f>
        <v>Net cash flow - base case</v>
      </c>
      <c r="E159" s="11" t="str">
        <f>General!$F$16</f>
        <v>EUR</v>
      </c>
      <c r="F159" s="25">
        <f>SUM(I159:AR159)</f>
        <v>636156.87569513288</v>
      </c>
      <c r="I159" s="15">
        <f>Financial_analysis!I$46</f>
        <v>-21000</v>
      </c>
      <c r="J159" s="15">
        <f>Financial_analysis!J$46</f>
        <v>-158404.93013970956</v>
      </c>
      <c r="K159" s="15">
        <f>Financial_analysis!K$46</f>
        <v>39000.655879713464</v>
      </c>
      <c r="L159" s="15">
        <f>Financial_analysis!L$46</f>
        <v>39000.655879713464</v>
      </c>
      <c r="M159" s="15">
        <f>Financial_analysis!M$46</f>
        <v>39000.655879713464</v>
      </c>
      <c r="N159" s="15">
        <f>Financial_analysis!N$46</f>
        <v>39000.655879713464</v>
      </c>
      <c r="O159" s="15">
        <f>Financial_analysis!O$46</f>
        <v>39000.655879713464</v>
      </c>
      <c r="P159" s="15">
        <f>Financial_analysis!P$46</f>
        <v>39000.655879713464</v>
      </c>
      <c r="Q159" s="15">
        <f>Financial_analysis!Q$46</f>
        <v>39000.655879713464</v>
      </c>
      <c r="R159" s="15">
        <f>Financial_analysis!R$46</f>
        <v>39000.655879713464</v>
      </c>
      <c r="S159" s="15">
        <f>Financial_analysis!S$46</f>
        <v>39000.655879713464</v>
      </c>
      <c r="T159" s="15">
        <f>Financial_analysis!T$46</f>
        <v>39000.655879713464</v>
      </c>
      <c r="U159" s="15">
        <f>Financial_analysis!U$46</f>
        <v>39000.655879713464</v>
      </c>
      <c r="V159" s="15">
        <f>Financial_analysis!V$46</f>
        <v>39000.655879713464</v>
      </c>
      <c r="W159" s="15">
        <f>Financial_analysis!W$46</f>
        <v>39000.655879713464</v>
      </c>
      <c r="X159" s="15">
        <f>Financial_analysis!X$46</f>
        <v>39000.655879713464</v>
      </c>
      <c r="Y159" s="15">
        <f>Financial_analysis!Y$46</f>
        <v>39000.655879713464</v>
      </c>
      <c r="Z159" s="15">
        <f>Financial_analysis!Z$46</f>
        <v>39000.655879713464</v>
      </c>
      <c r="AA159" s="15">
        <f>Financial_analysis!AA$46</f>
        <v>39000.655879713464</v>
      </c>
      <c r="AB159" s="15">
        <f>Financial_analysis!AB$46</f>
        <v>152550.65587971348</v>
      </c>
      <c r="AC159" s="15">
        <f>Financial_analysis!AC$46</f>
        <v>0</v>
      </c>
      <c r="AD159" s="15">
        <f>Financial_analysis!AD$46</f>
        <v>0</v>
      </c>
      <c r="AE159" s="15">
        <f>Financial_analysis!AE$46</f>
        <v>0</v>
      </c>
      <c r="AF159" s="15">
        <f>Financial_analysis!AF$46</f>
        <v>0</v>
      </c>
      <c r="AG159" s="15">
        <f>Financial_analysis!AG$46</f>
        <v>0</v>
      </c>
      <c r="AH159" s="15">
        <f>Financial_analysis!AH$46</f>
        <v>0</v>
      </c>
      <c r="AI159" s="15">
        <f>Financial_analysis!AI$46</f>
        <v>0</v>
      </c>
      <c r="AJ159" s="15">
        <f>Financial_analysis!AJ$46</f>
        <v>0</v>
      </c>
      <c r="AK159" s="15">
        <f>Financial_analysis!AK$46</f>
        <v>0</v>
      </c>
      <c r="AL159" s="15">
        <f>Financial_analysis!AL$46</f>
        <v>0</v>
      </c>
      <c r="AM159" s="15">
        <f>Financial_analysis!AM$46</f>
        <v>0</v>
      </c>
      <c r="AN159" s="15">
        <f>Financial_analysis!AN$46</f>
        <v>0</v>
      </c>
      <c r="AO159" s="15">
        <f>Financial_analysis!AO$46</f>
        <v>0</v>
      </c>
      <c r="AP159" s="15">
        <f>Financial_analysis!AP$46</f>
        <v>0</v>
      </c>
      <c r="AQ159" s="15">
        <f>Financial_analysis!AQ$46</f>
        <v>0</v>
      </c>
      <c r="AR159" s="15">
        <f>Financial_analysis!AR$46</f>
        <v>0</v>
      </c>
      <c r="AT159" s="39" t="s">
        <v>306</v>
      </c>
      <c r="AU159" s="39" t="s">
        <v>57</v>
      </c>
      <c r="AV159" s="39" t="s">
        <v>57</v>
      </c>
      <c r="AW159" s="39" t="s">
        <v>57</v>
      </c>
      <c r="AX159" s="39" t="s">
        <v>57</v>
      </c>
      <c r="AY159" s="39" t="s">
        <v>57</v>
      </c>
      <c r="AZ159" s="39" t="s">
        <v>57</v>
      </c>
      <c r="BA159" s="39" t="s">
        <v>57</v>
      </c>
      <c r="BB159" s="39" t="s">
        <v>57</v>
      </c>
      <c r="BC159" s="39" t="s">
        <v>57</v>
      </c>
      <c r="BE159" s="8"/>
      <c r="BF159" s="8"/>
      <c r="BG159" s="8"/>
      <c r="BH159" s="8"/>
      <c r="BI159" s="8"/>
      <c r="BJ159" s="8"/>
      <c r="BK159" s="8"/>
      <c r="BL159" s="8"/>
      <c r="BM159" s="8"/>
      <c r="BN159" s="8"/>
    </row>
    <row r="160" spans="2:66" outlineLevel="1">
      <c r="D160" t="str">
        <f>INDEX($AT160:$BC160,MATCH(General!$F$14,$AT$4:$BC$4,0))</f>
        <v>Change in cash flows</v>
      </c>
      <c r="E160" s="11" t="str">
        <f>General!$F$16</f>
        <v>EUR</v>
      </c>
      <c r="F160" s="25">
        <f>SUM(I160:AR160)</f>
        <v>-5297.9537311509503</v>
      </c>
      <c r="I160" s="15">
        <f>$F158*Financial_analysis!I$42</f>
        <v>0</v>
      </c>
      <c r="J160" s="15">
        <f>$F158*Financial_analysis!J$42</f>
        <v>-236.20809111320784</v>
      </c>
      <c r="K160" s="15">
        <f>$F158*Financial_analysis!K$42</f>
        <v>-281.20809111320784</v>
      </c>
      <c r="L160" s="15">
        <f>$F158*Financial_analysis!L$42</f>
        <v>-281.20809111320784</v>
      </c>
      <c r="M160" s="15">
        <f>$F158*Financial_analysis!M$42</f>
        <v>-281.20809111320784</v>
      </c>
      <c r="N160" s="15">
        <f>$F158*Financial_analysis!N$42</f>
        <v>-281.20809111320784</v>
      </c>
      <c r="O160" s="15">
        <f>$F158*Financial_analysis!O$42</f>
        <v>-281.20809111320784</v>
      </c>
      <c r="P160" s="15">
        <f>$F158*Financial_analysis!P$42</f>
        <v>-281.20809111320784</v>
      </c>
      <c r="Q160" s="15">
        <f>$F158*Financial_analysis!Q$42</f>
        <v>-281.20809111320784</v>
      </c>
      <c r="R160" s="15">
        <f>$F158*Financial_analysis!R$42</f>
        <v>-281.20809111320784</v>
      </c>
      <c r="S160" s="15">
        <f>$F158*Financial_analysis!S$42</f>
        <v>-281.20809111320784</v>
      </c>
      <c r="T160" s="15">
        <f>$F158*Financial_analysis!T$42</f>
        <v>-281.20809111320784</v>
      </c>
      <c r="U160" s="15">
        <f>$F158*Financial_analysis!U$42</f>
        <v>-281.20809111320784</v>
      </c>
      <c r="V160" s="15">
        <f>$F158*Financial_analysis!V$42</f>
        <v>-281.20809111320784</v>
      </c>
      <c r="W160" s="15">
        <f>$F158*Financial_analysis!W$42</f>
        <v>-281.20809111320784</v>
      </c>
      <c r="X160" s="15">
        <f>$F158*Financial_analysis!X$42</f>
        <v>-281.20809111320784</v>
      </c>
      <c r="Y160" s="15">
        <f>$F158*Financial_analysis!Y$42</f>
        <v>-281.20809111320784</v>
      </c>
      <c r="Z160" s="15">
        <f>$F158*Financial_analysis!Z$42</f>
        <v>-281.20809111320784</v>
      </c>
      <c r="AA160" s="15">
        <f>$F158*Financial_analysis!AA$42</f>
        <v>-281.20809111320784</v>
      </c>
      <c r="AB160" s="15">
        <f>$F158*Financial_analysis!AB$42</f>
        <v>-281.20809111320784</v>
      </c>
      <c r="AC160" s="15">
        <f>$F158*Financial_analysis!AC$42</f>
        <v>0</v>
      </c>
      <c r="AD160" s="15">
        <f>$F158*Financial_analysis!AD$42</f>
        <v>0</v>
      </c>
      <c r="AE160" s="15">
        <f>$F158*Financial_analysis!AE$42</f>
        <v>0</v>
      </c>
      <c r="AF160" s="15">
        <f>$F158*Financial_analysis!AF$42</f>
        <v>0</v>
      </c>
      <c r="AG160" s="15">
        <f>$F158*Financial_analysis!AG$42</f>
        <v>0</v>
      </c>
      <c r="AH160" s="15">
        <f>$F158*Financial_analysis!AH$42</f>
        <v>0</v>
      </c>
      <c r="AI160" s="15">
        <f>$F158*Financial_analysis!AI$42</f>
        <v>0</v>
      </c>
      <c r="AJ160" s="15">
        <f>$F158*Financial_analysis!AJ$42</f>
        <v>0</v>
      </c>
      <c r="AK160" s="15">
        <f>$F158*Financial_analysis!AK$42</f>
        <v>0</v>
      </c>
      <c r="AL160" s="15">
        <f>$F158*Financial_analysis!AL$42</f>
        <v>0</v>
      </c>
      <c r="AM160" s="15">
        <f>$F158*Financial_analysis!AM$42</f>
        <v>0</v>
      </c>
      <c r="AN160" s="15">
        <f>$F158*Financial_analysis!AN$42</f>
        <v>0</v>
      </c>
      <c r="AO160" s="15">
        <f>$F158*Financial_analysis!AO$42</f>
        <v>0</v>
      </c>
      <c r="AP160" s="15">
        <f>$F158*Financial_analysis!AP$42</f>
        <v>0</v>
      </c>
      <c r="AQ160" s="15">
        <f>$F158*Financial_analysis!AQ$42</f>
        <v>0</v>
      </c>
      <c r="AR160" s="15">
        <f>$F158*Financial_analysis!AR$42</f>
        <v>0</v>
      </c>
      <c r="AT160" s="39" t="s">
        <v>453</v>
      </c>
      <c r="AU160" s="39" t="s">
        <v>57</v>
      </c>
      <c r="AV160" s="39" t="s">
        <v>57</v>
      </c>
      <c r="AW160" s="39" t="s">
        <v>57</v>
      </c>
      <c r="AX160" s="39" t="s">
        <v>57</v>
      </c>
      <c r="AY160" s="39" t="s">
        <v>57</v>
      </c>
      <c r="AZ160" s="39" t="s">
        <v>57</v>
      </c>
      <c r="BA160" s="39" t="s">
        <v>57</v>
      </c>
      <c r="BB160" s="39" t="s">
        <v>57</v>
      </c>
      <c r="BC160" s="39" t="s">
        <v>57</v>
      </c>
      <c r="BE160" s="8"/>
      <c r="BF160" s="8"/>
      <c r="BG160" s="8"/>
      <c r="BH160" s="8"/>
      <c r="BI160" s="8"/>
      <c r="BJ160" s="8"/>
      <c r="BK160" s="8"/>
      <c r="BL160" s="8"/>
      <c r="BM160" s="8"/>
      <c r="BN160" s="8"/>
    </row>
    <row r="161" spans="3:66" outlineLevel="1">
      <c r="D161" s="2" t="str">
        <f>INDEX($AT161:$BC161,MATCH(General!$F$14,$AT$4:$BC$4,0))</f>
        <v>Net cash flow</v>
      </c>
      <c r="E161" s="17" t="str">
        <f>General!$F$16</f>
        <v>EUR</v>
      </c>
      <c r="F161" s="28">
        <f>SUM(I161:AR161)</f>
        <v>630858.9219639817</v>
      </c>
      <c r="I161" s="16">
        <f>SUM(I159:I160)</f>
        <v>-21000</v>
      </c>
      <c r="J161" s="16">
        <f t="shared" ref="J161" si="738">SUM(J159:J160)</f>
        <v>-158641.13823082278</v>
      </c>
      <c r="K161" s="16">
        <f t="shared" ref="K161" si="739">SUM(K159:K160)</f>
        <v>38719.447788600257</v>
      </c>
      <c r="L161" s="16">
        <f t="shared" ref="L161" si="740">SUM(L159:L160)</f>
        <v>38719.447788600257</v>
      </c>
      <c r="M161" s="16">
        <f t="shared" ref="M161" si="741">SUM(M159:M160)</f>
        <v>38719.447788600257</v>
      </c>
      <c r="N161" s="16">
        <f t="shared" ref="N161" si="742">SUM(N159:N160)</f>
        <v>38719.447788600257</v>
      </c>
      <c r="O161" s="16">
        <f t="shared" ref="O161" si="743">SUM(O159:O160)</f>
        <v>38719.447788600257</v>
      </c>
      <c r="P161" s="16">
        <f t="shared" ref="P161" si="744">SUM(P159:P160)</f>
        <v>38719.447788600257</v>
      </c>
      <c r="Q161" s="16">
        <f t="shared" ref="Q161" si="745">SUM(Q159:Q160)</f>
        <v>38719.447788600257</v>
      </c>
      <c r="R161" s="16">
        <f t="shared" ref="R161" si="746">SUM(R159:R160)</f>
        <v>38719.447788600257</v>
      </c>
      <c r="S161" s="16">
        <f t="shared" ref="S161" si="747">SUM(S159:S160)</f>
        <v>38719.447788600257</v>
      </c>
      <c r="T161" s="16">
        <f t="shared" ref="T161" si="748">SUM(T159:T160)</f>
        <v>38719.447788600257</v>
      </c>
      <c r="U161" s="16">
        <f t="shared" ref="U161" si="749">SUM(U159:U160)</f>
        <v>38719.447788600257</v>
      </c>
      <c r="V161" s="16">
        <f t="shared" ref="V161" si="750">SUM(V159:V160)</f>
        <v>38719.447788600257</v>
      </c>
      <c r="W161" s="16">
        <f t="shared" ref="W161" si="751">SUM(W159:W160)</f>
        <v>38719.447788600257</v>
      </c>
      <c r="X161" s="16">
        <f t="shared" ref="X161" si="752">SUM(X159:X160)</f>
        <v>38719.447788600257</v>
      </c>
      <c r="Y161" s="16">
        <f t="shared" ref="Y161" si="753">SUM(Y159:Y160)</f>
        <v>38719.447788600257</v>
      </c>
      <c r="Z161" s="16">
        <f t="shared" ref="Z161" si="754">SUM(Z159:Z160)</f>
        <v>38719.447788600257</v>
      </c>
      <c r="AA161" s="16">
        <f t="shared" ref="AA161" si="755">SUM(AA159:AA160)</f>
        <v>38719.447788600257</v>
      </c>
      <c r="AB161" s="16">
        <f t="shared" ref="AB161" si="756">SUM(AB159:AB160)</f>
        <v>152269.44778860026</v>
      </c>
      <c r="AC161" s="16">
        <f t="shared" ref="AC161" si="757">SUM(AC159:AC160)</f>
        <v>0</v>
      </c>
      <c r="AD161" s="16">
        <f t="shared" ref="AD161" si="758">SUM(AD159:AD160)</f>
        <v>0</v>
      </c>
      <c r="AE161" s="16">
        <f t="shared" ref="AE161" si="759">SUM(AE159:AE160)</f>
        <v>0</v>
      </c>
      <c r="AF161" s="16">
        <f t="shared" ref="AF161" si="760">SUM(AF159:AF160)</f>
        <v>0</v>
      </c>
      <c r="AG161" s="16">
        <f t="shared" ref="AG161" si="761">SUM(AG159:AG160)</f>
        <v>0</v>
      </c>
      <c r="AH161" s="16">
        <f t="shared" ref="AH161" si="762">SUM(AH159:AH160)</f>
        <v>0</v>
      </c>
      <c r="AI161" s="16">
        <f t="shared" ref="AI161" si="763">SUM(AI159:AI160)</f>
        <v>0</v>
      </c>
      <c r="AJ161" s="16">
        <f t="shared" ref="AJ161" si="764">SUM(AJ159:AJ160)</f>
        <v>0</v>
      </c>
      <c r="AK161" s="16">
        <f t="shared" ref="AK161" si="765">SUM(AK159:AK160)</f>
        <v>0</v>
      </c>
      <c r="AL161" s="16">
        <f t="shared" ref="AL161" si="766">SUM(AL159:AL160)</f>
        <v>0</v>
      </c>
      <c r="AM161" s="16">
        <f t="shared" ref="AM161" si="767">SUM(AM159:AM160)</f>
        <v>0</v>
      </c>
      <c r="AN161" s="16">
        <f t="shared" ref="AN161" si="768">SUM(AN159:AN160)</f>
        <v>0</v>
      </c>
      <c r="AO161" s="16">
        <f t="shared" ref="AO161" si="769">SUM(AO159:AO160)</f>
        <v>0</v>
      </c>
      <c r="AP161" s="16">
        <f t="shared" ref="AP161" si="770">SUM(AP159:AP160)</f>
        <v>0</v>
      </c>
      <c r="AQ161" s="16">
        <f t="shared" ref="AQ161" si="771">SUM(AQ159:AQ160)</f>
        <v>0</v>
      </c>
      <c r="AR161" s="16">
        <f t="shared" ref="AR161" si="772">SUM(AR159:AR160)</f>
        <v>0</v>
      </c>
      <c r="AT161" s="39" t="s">
        <v>261</v>
      </c>
      <c r="AU161" s="39" t="s">
        <v>57</v>
      </c>
      <c r="AV161" s="39" t="s">
        <v>57</v>
      </c>
      <c r="AW161" s="39" t="s">
        <v>57</v>
      </c>
      <c r="AX161" s="39" t="s">
        <v>57</v>
      </c>
      <c r="AY161" s="39" t="s">
        <v>57</v>
      </c>
      <c r="AZ161" s="39" t="s">
        <v>57</v>
      </c>
      <c r="BA161" s="39" t="s">
        <v>57</v>
      </c>
      <c r="BB161" s="39" t="s">
        <v>57</v>
      </c>
      <c r="BC161" s="39" t="s">
        <v>57</v>
      </c>
      <c r="BE161" s="8"/>
      <c r="BF161" s="8"/>
      <c r="BG161" s="8"/>
      <c r="BH161" s="8"/>
      <c r="BI161" s="8"/>
      <c r="BJ161" s="8"/>
      <c r="BK161" s="8"/>
      <c r="BL161" s="8"/>
      <c r="BM161" s="8"/>
      <c r="BN161" s="8"/>
    </row>
    <row r="162" spans="3:66" outlineLevel="1">
      <c r="D162" t="str">
        <f>INDEX($AT162:$BC162,MATCH(General!$F$14,$AT$4:$BC$4,0))</f>
        <v>Cumulative net cash flow</v>
      </c>
      <c r="E162" s="11" t="str">
        <f>General!$F$16</f>
        <v>EUR</v>
      </c>
      <c r="I162" s="15">
        <f>H162+I161</f>
        <v>-21000</v>
      </c>
      <c r="J162" s="15">
        <f t="shared" ref="J162" si="773">I162+J161</f>
        <v>-179641.13823082278</v>
      </c>
      <c r="K162" s="15">
        <f t="shared" ref="K162" si="774">J162+K161</f>
        <v>-140921.69044222252</v>
      </c>
      <c r="L162" s="15">
        <f t="shared" ref="L162" si="775">K162+L161</f>
        <v>-102202.24265362226</v>
      </c>
      <c r="M162" s="15">
        <f t="shared" ref="M162" si="776">L162+M161</f>
        <v>-63482.794865022006</v>
      </c>
      <c r="N162" s="15">
        <f t="shared" ref="N162" si="777">M162+N161</f>
        <v>-24763.347076421749</v>
      </c>
      <c r="O162" s="15">
        <f t="shared" ref="O162" si="778">N162+O161</f>
        <v>13956.100712178508</v>
      </c>
      <c r="P162" s="15">
        <f t="shared" ref="P162" si="779">O162+P161</f>
        <v>52675.548500778765</v>
      </c>
      <c r="Q162" s="15">
        <f t="shared" ref="Q162" si="780">P162+Q161</f>
        <v>91394.996289379022</v>
      </c>
      <c r="R162" s="15">
        <f t="shared" ref="R162" si="781">Q162+R161</f>
        <v>130114.44407797928</v>
      </c>
      <c r="S162" s="15">
        <f t="shared" ref="S162" si="782">R162+S161</f>
        <v>168833.89186657954</v>
      </c>
      <c r="T162" s="15">
        <f t="shared" ref="T162" si="783">S162+T161</f>
        <v>207553.33965517979</v>
      </c>
      <c r="U162" s="15">
        <f t="shared" ref="U162" si="784">T162+U161</f>
        <v>246272.78744378005</v>
      </c>
      <c r="V162" s="15">
        <f t="shared" ref="V162" si="785">U162+V161</f>
        <v>284992.23523238034</v>
      </c>
      <c r="W162" s="15">
        <f t="shared" ref="W162" si="786">V162+W161</f>
        <v>323711.68302098056</v>
      </c>
      <c r="X162" s="15">
        <f t="shared" ref="X162" si="787">W162+X161</f>
        <v>362431.13080958079</v>
      </c>
      <c r="Y162" s="15">
        <f t="shared" ref="Y162" si="788">X162+Y161</f>
        <v>401150.57859818102</v>
      </c>
      <c r="Z162" s="15">
        <f t="shared" ref="Z162" si="789">Y162+Z161</f>
        <v>439870.02638678125</v>
      </c>
      <c r="AA162" s="15">
        <f t="shared" ref="AA162" si="790">Z162+AA161</f>
        <v>478589.47417538147</v>
      </c>
      <c r="AB162" s="15">
        <f t="shared" ref="AB162" si="791">AA162+AB161</f>
        <v>630858.9219639817</v>
      </c>
      <c r="AC162" s="15">
        <f t="shared" ref="AC162" si="792">AB162+AC161</f>
        <v>630858.9219639817</v>
      </c>
      <c r="AD162" s="15">
        <f t="shared" ref="AD162" si="793">AC162+AD161</f>
        <v>630858.9219639817</v>
      </c>
      <c r="AE162" s="15">
        <f t="shared" ref="AE162" si="794">AD162+AE161</f>
        <v>630858.9219639817</v>
      </c>
      <c r="AF162" s="15">
        <f t="shared" ref="AF162" si="795">AE162+AF161</f>
        <v>630858.9219639817</v>
      </c>
      <c r="AG162" s="15">
        <f t="shared" ref="AG162" si="796">AF162+AG161</f>
        <v>630858.9219639817</v>
      </c>
      <c r="AH162" s="15">
        <f t="shared" ref="AH162" si="797">AG162+AH161</f>
        <v>630858.9219639817</v>
      </c>
      <c r="AI162" s="15">
        <f t="shared" ref="AI162" si="798">AH162+AI161</f>
        <v>630858.9219639817</v>
      </c>
      <c r="AJ162" s="15">
        <f t="shared" ref="AJ162" si="799">AI162+AJ161</f>
        <v>630858.9219639817</v>
      </c>
      <c r="AK162" s="15">
        <f t="shared" ref="AK162" si="800">AJ162+AK161</f>
        <v>630858.9219639817</v>
      </c>
      <c r="AL162" s="15">
        <f t="shared" ref="AL162" si="801">AK162+AL161</f>
        <v>630858.9219639817</v>
      </c>
      <c r="AM162" s="15">
        <f t="shared" ref="AM162" si="802">AL162+AM161</f>
        <v>630858.9219639817</v>
      </c>
      <c r="AN162" s="15">
        <f t="shared" ref="AN162" si="803">AM162+AN161</f>
        <v>630858.9219639817</v>
      </c>
      <c r="AO162" s="15">
        <f t="shared" ref="AO162" si="804">AN162+AO161</f>
        <v>630858.9219639817</v>
      </c>
      <c r="AP162" s="15">
        <f t="shared" ref="AP162" si="805">AO162+AP161</f>
        <v>630858.9219639817</v>
      </c>
      <c r="AQ162" s="15">
        <f t="shared" ref="AQ162" si="806">AP162+AQ161</f>
        <v>630858.9219639817</v>
      </c>
      <c r="AR162" s="15">
        <f t="shared" ref="AR162" si="807">AQ162+AR161</f>
        <v>630858.9219639817</v>
      </c>
      <c r="AT162" s="39" t="s">
        <v>263</v>
      </c>
      <c r="AU162" s="39" t="s">
        <v>57</v>
      </c>
      <c r="AV162" s="39" t="s">
        <v>57</v>
      </c>
      <c r="AW162" s="39" t="s">
        <v>57</v>
      </c>
      <c r="AX162" s="39" t="s">
        <v>57</v>
      </c>
      <c r="AY162" s="39" t="s">
        <v>57</v>
      </c>
      <c r="AZ162" s="39" t="s">
        <v>57</v>
      </c>
      <c r="BA162" s="39" t="s">
        <v>57</v>
      </c>
      <c r="BB162" s="39" t="s">
        <v>57</v>
      </c>
      <c r="BC162" s="39" t="s">
        <v>57</v>
      </c>
      <c r="BE162" s="8"/>
      <c r="BF162" s="8"/>
      <c r="BG162" s="8"/>
      <c r="BH162" s="8"/>
      <c r="BI162" s="8"/>
      <c r="BJ162" s="8"/>
      <c r="BK162" s="8"/>
      <c r="BL162" s="8"/>
      <c r="BM162" s="8"/>
      <c r="BN162" s="8"/>
    </row>
    <row r="163" spans="3:66" outlineLevel="1">
      <c r="E163" s="11"/>
    </row>
    <row r="164" spans="3:66" outlineLevel="1">
      <c r="D164" s="2" t="str">
        <f>INDEX($AT164:$BC164,MATCH(General!$F$14,$AT$4:$BC$4,0))</f>
        <v>Discounted net cash flow</v>
      </c>
      <c r="E164" s="17" t="str">
        <f>General!$F$16</f>
        <v>EUR</v>
      </c>
      <c r="F164" s="28">
        <f>SUM(I164:AR164)</f>
        <v>338139.16712551238</v>
      </c>
      <c r="I164" s="16">
        <f>I161/(1+Calc!$F$790)^Config!I$15</f>
        <v>-20192.307692307691</v>
      </c>
      <c r="J164" s="16">
        <f>J161/(1+Calc!$F$790)^Config!J$15</f>
        <v>-146672.64999151512</v>
      </c>
      <c r="K164" s="16">
        <f>K161/(1+Calc!$F$790)^Config!K$15</f>
        <v>34421.448093814237</v>
      </c>
      <c r="L164" s="16">
        <f>L161/(1+Calc!$F$790)^Config!L$15</f>
        <v>33097.546244052144</v>
      </c>
      <c r="M164" s="16">
        <f>M161/(1+Calc!$F$790)^Config!M$15</f>
        <v>31824.563696203983</v>
      </c>
      <c r="N164" s="16">
        <f>N161/(1+Calc!$F$790)^Config!N$15</f>
        <v>30600.542015580751</v>
      </c>
      <c r="O164" s="16">
        <f>O161/(1+Calc!$F$790)^Config!O$15</f>
        <v>29423.598091904572</v>
      </c>
      <c r="P164" s="16">
        <f>P161/(1+Calc!$F$790)^Config!P$15</f>
        <v>28291.921242215929</v>
      </c>
      <c r="Q164" s="16">
        <f>Q161/(1+Calc!$F$790)^Config!Q$15</f>
        <v>27203.770425207622</v>
      </c>
      <c r="R164" s="16">
        <f>R161/(1+Calc!$F$790)^Config!R$15</f>
        <v>26157.471562699637</v>
      </c>
      <c r="S164" s="16">
        <f>S161/(1+Calc!$F$790)^Config!S$15</f>
        <v>25151.414964134266</v>
      </c>
      <c r="T164" s="16">
        <f>T161/(1+Calc!$F$790)^Config!T$15</f>
        <v>24184.052850129097</v>
      </c>
      <c r="U164" s="16">
        <f>U161/(1+Calc!$F$790)^Config!U$15</f>
        <v>23253.89697127798</v>
      </c>
      <c r="V164" s="16">
        <f>V161/(1+Calc!$F$790)^Config!V$15</f>
        <v>22359.516318536516</v>
      </c>
      <c r="W164" s="16">
        <f>W161/(1+Calc!$F$790)^Config!W$15</f>
        <v>21499.534921669729</v>
      </c>
      <c r="X164" s="16">
        <f>X161/(1+Calc!$F$790)^Config!X$15</f>
        <v>20672.629732374735</v>
      </c>
      <c r="Y164" s="16">
        <f>Y161/(1+Calc!$F$790)^Config!Y$15</f>
        <v>19877.52858882186</v>
      </c>
      <c r="Z164" s="16">
        <f>Z161/(1+Calc!$F$790)^Config!Z$15</f>
        <v>19113.008258482558</v>
      </c>
      <c r="AA164" s="16">
        <f>AA161/(1+Calc!$F$790)^Config!AA$15</f>
        <v>18377.89255623323</v>
      </c>
      <c r="AB164" s="16">
        <f>AB161/(1+Calc!$F$790)^Config!AB$15</f>
        <v>69493.788275996354</v>
      </c>
      <c r="AC164" s="16">
        <f>AC161/(1+Calc!$F$790)^Config!AC$15</f>
        <v>0</v>
      </c>
      <c r="AD164" s="16">
        <f>AD161/(1+Calc!$F$790)^Config!AD$15</f>
        <v>0</v>
      </c>
      <c r="AE164" s="16">
        <f>AE161/(1+Calc!$F$790)^Config!AE$15</f>
        <v>0</v>
      </c>
      <c r="AF164" s="16">
        <f>AF161/(1+Calc!$F$790)^Config!AF$15</f>
        <v>0</v>
      </c>
      <c r="AG164" s="16">
        <f>AG161/(1+Calc!$F$790)^Config!AG$15</f>
        <v>0</v>
      </c>
      <c r="AH164" s="16">
        <f>AH161/(1+Calc!$F$790)^Config!AH$15</f>
        <v>0</v>
      </c>
      <c r="AI164" s="16">
        <f>AI161/(1+Calc!$F$790)^Config!AI$15</f>
        <v>0</v>
      </c>
      <c r="AJ164" s="16">
        <f>AJ161/(1+Calc!$F$790)^Config!AJ$15</f>
        <v>0</v>
      </c>
      <c r="AK164" s="16">
        <f>AK161/(1+Calc!$F$790)^Config!AK$15</f>
        <v>0</v>
      </c>
      <c r="AL164" s="16">
        <f>AL161/(1+Calc!$F$790)^Config!AL$15</f>
        <v>0</v>
      </c>
      <c r="AM164" s="16">
        <f>AM161/(1+Calc!$F$790)^Config!AM$15</f>
        <v>0</v>
      </c>
      <c r="AN164" s="16">
        <f>AN161/(1+Calc!$F$790)^Config!AN$15</f>
        <v>0</v>
      </c>
      <c r="AO164" s="16">
        <f>AO161/(1+Calc!$F$790)^Config!AO$15</f>
        <v>0</v>
      </c>
      <c r="AP164" s="16">
        <f>AP161/(1+Calc!$F$790)^Config!AP$15</f>
        <v>0</v>
      </c>
      <c r="AQ164" s="16">
        <f>AQ161/(1+Calc!$F$790)^Config!AQ$15</f>
        <v>0</v>
      </c>
      <c r="AR164" s="16">
        <f>AR161/(1+Calc!$F$790)^Config!AR$15</f>
        <v>0</v>
      </c>
      <c r="AT164" s="39" t="s">
        <v>266</v>
      </c>
      <c r="AU164" s="39" t="s">
        <v>57</v>
      </c>
      <c r="AV164" s="39" t="s">
        <v>57</v>
      </c>
      <c r="AW164" s="39" t="s">
        <v>57</v>
      </c>
      <c r="AX164" s="39" t="s">
        <v>57</v>
      </c>
      <c r="AY164" s="39" t="s">
        <v>57</v>
      </c>
      <c r="AZ164" s="39" t="s">
        <v>57</v>
      </c>
      <c r="BA164" s="39" t="s">
        <v>57</v>
      </c>
      <c r="BB164" s="39" t="s">
        <v>57</v>
      </c>
      <c r="BC164" s="39" t="s">
        <v>57</v>
      </c>
      <c r="BE164" s="8"/>
      <c r="BF164" s="8"/>
      <c r="BG164" s="8"/>
      <c r="BH164" s="8"/>
      <c r="BI164" s="8"/>
      <c r="BJ164" s="8"/>
      <c r="BK164" s="8"/>
      <c r="BL164" s="8"/>
      <c r="BM164" s="8"/>
      <c r="BN164" s="8"/>
    </row>
    <row r="165" spans="3:66" outlineLevel="1">
      <c r="D165" t="str">
        <f>INDEX($AT165:$BC165,MATCH(General!$F$14,$AT$4:$BC$4,0))</f>
        <v>Cumulative discounted net cash flow</v>
      </c>
      <c r="E165" s="11" t="str">
        <f>General!$F$16</f>
        <v>EUR</v>
      </c>
      <c r="I165" s="15">
        <f>H165+I164</f>
        <v>-20192.307692307691</v>
      </c>
      <c r="J165" s="15">
        <f t="shared" ref="J165" si="808">I165+J164</f>
        <v>-166864.95768382281</v>
      </c>
      <c r="K165" s="15">
        <f t="shared" ref="K165" si="809">J165+K164</f>
        <v>-132443.50959000859</v>
      </c>
      <c r="L165" s="15">
        <f t="shared" ref="L165" si="810">K165+L164</f>
        <v>-99345.963345956436</v>
      </c>
      <c r="M165" s="15">
        <f t="shared" ref="M165" si="811">L165+M164</f>
        <v>-67521.399649752449</v>
      </c>
      <c r="N165" s="15">
        <f t="shared" ref="N165" si="812">M165+N164</f>
        <v>-36920.857634171698</v>
      </c>
      <c r="O165" s="15">
        <f t="shared" ref="O165" si="813">N165+O164</f>
        <v>-7497.2595422671257</v>
      </c>
      <c r="P165" s="15">
        <f t="shared" ref="P165" si="814">O165+P164</f>
        <v>20794.661699948803</v>
      </c>
      <c r="Q165" s="15">
        <f t="shared" ref="Q165" si="815">P165+Q164</f>
        <v>47998.432125156425</v>
      </c>
      <c r="R165" s="15">
        <f t="shared" ref="R165" si="816">Q165+R164</f>
        <v>74155.903687856058</v>
      </c>
      <c r="S165" s="15">
        <f t="shared" ref="S165" si="817">R165+S164</f>
        <v>99307.318651990325</v>
      </c>
      <c r="T165" s="15">
        <f t="shared" ref="T165" si="818">S165+T164</f>
        <v>123491.37150211942</v>
      </c>
      <c r="U165" s="15">
        <f t="shared" ref="U165" si="819">T165+U164</f>
        <v>146745.26847339742</v>
      </c>
      <c r="V165" s="15">
        <f t="shared" ref="V165" si="820">U165+V164</f>
        <v>169104.78479193393</v>
      </c>
      <c r="W165" s="15">
        <f t="shared" ref="W165" si="821">V165+W164</f>
        <v>190604.31971360365</v>
      </c>
      <c r="X165" s="15">
        <f t="shared" ref="X165" si="822">W165+X164</f>
        <v>211276.94944597839</v>
      </c>
      <c r="Y165" s="15">
        <f t="shared" ref="Y165" si="823">X165+Y164</f>
        <v>231154.47803480024</v>
      </c>
      <c r="Z165" s="15">
        <f t="shared" ref="Z165" si="824">Y165+Z164</f>
        <v>250267.4862932828</v>
      </c>
      <c r="AA165" s="15">
        <f t="shared" ref="AA165" si="825">Z165+AA164</f>
        <v>268645.37884951604</v>
      </c>
      <c r="AB165" s="15">
        <f t="shared" ref="AB165" si="826">AA165+AB164</f>
        <v>338139.16712551238</v>
      </c>
      <c r="AC165" s="15">
        <f t="shared" ref="AC165" si="827">AB165+AC164</f>
        <v>338139.16712551238</v>
      </c>
      <c r="AD165" s="15">
        <f t="shared" ref="AD165" si="828">AC165+AD164</f>
        <v>338139.16712551238</v>
      </c>
      <c r="AE165" s="15">
        <f t="shared" ref="AE165" si="829">AD165+AE164</f>
        <v>338139.16712551238</v>
      </c>
      <c r="AF165" s="15">
        <f t="shared" ref="AF165" si="830">AE165+AF164</f>
        <v>338139.16712551238</v>
      </c>
      <c r="AG165" s="15">
        <f t="shared" ref="AG165" si="831">AF165+AG164</f>
        <v>338139.16712551238</v>
      </c>
      <c r="AH165" s="15">
        <f t="shared" ref="AH165" si="832">AG165+AH164</f>
        <v>338139.16712551238</v>
      </c>
      <c r="AI165" s="15">
        <f t="shared" ref="AI165" si="833">AH165+AI164</f>
        <v>338139.16712551238</v>
      </c>
      <c r="AJ165" s="15">
        <f t="shared" ref="AJ165" si="834">AI165+AJ164</f>
        <v>338139.16712551238</v>
      </c>
      <c r="AK165" s="15">
        <f t="shared" ref="AK165" si="835">AJ165+AK164</f>
        <v>338139.16712551238</v>
      </c>
      <c r="AL165" s="15">
        <f t="shared" ref="AL165" si="836">AK165+AL164</f>
        <v>338139.16712551238</v>
      </c>
      <c r="AM165" s="15">
        <f t="shared" ref="AM165" si="837">AL165+AM164</f>
        <v>338139.16712551238</v>
      </c>
      <c r="AN165" s="15">
        <f t="shared" ref="AN165" si="838">AM165+AN164</f>
        <v>338139.16712551238</v>
      </c>
      <c r="AO165" s="15">
        <f t="shared" ref="AO165" si="839">AN165+AO164</f>
        <v>338139.16712551238</v>
      </c>
      <c r="AP165" s="15">
        <f t="shared" ref="AP165" si="840">AO165+AP164</f>
        <v>338139.16712551238</v>
      </c>
      <c r="AQ165" s="15">
        <f t="shared" ref="AQ165" si="841">AP165+AQ164</f>
        <v>338139.16712551238</v>
      </c>
      <c r="AR165" s="15">
        <f t="shared" ref="AR165" si="842">AQ165+AR164</f>
        <v>338139.16712551238</v>
      </c>
      <c r="AT165" s="39" t="s">
        <v>267</v>
      </c>
      <c r="AU165" s="39" t="s">
        <v>57</v>
      </c>
      <c r="AV165" s="39" t="s">
        <v>57</v>
      </c>
      <c r="AW165" s="39" t="s">
        <v>57</v>
      </c>
      <c r="AX165" s="39" t="s">
        <v>57</v>
      </c>
      <c r="AY165" s="39" t="s">
        <v>57</v>
      </c>
      <c r="AZ165" s="39" t="s">
        <v>57</v>
      </c>
      <c r="BA165" s="39" t="s">
        <v>57</v>
      </c>
      <c r="BB165" s="39" t="s">
        <v>57</v>
      </c>
      <c r="BC165" s="39" t="s">
        <v>57</v>
      </c>
      <c r="BE165" s="8"/>
      <c r="BF165" s="8"/>
      <c r="BG165" s="8"/>
      <c r="BH165" s="8"/>
      <c r="BI165" s="8"/>
      <c r="BJ165" s="8"/>
      <c r="BK165" s="8"/>
      <c r="BL165" s="8"/>
      <c r="BM165" s="8"/>
      <c r="BN165" s="8"/>
    </row>
    <row r="166" spans="3:66" outlineLevel="1">
      <c r="E166" s="11"/>
    </row>
    <row r="167" spans="3:66" outlineLevel="1">
      <c r="D167" s="2" t="str">
        <f>INDEX($AT167:$BC167,MATCH(General!$F$14,$AT$4:$BC$4,0))</f>
        <v>Profitability measures</v>
      </c>
      <c r="E167" s="11"/>
      <c r="AT167" s="39" t="s">
        <v>264</v>
      </c>
      <c r="AU167" s="39" t="s">
        <v>57</v>
      </c>
      <c r="AV167" s="39" t="s">
        <v>57</v>
      </c>
      <c r="AW167" s="39" t="s">
        <v>57</v>
      </c>
      <c r="AX167" s="39" t="s">
        <v>57</v>
      </c>
      <c r="AY167" s="39" t="s">
        <v>57</v>
      </c>
      <c r="AZ167" s="39" t="s">
        <v>57</v>
      </c>
      <c r="BA167" s="39" t="s">
        <v>57</v>
      </c>
      <c r="BB167" s="39" t="s">
        <v>57</v>
      </c>
      <c r="BC167" s="39" t="s">
        <v>57</v>
      </c>
    </row>
    <row r="168" spans="3:66" outlineLevel="1">
      <c r="D168" t="str">
        <f>INDEX($AT168:$BC168,MATCH(General!$F$14,$AT$4:$BC$4,0))</f>
        <v>FNPV(K)</v>
      </c>
      <c r="E168" s="11" t="str">
        <f>General!$F$16</f>
        <v>EUR</v>
      </c>
      <c r="F168" s="25">
        <f>F164</f>
        <v>338139.16712551238</v>
      </c>
      <c r="AT168" s="57" t="s">
        <v>278</v>
      </c>
      <c r="AU168" s="39" t="s">
        <v>57</v>
      </c>
      <c r="AV168" s="39" t="s">
        <v>57</v>
      </c>
      <c r="AW168" s="39" t="s">
        <v>57</v>
      </c>
      <c r="AX168" s="39" t="s">
        <v>57</v>
      </c>
      <c r="AY168" s="39" t="s">
        <v>57</v>
      </c>
      <c r="AZ168" s="39" t="s">
        <v>57</v>
      </c>
      <c r="BA168" s="39" t="s">
        <v>57</v>
      </c>
      <c r="BB168" s="39" t="s">
        <v>57</v>
      </c>
      <c r="BC168" s="39" t="s">
        <v>57</v>
      </c>
      <c r="BE168" s="8"/>
      <c r="BF168" s="8"/>
      <c r="BG168" s="8"/>
      <c r="BH168" s="8"/>
      <c r="BI168" s="8"/>
      <c r="BJ168" s="8"/>
      <c r="BK168" s="8"/>
      <c r="BL168" s="8"/>
      <c r="BM168" s="8"/>
      <c r="BN168" s="8"/>
    </row>
    <row r="169" spans="3:66" outlineLevel="1">
      <c r="D169" t="str">
        <f>INDEX($AT169:$BC169,MATCH(General!$F$14,$AT$4:$BC$4,0))</f>
        <v>FRR(K)</v>
      </c>
      <c r="E169" s="11" t="str">
        <f>INDEX($BC169:$BL169,MATCH(General!$F$14,$BC$4:$BL$4,0))</f>
        <v>%</v>
      </c>
      <c r="F169" s="49">
        <f>IFERROR(IRR(I161:AR161),"n/a")</f>
        <v>0.20767396427764773</v>
      </c>
      <c r="AT169" s="57" t="s">
        <v>279</v>
      </c>
      <c r="AU169" s="39" t="s">
        <v>57</v>
      </c>
      <c r="AV169" s="39" t="s">
        <v>57</v>
      </c>
      <c r="AW169" s="39" t="s">
        <v>57</v>
      </c>
      <c r="AX169" s="39" t="s">
        <v>57</v>
      </c>
      <c r="AY169" s="39" t="s">
        <v>57</v>
      </c>
      <c r="AZ169" s="39" t="s">
        <v>57</v>
      </c>
      <c r="BA169" s="39" t="s">
        <v>57</v>
      </c>
      <c r="BB169" s="39" t="s">
        <v>57</v>
      </c>
      <c r="BC169" s="39" t="s">
        <v>57</v>
      </c>
      <c r="BE169" s="39" t="s">
        <v>21</v>
      </c>
      <c r="BF169" s="39" t="s">
        <v>21</v>
      </c>
      <c r="BG169" s="39" t="s">
        <v>57</v>
      </c>
      <c r="BH169" s="39" t="s">
        <v>57</v>
      </c>
      <c r="BI169" s="39" t="s">
        <v>57</v>
      </c>
      <c r="BJ169" s="39" t="s">
        <v>57</v>
      </c>
      <c r="BK169" s="39" t="s">
        <v>57</v>
      </c>
      <c r="BL169" s="39" t="s">
        <v>57</v>
      </c>
      <c r="BM169" s="39" t="s">
        <v>57</v>
      </c>
      <c r="BN169" s="39" t="s">
        <v>57</v>
      </c>
    </row>
    <row r="170" spans="3:66" outlineLevel="1">
      <c r="D170" t="str">
        <f>INDEX($AT170:$BC170,MATCH(General!$F$14,$AT$4:$BC$4,0))</f>
        <v>FNPV(K) change</v>
      </c>
      <c r="E170" s="11" t="str">
        <f>INDEX($BC170:$BL170,MATCH(General!$F$14,$BC$4:$BL$4,0))</f>
        <v>%</v>
      </c>
      <c r="F170" s="49">
        <f>IFERROR(IF(AND(F168&gt;0,Financial_analysis!$F$53&gt;0),F168/Financial_analysis!$F$53-1,IF(AND(F168&lt;0,Financial_analysis!$F$53&lt;0),-(F168/Financial_analysis!$F$53-1),"n/a")),"n/a")</f>
        <v>-1.0272863502568952E-2</v>
      </c>
      <c r="AT170" s="57" t="s">
        <v>328</v>
      </c>
      <c r="AU170" s="39" t="s">
        <v>57</v>
      </c>
      <c r="AV170" s="39" t="s">
        <v>57</v>
      </c>
      <c r="AW170" s="39" t="s">
        <v>57</v>
      </c>
      <c r="AX170" s="39" t="s">
        <v>57</v>
      </c>
      <c r="AY170" s="39" t="s">
        <v>57</v>
      </c>
      <c r="AZ170" s="39" t="s">
        <v>57</v>
      </c>
      <c r="BA170" s="39" t="s">
        <v>57</v>
      </c>
      <c r="BB170" s="39" t="s">
        <v>57</v>
      </c>
      <c r="BC170" s="39" t="s">
        <v>57</v>
      </c>
      <c r="BE170" s="39" t="s">
        <v>21</v>
      </c>
      <c r="BF170" s="39" t="s">
        <v>21</v>
      </c>
      <c r="BG170" s="39" t="s">
        <v>57</v>
      </c>
      <c r="BH170" s="39" t="s">
        <v>57</v>
      </c>
      <c r="BI170" s="39" t="s">
        <v>57</v>
      </c>
      <c r="BJ170" s="39" t="s">
        <v>57</v>
      </c>
      <c r="BK170" s="39" t="s">
        <v>57</v>
      </c>
      <c r="BL170" s="39" t="s">
        <v>57</v>
      </c>
      <c r="BM170" s="39" t="s">
        <v>57</v>
      </c>
      <c r="BN170" s="39" t="s">
        <v>57</v>
      </c>
    </row>
    <row r="171" spans="3:66" outlineLevel="1">
      <c r="D171" t="str">
        <f>INDEX($AT171:$BC171,MATCH(General!$F$14,$AT$4:$BC$4,0))</f>
        <v>FRR(K) change</v>
      </c>
      <c r="E171" s="11" t="str">
        <f>INDEX($BC171:$BL171,MATCH(General!$F$14,$BC$4:$BL$4,0))</f>
        <v>p.p.</v>
      </c>
      <c r="F171" s="49">
        <f>IFERROR(F169-Financial_analysis!$F$54,"n/a")</f>
        <v>-1.8139515084638624E-3</v>
      </c>
      <c r="AT171" s="57" t="s">
        <v>329</v>
      </c>
      <c r="AU171" s="39" t="s">
        <v>57</v>
      </c>
      <c r="AV171" s="39" t="s">
        <v>57</v>
      </c>
      <c r="AW171" s="39" t="s">
        <v>57</v>
      </c>
      <c r="AX171" s="39" t="s">
        <v>57</v>
      </c>
      <c r="AY171" s="39" t="s">
        <v>57</v>
      </c>
      <c r="AZ171" s="39" t="s">
        <v>57</v>
      </c>
      <c r="BA171" s="39" t="s">
        <v>57</v>
      </c>
      <c r="BB171" s="39" t="s">
        <v>57</v>
      </c>
      <c r="BC171" s="39" t="s">
        <v>57</v>
      </c>
      <c r="BE171" s="39" t="s">
        <v>333</v>
      </c>
      <c r="BF171" s="39" t="s">
        <v>333</v>
      </c>
      <c r="BG171" s="39" t="s">
        <v>57</v>
      </c>
      <c r="BH171" s="39" t="s">
        <v>57</v>
      </c>
      <c r="BI171" s="39" t="s">
        <v>57</v>
      </c>
      <c r="BJ171" s="39" t="s">
        <v>57</v>
      </c>
      <c r="BK171" s="39" t="s">
        <v>57</v>
      </c>
      <c r="BL171" s="39" t="s">
        <v>57</v>
      </c>
      <c r="BM171" s="39" t="s">
        <v>57</v>
      </c>
      <c r="BN171" s="39" t="s">
        <v>57</v>
      </c>
    </row>
    <row r="172" spans="3:66" outlineLevel="1">
      <c r="E172" s="11"/>
    </row>
    <row r="173" spans="3:66" outlineLevel="1">
      <c r="C173" s="6" t="str">
        <f>INDEX($AT173:$BC173,MATCH(General!$F$14,$AT$4:$BC$4,0))</f>
        <v>Operating expenses sensitivity - increase</v>
      </c>
      <c r="D173" s="6"/>
      <c r="E173" s="13"/>
      <c r="F173" s="6"/>
      <c r="G173" s="6"/>
      <c r="H173" s="6"/>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T173" s="39" t="s">
        <v>320</v>
      </c>
      <c r="AU173" s="39" t="s">
        <v>57</v>
      </c>
      <c r="AV173" s="39" t="s">
        <v>57</v>
      </c>
      <c r="AW173" s="39" t="s">
        <v>57</v>
      </c>
      <c r="AX173" s="39" t="s">
        <v>57</v>
      </c>
      <c r="AY173" s="39" t="s">
        <v>57</v>
      </c>
      <c r="AZ173" s="39" t="s">
        <v>57</v>
      </c>
      <c r="BA173" s="39" t="s">
        <v>57</v>
      </c>
      <c r="BB173" s="39" t="s">
        <v>57</v>
      </c>
      <c r="BC173" s="39" t="s">
        <v>57</v>
      </c>
    </row>
    <row r="174" spans="3:66" outlineLevel="1">
      <c r="E174" s="11"/>
    </row>
    <row r="175" spans="3:66" outlineLevel="1">
      <c r="D175" t="str">
        <f>INDEX($AT175:$BC175,MATCH(General!$F$14,$AT$4:$BC$4,0))</f>
        <v>Operating expenses change</v>
      </c>
      <c r="E175" s="11" t="str">
        <f>INDEX($BC175:$BL175,MATCH(General!$F$14,$BC$4:$BL$4,0))</f>
        <v>%</v>
      </c>
      <c r="F175" s="49">
        <f>Analysis_param!$G$84</f>
        <v>0.01</v>
      </c>
      <c r="AT175" s="39" t="s">
        <v>319</v>
      </c>
      <c r="AU175" s="39" t="s">
        <v>57</v>
      </c>
      <c r="AV175" s="39" t="s">
        <v>57</v>
      </c>
      <c r="AW175" s="39" t="s">
        <v>57</v>
      </c>
      <c r="AX175" s="39" t="s">
        <v>57</v>
      </c>
      <c r="AY175" s="39" t="s">
        <v>57</v>
      </c>
      <c r="AZ175" s="39" t="s">
        <v>57</v>
      </c>
      <c r="BA175" s="39" t="s">
        <v>57</v>
      </c>
      <c r="BB175" s="39" t="s">
        <v>57</v>
      </c>
      <c r="BC175" s="39" t="s">
        <v>57</v>
      </c>
      <c r="BE175" s="39" t="s">
        <v>21</v>
      </c>
      <c r="BF175" s="39" t="s">
        <v>21</v>
      </c>
      <c r="BG175" s="39" t="s">
        <v>57</v>
      </c>
      <c r="BH175" s="39" t="s">
        <v>57</v>
      </c>
      <c r="BI175" s="39" t="s">
        <v>57</v>
      </c>
      <c r="BJ175" s="39" t="s">
        <v>57</v>
      </c>
      <c r="BK175" s="39" t="s">
        <v>57</v>
      </c>
      <c r="BL175" s="39" t="s">
        <v>57</v>
      </c>
      <c r="BM175" s="39" t="s">
        <v>57</v>
      </c>
      <c r="BN175" s="39" t="s">
        <v>57</v>
      </c>
    </row>
    <row r="176" spans="3:66" outlineLevel="1">
      <c r="D176" t="str">
        <f>INDEX($AT176:$BC176,MATCH(General!$F$14,$AT$4:$BC$4,0))</f>
        <v>Net cash flow - base case</v>
      </c>
      <c r="E176" s="11" t="str">
        <f>General!$F$16</f>
        <v>EUR</v>
      </c>
      <c r="F176" s="25">
        <f>SUM(I176:AR176)</f>
        <v>636156.87569513288</v>
      </c>
      <c r="I176" s="15">
        <f>Financial_analysis!I$46</f>
        <v>-21000</v>
      </c>
      <c r="J176" s="15">
        <f>Financial_analysis!J$46</f>
        <v>-158404.93013970956</v>
      </c>
      <c r="K176" s="15">
        <f>Financial_analysis!K$46</f>
        <v>39000.655879713464</v>
      </c>
      <c r="L176" s="15">
        <f>Financial_analysis!L$46</f>
        <v>39000.655879713464</v>
      </c>
      <c r="M176" s="15">
        <f>Financial_analysis!M$46</f>
        <v>39000.655879713464</v>
      </c>
      <c r="N176" s="15">
        <f>Financial_analysis!N$46</f>
        <v>39000.655879713464</v>
      </c>
      <c r="O176" s="15">
        <f>Financial_analysis!O$46</f>
        <v>39000.655879713464</v>
      </c>
      <c r="P176" s="15">
        <f>Financial_analysis!P$46</f>
        <v>39000.655879713464</v>
      </c>
      <c r="Q176" s="15">
        <f>Financial_analysis!Q$46</f>
        <v>39000.655879713464</v>
      </c>
      <c r="R176" s="15">
        <f>Financial_analysis!R$46</f>
        <v>39000.655879713464</v>
      </c>
      <c r="S176" s="15">
        <f>Financial_analysis!S$46</f>
        <v>39000.655879713464</v>
      </c>
      <c r="T176" s="15">
        <f>Financial_analysis!T$46</f>
        <v>39000.655879713464</v>
      </c>
      <c r="U176" s="15">
        <f>Financial_analysis!U$46</f>
        <v>39000.655879713464</v>
      </c>
      <c r="V176" s="15">
        <f>Financial_analysis!V$46</f>
        <v>39000.655879713464</v>
      </c>
      <c r="W176" s="15">
        <f>Financial_analysis!W$46</f>
        <v>39000.655879713464</v>
      </c>
      <c r="X176" s="15">
        <f>Financial_analysis!X$46</f>
        <v>39000.655879713464</v>
      </c>
      <c r="Y176" s="15">
        <f>Financial_analysis!Y$46</f>
        <v>39000.655879713464</v>
      </c>
      <c r="Z176" s="15">
        <f>Financial_analysis!Z$46</f>
        <v>39000.655879713464</v>
      </c>
      <c r="AA176" s="15">
        <f>Financial_analysis!AA$46</f>
        <v>39000.655879713464</v>
      </c>
      <c r="AB176" s="15">
        <f>Financial_analysis!AB$46</f>
        <v>152550.65587971348</v>
      </c>
      <c r="AC176" s="15">
        <f>Financial_analysis!AC$46</f>
        <v>0</v>
      </c>
      <c r="AD176" s="15">
        <f>Financial_analysis!AD$46</f>
        <v>0</v>
      </c>
      <c r="AE176" s="15">
        <f>Financial_analysis!AE$46</f>
        <v>0</v>
      </c>
      <c r="AF176" s="15">
        <f>Financial_analysis!AF$46</f>
        <v>0</v>
      </c>
      <c r="AG176" s="15">
        <f>Financial_analysis!AG$46</f>
        <v>0</v>
      </c>
      <c r="AH176" s="15">
        <f>Financial_analysis!AH$46</f>
        <v>0</v>
      </c>
      <c r="AI176" s="15">
        <f>Financial_analysis!AI$46</f>
        <v>0</v>
      </c>
      <c r="AJ176" s="15">
        <f>Financial_analysis!AJ$46</f>
        <v>0</v>
      </c>
      <c r="AK176" s="15">
        <f>Financial_analysis!AK$46</f>
        <v>0</v>
      </c>
      <c r="AL176" s="15">
        <f>Financial_analysis!AL$46</f>
        <v>0</v>
      </c>
      <c r="AM176" s="15">
        <f>Financial_analysis!AM$46</f>
        <v>0</v>
      </c>
      <c r="AN176" s="15">
        <f>Financial_analysis!AN$46</f>
        <v>0</v>
      </c>
      <c r="AO176" s="15">
        <f>Financial_analysis!AO$46</f>
        <v>0</v>
      </c>
      <c r="AP176" s="15">
        <f>Financial_analysis!AP$46</f>
        <v>0</v>
      </c>
      <c r="AQ176" s="15">
        <f>Financial_analysis!AQ$46</f>
        <v>0</v>
      </c>
      <c r="AR176" s="15">
        <f>Financial_analysis!AR$46</f>
        <v>0</v>
      </c>
      <c r="AT176" s="39" t="s">
        <v>306</v>
      </c>
      <c r="AU176" s="39" t="s">
        <v>57</v>
      </c>
      <c r="AV176" s="39" t="s">
        <v>57</v>
      </c>
      <c r="AW176" s="39" t="s">
        <v>57</v>
      </c>
      <c r="AX176" s="39" t="s">
        <v>57</v>
      </c>
      <c r="AY176" s="39" t="s">
        <v>57</v>
      </c>
      <c r="AZ176" s="39" t="s">
        <v>57</v>
      </c>
      <c r="BA176" s="39" t="s">
        <v>57</v>
      </c>
      <c r="BB176" s="39" t="s">
        <v>57</v>
      </c>
      <c r="BC176" s="39" t="s">
        <v>57</v>
      </c>
      <c r="BE176" s="8"/>
      <c r="BF176" s="8"/>
      <c r="BG176" s="8"/>
      <c r="BH176" s="8"/>
      <c r="BI176" s="8"/>
      <c r="BJ176" s="8"/>
      <c r="BK176" s="8"/>
      <c r="BL176" s="8"/>
      <c r="BM176" s="8"/>
      <c r="BN176" s="8"/>
    </row>
    <row r="177" spans="2:66" outlineLevel="1">
      <c r="D177" t="str">
        <f>INDEX($AT177:$BC177,MATCH(General!$F$14,$AT$4:$BC$4,0))</f>
        <v>Change in cash flows</v>
      </c>
      <c r="E177" s="11" t="str">
        <f>General!$F$16</f>
        <v>EUR</v>
      </c>
      <c r="F177" s="25">
        <f>SUM(I177:AR177)</f>
        <v>5297.9537311509503</v>
      </c>
      <c r="I177" s="15">
        <f>$F175*Financial_analysis!I$42</f>
        <v>0</v>
      </c>
      <c r="J177" s="15">
        <f>$F175*Financial_analysis!J$42</f>
        <v>236.20809111320784</v>
      </c>
      <c r="K177" s="15">
        <f>$F175*Financial_analysis!K$42</f>
        <v>281.20809111320784</v>
      </c>
      <c r="L177" s="15">
        <f>$F175*Financial_analysis!L$42</f>
        <v>281.20809111320784</v>
      </c>
      <c r="M177" s="15">
        <f>$F175*Financial_analysis!M$42</f>
        <v>281.20809111320784</v>
      </c>
      <c r="N177" s="15">
        <f>$F175*Financial_analysis!N$42</f>
        <v>281.20809111320784</v>
      </c>
      <c r="O177" s="15">
        <f>$F175*Financial_analysis!O$42</f>
        <v>281.20809111320784</v>
      </c>
      <c r="P177" s="15">
        <f>$F175*Financial_analysis!P$42</f>
        <v>281.20809111320784</v>
      </c>
      <c r="Q177" s="15">
        <f>$F175*Financial_analysis!Q$42</f>
        <v>281.20809111320784</v>
      </c>
      <c r="R177" s="15">
        <f>$F175*Financial_analysis!R$42</f>
        <v>281.20809111320784</v>
      </c>
      <c r="S177" s="15">
        <f>$F175*Financial_analysis!S$42</f>
        <v>281.20809111320784</v>
      </c>
      <c r="T177" s="15">
        <f>$F175*Financial_analysis!T$42</f>
        <v>281.20809111320784</v>
      </c>
      <c r="U177" s="15">
        <f>$F175*Financial_analysis!U$42</f>
        <v>281.20809111320784</v>
      </c>
      <c r="V177" s="15">
        <f>$F175*Financial_analysis!V$42</f>
        <v>281.20809111320784</v>
      </c>
      <c r="W177" s="15">
        <f>$F175*Financial_analysis!W$42</f>
        <v>281.20809111320784</v>
      </c>
      <c r="X177" s="15">
        <f>$F175*Financial_analysis!X$42</f>
        <v>281.20809111320784</v>
      </c>
      <c r="Y177" s="15">
        <f>$F175*Financial_analysis!Y$42</f>
        <v>281.20809111320784</v>
      </c>
      <c r="Z177" s="15">
        <f>$F175*Financial_analysis!Z$42</f>
        <v>281.20809111320784</v>
      </c>
      <c r="AA177" s="15">
        <f>$F175*Financial_analysis!AA$42</f>
        <v>281.20809111320784</v>
      </c>
      <c r="AB177" s="15">
        <f>$F175*Financial_analysis!AB$42</f>
        <v>281.20809111320784</v>
      </c>
      <c r="AC177" s="15">
        <f>$F175*Financial_analysis!AC$42</f>
        <v>0</v>
      </c>
      <c r="AD177" s="15">
        <f>$F175*Financial_analysis!AD$42</f>
        <v>0</v>
      </c>
      <c r="AE177" s="15">
        <f>$F175*Financial_analysis!AE$42</f>
        <v>0</v>
      </c>
      <c r="AF177" s="15">
        <f>$F175*Financial_analysis!AF$42</f>
        <v>0</v>
      </c>
      <c r="AG177" s="15">
        <f>$F175*Financial_analysis!AG$42</f>
        <v>0</v>
      </c>
      <c r="AH177" s="15">
        <f>$F175*Financial_analysis!AH$42</f>
        <v>0</v>
      </c>
      <c r="AI177" s="15">
        <f>$F175*Financial_analysis!AI$42</f>
        <v>0</v>
      </c>
      <c r="AJ177" s="15">
        <f>$F175*Financial_analysis!AJ$42</f>
        <v>0</v>
      </c>
      <c r="AK177" s="15">
        <f>$F175*Financial_analysis!AK$42</f>
        <v>0</v>
      </c>
      <c r="AL177" s="15">
        <f>$F175*Financial_analysis!AL$42</f>
        <v>0</v>
      </c>
      <c r="AM177" s="15">
        <f>$F175*Financial_analysis!AM$42</f>
        <v>0</v>
      </c>
      <c r="AN177" s="15">
        <f>$F175*Financial_analysis!AN$42</f>
        <v>0</v>
      </c>
      <c r="AO177" s="15">
        <f>$F175*Financial_analysis!AO$42</f>
        <v>0</v>
      </c>
      <c r="AP177" s="15">
        <f>$F175*Financial_analysis!AP$42</f>
        <v>0</v>
      </c>
      <c r="AQ177" s="15">
        <f>$F175*Financial_analysis!AQ$42</f>
        <v>0</v>
      </c>
      <c r="AR177" s="15">
        <f>$F175*Financial_analysis!AR$42</f>
        <v>0</v>
      </c>
      <c r="AT177" s="39" t="s">
        <v>453</v>
      </c>
      <c r="AU177" s="39" t="s">
        <v>57</v>
      </c>
      <c r="AV177" s="39" t="s">
        <v>57</v>
      </c>
      <c r="AW177" s="39" t="s">
        <v>57</v>
      </c>
      <c r="AX177" s="39" t="s">
        <v>57</v>
      </c>
      <c r="AY177" s="39" t="s">
        <v>57</v>
      </c>
      <c r="AZ177" s="39" t="s">
        <v>57</v>
      </c>
      <c r="BA177" s="39" t="s">
        <v>57</v>
      </c>
      <c r="BB177" s="39" t="s">
        <v>57</v>
      </c>
      <c r="BC177" s="39" t="s">
        <v>57</v>
      </c>
      <c r="BE177" s="8"/>
      <c r="BF177" s="8"/>
      <c r="BG177" s="8"/>
      <c r="BH177" s="8"/>
      <c r="BI177" s="8"/>
      <c r="BJ177" s="8"/>
      <c r="BK177" s="8"/>
      <c r="BL177" s="8"/>
      <c r="BM177" s="8"/>
      <c r="BN177" s="8"/>
    </row>
    <row r="178" spans="2:66" outlineLevel="1">
      <c r="D178" s="2" t="str">
        <f>INDEX($AT178:$BC178,MATCH(General!$F$14,$AT$4:$BC$4,0))</f>
        <v>Net cash flow</v>
      </c>
      <c r="E178" s="17" t="str">
        <f>General!$F$16</f>
        <v>EUR</v>
      </c>
      <c r="F178" s="28">
        <f>SUM(I178:AR178)</f>
        <v>641454.82942628372</v>
      </c>
      <c r="I178" s="16">
        <f>SUM(I176:I177)</f>
        <v>-21000</v>
      </c>
      <c r="J178" s="16">
        <f t="shared" ref="J178" si="843">SUM(J176:J177)</f>
        <v>-158168.72204859633</v>
      </c>
      <c r="K178" s="16">
        <f t="shared" ref="K178" si="844">SUM(K176:K177)</f>
        <v>39281.863970826671</v>
      </c>
      <c r="L178" s="16">
        <f t="shared" ref="L178" si="845">SUM(L176:L177)</f>
        <v>39281.863970826671</v>
      </c>
      <c r="M178" s="16">
        <f t="shared" ref="M178" si="846">SUM(M176:M177)</f>
        <v>39281.863970826671</v>
      </c>
      <c r="N178" s="16">
        <f t="shared" ref="N178" si="847">SUM(N176:N177)</f>
        <v>39281.863970826671</v>
      </c>
      <c r="O178" s="16">
        <f t="shared" ref="O178" si="848">SUM(O176:O177)</f>
        <v>39281.863970826671</v>
      </c>
      <c r="P178" s="16">
        <f t="shared" ref="P178" si="849">SUM(P176:P177)</f>
        <v>39281.863970826671</v>
      </c>
      <c r="Q178" s="16">
        <f t="shared" ref="Q178" si="850">SUM(Q176:Q177)</f>
        <v>39281.863970826671</v>
      </c>
      <c r="R178" s="16">
        <f t="shared" ref="R178" si="851">SUM(R176:R177)</f>
        <v>39281.863970826671</v>
      </c>
      <c r="S178" s="16">
        <f t="shared" ref="S178" si="852">SUM(S176:S177)</f>
        <v>39281.863970826671</v>
      </c>
      <c r="T178" s="16">
        <f t="shared" ref="T178" si="853">SUM(T176:T177)</f>
        <v>39281.863970826671</v>
      </c>
      <c r="U178" s="16">
        <f t="shared" ref="U178" si="854">SUM(U176:U177)</f>
        <v>39281.863970826671</v>
      </c>
      <c r="V178" s="16">
        <f t="shared" ref="V178" si="855">SUM(V176:V177)</f>
        <v>39281.863970826671</v>
      </c>
      <c r="W178" s="16">
        <f t="shared" ref="W178" si="856">SUM(W176:W177)</f>
        <v>39281.863970826671</v>
      </c>
      <c r="X178" s="16">
        <f t="shared" ref="X178" si="857">SUM(X176:X177)</f>
        <v>39281.863970826671</v>
      </c>
      <c r="Y178" s="16">
        <f t="shared" ref="Y178" si="858">SUM(Y176:Y177)</f>
        <v>39281.863970826671</v>
      </c>
      <c r="Z178" s="16">
        <f t="shared" ref="Z178" si="859">SUM(Z176:Z177)</f>
        <v>39281.863970826671</v>
      </c>
      <c r="AA178" s="16">
        <f t="shared" ref="AA178" si="860">SUM(AA176:AA177)</f>
        <v>39281.863970826671</v>
      </c>
      <c r="AB178" s="16">
        <f t="shared" ref="AB178" si="861">SUM(AB176:AB177)</f>
        <v>152831.8639708267</v>
      </c>
      <c r="AC178" s="16">
        <f t="shared" ref="AC178" si="862">SUM(AC176:AC177)</f>
        <v>0</v>
      </c>
      <c r="AD178" s="16">
        <f t="shared" ref="AD178" si="863">SUM(AD176:AD177)</f>
        <v>0</v>
      </c>
      <c r="AE178" s="16">
        <f t="shared" ref="AE178" si="864">SUM(AE176:AE177)</f>
        <v>0</v>
      </c>
      <c r="AF178" s="16">
        <f t="shared" ref="AF178" si="865">SUM(AF176:AF177)</f>
        <v>0</v>
      </c>
      <c r="AG178" s="16">
        <f t="shared" ref="AG178" si="866">SUM(AG176:AG177)</f>
        <v>0</v>
      </c>
      <c r="AH178" s="16">
        <f t="shared" ref="AH178" si="867">SUM(AH176:AH177)</f>
        <v>0</v>
      </c>
      <c r="AI178" s="16">
        <f t="shared" ref="AI178" si="868">SUM(AI176:AI177)</f>
        <v>0</v>
      </c>
      <c r="AJ178" s="16">
        <f t="shared" ref="AJ178" si="869">SUM(AJ176:AJ177)</f>
        <v>0</v>
      </c>
      <c r="AK178" s="16">
        <f t="shared" ref="AK178" si="870">SUM(AK176:AK177)</f>
        <v>0</v>
      </c>
      <c r="AL178" s="16">
        <f t="shared" ref="AL178" si="871">SUM(AL176:AL177)</f>
        <v>0</v>
      </c>
      <c r="AM178" s="16">
        <f t="shared" ref="AM178" si="872">SUM(AM176:AM177)</f>
        <v>0</v>
      </c>
      <c r="AN178" s="16">
        <f t="shared" ref="AN178" si="873">SUM(AN176:AN177)</f>
        <v>0</v>
      </c>
      <c r="AO178" s="16">
        <f t="shared" ref="AO178" si="874">SUM(AO176:AO177)</f>
        <v>0</v>
      </c>
      <c r="AP178" s="16">
        <f t="shared" ref="AP178" si="875">SUM(AP176:AP177)</f>
        <v>0</v>
      </c>
      <c r="AQ178" s="16">
        <f t="shared" ref="AQ178" si="876">SUM(AQ176:AQ177)</f>
        <v>0</v>
      </c>
      <c r="AR178" s="16">
        <f t="shared" ref="AR178" si="877">SUM(AR176:AR177)</f>
        <v>0</v>
      </c>
      <c r="AT178" s="39" t="s">
        <v>261</v>
      </c>
      <c r="AU178" s="39" t="s">
        <v>57</v>
      </c>
      <c r="AV178" s="39" t="s">
        <v>57</v>
      </c>
      <c r="AW178" s="39" t="s">
        <v>57</v>
      </c>
      <c r="AX178" s="39" t="s">
        <v>57</v>
      </c>
      <c r="AY178" s="39" t="s">
        <v>57</v>
      </c>
      <c r="AZ178" s="39" t="s">
        <v>57</v>
      </c>
      <c r="BA178" s="39" t="s">
        <v>57</v>
      </c>
      <c r="BB178" s="39" t="s">
        <v>57</v>
      </c>
      <c r="BC178" s="39" t="s">
        <v>57</v>
      </c>
      <c r="BE178" s="8"/>
      <c r="BF178" s="8"/>
      <c r="BG178" s="8"/>
      <c r="BH178" s="8"/>
      <c r="BI178" s="8"/>
      <c r="BJ178" s="8"/>
      <c r="BK178" s="8"/>
      <c r="BL178" s="8"/>
      <c r="BM178" s="8"/>
      <c r="BN178" s="8"/>
    </row>
    <row r="179" spans="2:66" outlineLevel="1">
      <c r="D179" t="str">
        <f>INDEX($AT179:$BC179,MATCH(General!$F$14,$AT$4:$BC$4,0))</f>
        <v>Cumulative net cash flow</v>
      </c>
      <c r="E179" s="11" t="str">
        <f>General!$F$16</f>
        <v>EUR</v>
      </c>
      <c r="I179" s="15">
        <f>H179+I178</f>
        <v>-21000</v>
      </c>
      <c r="J179" s="15">
        <f t="shared" ref="J179" si="878">I179+J178</f>
        <v>-179168.72204859633</v>
      </c>
      <c r="K179" s="15">
        <f t="shared" ref="K179" si="879">J179+K178</f>
        <v>-139886.85807776966</v>
      </c>
      <c r="L179" s="15">
        <f t="shared" ref="L179" si="880">K179+L178</f>
        <v>-100604.99410694299</v>
      </c>
      <c r="M179" s="15">
        <f t="shared" ref="M179" si="881">L179+M178</f>
        <v>-61323.130136116321</v>
      </c>
      <c r="N179" s="15">
        <f t="shared" ref="N179" si="882">M179+N178</f>
        <v>-22041.26616528965</v>
      </c>
      <c r="O179" s="15">
        <f t="shared" ref="O179" si="883">N179+O178</f>
        <v>17240.597805537021</v>
      </c>
      <c r="P179" s="15">
        <f t="shared" ref="P179" si="884">O179+P178</f>
        <v>56522.461776363692</v>
      </c>
      <c r="Q179" s="15">
        <f t="shared" ref="Q179" si="885">P179+Q178</f>
        <v>95804.325747190363</v>
      </c>
      <c r="R179" s="15">
        <f t="shared" ref="R179" si="886">Q179+R178</f>
        <v>135086.18971801703</v>
      </c>
      <c r="S179" s="15">
        <f t="shared" ref="S179" si="887">R179+S178</f>
        <v>174368.05368884371</v>
      </c>
      <c r="T179" s="15">
        <f t="shared" ref="T179" si="888">S179+T178</f>
        <v>213649.91765967038</v>
      </c>
      <c r="U179" s="15">
        <f t="shared" ref="U179" si="889">T179+U178</f>
        <v>252931.78163049705</v>
      </c>
      <c r="V179" s="15">
        <f t="shared" ref="V179" si="890">U179+V178</f>
        <v>292213.64560132369</v>
      </c>
      <c r="W179" s="15">
        <f t="shared" ref="W179" si="891">V179+W178</f>
        <v>331495.50957215036</v>
      </c>
      <c r="X179" s="15">
        <f t="shared" ref="X179" si="892">W179+X178</f>
        <v>370777.37354297703</v>
      </c>
      <c r="Y179" s="15">
        <f t="shared" ref="Y179" si="893">X179+Y178</f>
        <v>410059.2375138037</v>
      </c>
      <c r="Z179" s="15">
        <f t="shared" ref="Z179" si="894">Y179+Z178</f>
        <v>449341.10148463037</v>
      </c>
      <c r="AA179" s="15">
        <f t="shared" ref="AA179" si="895">Z179+AA178</f>
        <v>488622.96545545704</v>
      </c>
      <c r="AB179" s="15">
        <f t="shared" ref="AB179" si="896">AA179+AB178</f>
        <v>641454.82942628372</v>
      </c>
      <c r="AC179" s="15">
        <f t="shared" ref="AC179" si="897">AB179+AC178</f>
        <v>641454.82942628372</v>
      </c>
      <c r="AD179" s="15">
        <f t="shared" ref="AD179" si="898">AC179+AD178</f>
        <v>641454.82942628372</v>
      </c>
      <c r="AE179" s="15">
        <f t="shared" ref="AE179" si="899">AD179+AE178</f>
        <v>641454.82942628372</v>
      </c>
      <c r="AF179" s="15">
        <f t="shared" ref="AF179" si="900">AE179+AF178</f>
        <v>641454.82942628372</v>
      </c>
      <c r="AG179" s="15">
        <f t="shared" ref="AG179" si="901">AF179+AG178</f>
        <v>641454.82942628372</v>
      </c>
      <c r="AH179" s="15">
        <f t="shared" ref="AH179" si="902">AG179+AH178</f>
        <v>641454.82942628372</v>
      </c>
      <c r="AI179" s="15">
        <f t="shared" ref="AI179" si="903">AH179+AI178</f>
        <v>641454.82942628372</v>
      </c>
      <c r="AJ179" s="15">
        <f t="shared" ref="AJ179" si="904">AI179+AJ178</f>
        <v>641454.82942628372</v>
      </c>
      <c r="AK179" s="15">
        <f t="shared" ref="AK179" si="905">AJ179+AK178</f>
        <v>641454.82942628372</v>
      </c>
      <c r="AL179" s="15">
        <f t="shared" ref="AL179" si="906">AK179+AL178</f>
        <v>641454.82942628372</v>
      </c>
      <c r="AM179" s="15">
        <f t="shared" ref="AM179" si="907">AL179+AM178</f>
        <v>641454.82942628372</v>
      </c>
      <c r="AN179" s="15">
        <f t="shared" ref="AN179" si="908">AM179+AN178</f>
        <v>641454.82942628372</v>
      </c>
      <c r="AO179" s="15">
        <f t="shared" ref="AO179" si="909">AN179+AO178</f>
        <v>641454.82942628372</v>
      </c>
      <c r="AP179" s="15">
        <f t="shared" ref="AP179" si="910">AO179+AP178</f>
        <v>641454.82942628372</v>
      </c>
      <c r="AQ179" s="15">
        <f t="shared" ref="AQ179" si="911">AP179+AQ178</f>
        <v>641454.82942628372</v>
      </c>
      <c r="AR179" s="15">
        <f t="shared" ref="AR179" si="912">AQ179+AR178</f>
        <v>641454.82942628372</v>
      </c>
      <c r="AT179" s="39" t="s">
        <v>263</v>
      </c>
      <c r="AU179" s="39" t="s">
        <v>57</v>
      </c>
      <c r="AV179" s="39" t="s">
        <v>57</v>
      </c>
      <c r="AW179" s="39" t="s">
        <v>57</v>
      </c>
      <c r="AX179" s="39" t="s">
        <v>57</v>
      </c>
      <c r="AY179" s="39" t="s">
        <v>57</v>
      </c>
      <c r="AZ179" s="39" t="s">
        <v>57</v>
      </c>
      <c r="BA179" s="39" t="s">
        <v>57</v>
      </c>
      <c r="BB179" s="39" t="s">
        <v>57</v>
      </c>
      <c r="BC179" s="39" t="s">
        <v>57</v>
      </c>
      <c r="BE179" s="8"/>
      <c r="BF179" s="8"/>
      <c r="BG179" s="8"/>
      <c r="BH179" s="8"/>
      <c r="BI179" s="8"/>
      <c r="BJ179" s="8"/>
      <c r="BK179" s="8"/>
      <c r="BL179" s="8"/>
      <c r="BM179" s="8"/>
      <c r="BN179" s="8"/>
    </row>
    <row r="180" spans="2:66" outlineLevel="1">
      <c r="E180" s="11"/>
    </row>
    <row r="181" spans="2:66" outlineLevel="1">
      <c r="D181" s="2" t="str">
        <f>INDEX($AT181:$BC181,MATCH(General!$F$14,$AT$4:$BC$4,0))</f>
        <v>Discounted net cash flow</v>
      </c>
      <c r="E181" s="17" t="str">
        <f>General!$F$16</f>
        <v>EUR</v>
      </c>
      <c r="F181" s="28">
        <f>SUM(I181:AR181)</f>
        <v>345158.59173388628</v>
      </c>
      <c r="I181" s="16">
        <f>I178/(1+Calc!$F$790)^Config!I$15</f>
        <v>-20192.307692307691</v>
      </c>
      <c r="J181" s="16">
        <f>J178/(1+Calc!$F$790)^Config!J$15</f>
        <v>-146235.87467510754</v>
      </c>
      <c r="K181" s="16">
        <f>K178/(1+Calc!$F$790)^Config!K$15</f>
        <v>34921.434031871111</v>
      </c>
      <c r="L181" s="16">
        <f>L178/(1+Calc!$F$790)^Config!L$15</f>
        <v>33578.301953722221</v>
      </c>
      <c r="M181" s="16">
        <f>M178/(1+Calc!$F$790)^Config!M$15</f>
        <v>32286.828801655978</v>
      </c>
      <c r="N181" s="16">
        <f>N178/(1+Calc!$F$790)^Config!N$15</f>
        <v>31045.027693899978</v>
      </c>
      <c r="O181" s="16">
        <f>O178/(1+Calc!$F$790)^Config!O$15</f>
        <v>29850.988167211523</v>
      </c>
      <c r="P181" s="16">
        <f>P178/(1+Calc!$F$790)^Config!P$15</f>
        <v>28702.873237703381</v>
      </c>
      <c r="Q181" s="16">
        <f>Q178/(1+Calc!$F$790)^Config!Q$15</f>
        <v>27598.916574714785</v>
      </c>
      <c r="R181" s="16">
        <f>R178/(1+Calc!$F$790)^Config!R$15</f>
        <v>26537.419783379602</v>
      </c>
      <c r="S181" s="16">
        <f>S178/(1+Calc!$F$790)^Config!S$15</f>
        <v>25516.749791711158</v>
      </c>
      <c r="T181" s="16">
        <f>T178/(1+Calc!$F$790)^Config!T$15</f>
        <v>24535.336338183799</v>
      </c>
      <c r="U181" s="16">
        <f>U178/(1+Calc!$F$790)^Config!U$15</f>
        <v>23591.669555945962</v>
      </c>
      <c r="V181" s="16">
        <f>V178/(1+Calc!$F$790)^Config!V$15</f>
        <v>22684.297649948039</v>
      </c>
      <c r="W181" s="16">
        <f>W178/(1+Calc!$F$790)^Config!W$15</f>
        <v>21811.824663411579</v>
      </c>
      <c r="X181" s="16">
        <f>X178/(1+Calc!$F$790)^Config!X$15</f>
        <v>20972.908330203438</v>
      </c>
      <c r="Y181" s="16">
        <f>Y178/(1+Calc!$F$790)^Config!Y$15</f>
        <v>20166.258009810997</v>
      </c>
      <c r="Z181" s="16">
        <f>Z178/(1+Calc!$F$790)^Config!Z$15</f>
        <v>19390.632701741339</v>
      </c>
      <c r="AA181" s="16">
        <f>AA178/(1+Calc!$F$790)^Config!AA$15</f>
        <v>18644.839136289749</v>
      </c>
      <c r="AB181" s="16">
        <f>AB178/(1+Calc!$F$790)^Config!AB$15</f>
        <v>69750.467679896872</v>
      </c>
      <c r="AC181" s="16">
        <f>AC178/(1+Calc!$F$790)^Config!AC$15</f>
        <v>0</v>
      </c>
      <c r="AD181" s="16">
        <f>AD178/(1+Calc!$F$790)^Config!AD$15</f>
        <v>0</v>
      </c>
      <c r="AE181" s="16">
        <f>AE178/(1+Calc!$F$790)^Config!AE$15</f>
        <v>0</v>
      </c>
      <c r="AF181" s="16">
        <f>AF178/(1+Calc!$F$790)^Config!AF$15</f>
        <v>0</v>
      </c>
      <c r="AG181" s="16">
        <f>AG178/(1+Calc!$F$790)^Config!AG$15</f>
        <v>0</v>
      </c>
      <c r="AH181" s="16">
        <f>AH178/(1+Calc!$F$790)^Config!AH$15</f>
        <v>0</v>
      </c>
      <c r="AI181" s="16">
        <f>AI178/(1+Calc!$F$790)^Config!AI$15</f>
        <v>0</v>
      </c>
      <c r="AJ181" s="16">
        <f>AJ178/(1+Calc!$F$790)^Config!AJ$15</f>
        <v>0</v>
      </c>
      <c r="AK181" s="16">
        <f>AK178/(1+Calc!$F$790)^Config!AK$15</f>
        <v>0</v>
      </c>
      <c r="AL181" s="16">
        <f>AL178/(1+Calc!$F$790)^Config!AL$15</f>
        <v>0</v>
      </c>
      <c r="AM181" s="16">
        <f>AM178/(1+Calc!$F$790)^Config!AM$15</f>
        <v>0</v>
      </c>
      <c r="AN181" s="16">
        <f>AN178/(1+Calc!$F$790)^Config!AN$15</f>
        <v>0</v>
      </c>
      <c r="AO181" s="16">
        <f>AO178/(1+Calc!$F$790)^Config!AO$15</f>
        <v>0</v>
      </c>
      <c r="AP181" s="16">
        <f>AP178/(1+Calc!$F$790)^Config!AP$15</f>
        <v>0</v>
      </c>
      <c r="AQ181" s="16">
        <f>AQ178/(1+Calc!$F$790)^Config!AQ$15</f>
        <v>0</v>
      </c>
      <c r="AR181" s="16">
        <f>AR178/(1+Calc!$F$790)^Config!AR$15</f>
        <v>0</v>
      </c>
      <c r="AT181" s="39" t="s">
        <v>266</v>
      </c>
      <c r="AU181" s="39" t="s">
        <v>57</v>
      </c>
      <c r="AV181" s="39" t="s">
        <v>57</v>
      </c>
      <c r="AW181" s="39" t="s">
        <v>57</v>
      </c>
      <c r="AX181" s="39" t="s">
        <v>57</v>
      </c>
      <c r="AY181" s="39" t="s">
        <v>57</v>
      </c>
      <c r="AZ181" s="39" t="s">
        <v>57</v>
      </c>
      <c r="BA181" s="39" t="s">
        <v>57</v>
      </c>
      <c r="BB181" s="39" t="s">
        <v>57</v>
      </c>
      <c r="BC181" s="39" t="s">
        <v>57</v>
      </c>
      <c r="BE181" s="8"/>
      <c r="BF181" s="8"/>
      <c r="BG181" s="8"/>
      <c r="BH181" s="8"/>
      <c r="BI181" s="8"/>
      <c r="BJ181" s="8"/>
      <c r="BK181" s="8"/>
      <c r="BL181" s="8"/>
      <c r="BM181" s="8"/>
      <c r="BN181" s="8"/>
    </row>
    <row r="182" spans="2:66" outlineLevel="1">
      <c r="D182" t="str">
        <f>INDEX($AT182:$BC182,MATCH(General!$F$14,$AT$4:$BC$4,0))</f>
        <v>Cumulative discounted net cash flow</v>
      </c>
      <c r="E182" s="11" t="str">
        <f>General!$F$16</f>
        <v>EUR</v>
      </c>
      <c r="I182" s="15">
        <f>H182+I181</f>
        <v>-20192.307692307691</v>
      </c>
      <c r="J182" s="15">
        <f t="shared" ref="J182" si="913">I182+J181</f>
        <v>-166428.18236741523</v>
      </c>
      <c r="K182" s="15">
        <f t="shared" ref="K182" si="914">J182+K181</f>
        <v>-131506.74833554411</v>
      </c>
      <c r="L182" s="15">
        <f t="shared" ref="L182" si="915">K182+L181</f>
        <v>-97928.446381821879</v>
      </c>
      <c r="M182" s="15">
        <f t="shared" ref="M182" si="916">L182+M181</f>
        <v>-65641.617580165897</v>
      </c>
      <c r="N182" s="15">
        <f t="shared" ref="N182" si="917">M182+N181</f>
        <v>-34596.589886265923</v>
      </c>
      <c r="O182" s="15">
        <f t="shared" ref="O182" si="918">N182+O181</f>
        <v>-4745.6017190544007</v>
      </c>
      <c r="P182" s="15">
        <f t="shared" ref="P182" si="919">O182+P181</f>
        <v>23957.27151864898</v>
      </c>
      <c r="Q182" s="15">
        <f t="shared" ref="Q182" si="920">P182+Q181</f>
        <v>51556.188093363766</v>
      </c>
      <c r="R182" s="15">
        <f t="shared" ref="R182" si="921">Q182+R181</f>
        <v>78093.607876743365</v>
      </c>
      <c r="S182" s="15">
        <f t="shared" ref="S182" si="922">R182+S181</f>
        <v>103610.35766845453</v>
      </c>
      <c r="T182" s="15">
        <f t="shared" ref="T182" si="923">S182+T181</f>
        <v>128145.69400663832</v>
      </c>
      <c r="U182" s="15">
        <f t="shared" ref="U182" si="924">T182+U181</f>
        <v>151737.36356258427</v>
      </c>
      <c r="V182" s="15">
        <f t="shared" ref="V182" si="925">U182+V181</f>
        <v>174421.66121253232</v>
      </c>
      <c r="W182" s="15">
        <f t="shared" ref="W182" si="926">V182+W181</f>
        <v>196233.48587594391</v>
      </c>
      <c r="X182" s="15">
        <f t="shared" ref="X182" si="927">W182+X181</f>
        <v>217206.39420614735</v>
      </c>
      <c r="Y182" s="15">
        <f t="shared" ref="Y182" si="928">X182+Y181</f>
        <v>237372.65221595834</v>
      </c>
      <c r="Z182" s="15">
        <f t="shared" ref="Z182" si="929">Y182+Z181</f>
        <v>256763.28491769967</v>
      </c>
      <c r="AA182" s="15">
        <f t="shared" ref="AA182" si="930">Z182+AA181</f>
        <v>275408.12405398942</v>
      </c>
      <c r="AB182" s="15">
        <f t="shared" ref="AB182" si="931">AA182+AB181</f>
        <v>345158.59173388628</v>
      </c>
      <c r="AC182" s="15">
        <f t="shared" ref="AC182" si="932">AB182+AC181</f>
        <v>345158.59173388628</v>
      </c>
      <c r="AD182" s="15">
        <f t="shared" ref="AD182" si="933">AC182+AD181</f>
        <v>345158.59173388628</v>
      </c>
      <c r="AE182" s="15">
        <f t="shared" ref="AE182" si="934">AD182+AE181</f>
        <v>345158.59173388628</v>
      </c>
      <c r="AF182" s="15">
        <f t="shared" ref="AF182" si="935">AE182+AF181</f>
        <v>345158.59173388628</v>
      </c>
      <c r="AG182" s="15">
        <f t="shared" ref="AG182" si="936">AF182+AG181</f>
        <v>345158.59173388628</v>
      </c>
      <c r="AH182" s="15">
        <f t="shared" ref="AH182" si="937">AG182+AH181</f>
        <v>345158.59173388628</v>
      </c>
      <c r="AI182" s="15">
        <f t="shared" ref="AI182" si="938">AH182+AI181</f>
        <v>345158.59173388628</v>
      </c>
      <c r="AJ182" s="15">
        <f t="shared" ref="AJ182" si="939">AI182+AJ181</f>
        <v>345158.59173388628</v>
      </c>
      <c r="AK182" s="15">
        <f t="shared" ref="AK182" si="940">AJ182+AK181</f>
        <v>345158.59173388628</v>
      </c>
      <c r="AL182" s="15">
        <f t="shared" ref="AL182" si="941">AK182+AL181</f>
        <v>345158.59173388628</v>
      </c>
      <c r="AM182" s="15">
        <f t="shared" ref="AM182" si="942">AL182+AM181</f>
        <v>345158.59173388628</v>
      </c>
      <c r="AN182" s="15">
        <f t="shared" ref="AN182" si="943">AM182+AN181</f>
        <v>345158.59173388628</v>
      </c>
      <c r="AO182" s="15">
        <f t="shared" ref="AO182" si="944">AN182+AO181</f>
        <v>345158.59173388628</v>
      </c>
      <c r="AP182" s="15">
        <f t="shared" ref="AP182" si="945">AO182+AP181</f>
        <v>345158.59173388628</v>
      </c>
      <c r="AQ182" s="15">
        <f t="shared" ref="AQ182" si="946">AP182+AQ181</f>
        <v>345158.59173388628</v>
      </c>
      <c r="AR182" s="15">
        <f t="shared" ref="AR182" si="947">AQ182+AR181</f>
        <v>345158.59173388628</v>
      </c>
      <c r="AT182" s="39" t="s">
        <v>267</v>
      </c>
      <c r="AU182" s="39" t="s">
        <v>57</v>
      </c>
      <c r="AV182" s="39" t="s">
        <v>57</v>
      </c>
      <c r="AW182" s="39" t="s">
        <v>57</v>
      </c>
      <c r="AX182" s="39" t="s">
        <v>57</v>
      </c>
      <c r="AY182" s="39" t="s">
        <v>57</v>
      </c>
      <c r="AZ182" s="39" t="s">
        <v>57</v>
      </c>
      <c r="BA182" s="39" t="s">
        <v>57</v>
      </c>
      <c r="BB182" s="39" t="s">
        <v>57</v>
      </c>
      <c r="BC182" s="39" t="s">
        <v>57</v>
      </c>
      <c r="BE182" s="8"/>
      <c r="BF182" s="8"/>
      <c r="BG182" s="8"/>
      <c r="BH182" s="8"/>
      <c r="BI182" s="8"/>
      <c r="BJ182" s="8"/>
      <c r="BK182" s="8"/>
      <c r="BL182" s="8"/>
      <c r="BM182" s="8"/>
      <c r="BN182" s="8"/>
    </row>
    <row r="183" spans="2:66" outlineLevel="1">
      <c r="E183" s="11"/>
    </row>
    <row r="184" spans="2:66" outlineLevel="1">
      <c r="D184" s="2" t="str">
        <f>INDEX($AT184:$BC184,MATCH(General!$F$14,$AT$4:$BC$4,0))</f>
        <v>Profitability measures</v>
      </c>
      <c r="E184" s="11"/>
      <c r="AT184" s="39" t="s">
        <v>264</v>
      </c>
      <c r="AU184" s="39" t="s">
        <v>57</v>
      </c>
      <c r="AV184" s="39" t="s">
        <v>57</v>
      </c>
      <c r="AW184" s="39" t="s">
        <v>57</v>
      </c>
      <c r="AX184" s="39" t="s">
        <v>57</v>
      </c>
      <c r="AY184" s="39" t="s">
        <v>57</v>
      </c>
      <c r="AZ184" s="39" t="s">
        <v>57</v>
      </c>
      <c r="BA184" s="39" t="s">
        <v>57</v>
      </c>
      <c r="BB184" s="39" t="s">
        <v>57</v>
      </c>
      <c r="BC184" s="39" t="s">
        <v>57</v>
      </c>
    </row>
    <row r="185" spans="2:66" outlineLevel="1">
      <c r="D185" t="str">
        <f>INDEX($AT185:$BC185,MATCH(General!$F$14,$AT$4:$BC$4,0))</f>
        <v>FNPV(K)</v>
      </c>
      <c r="E185" s="11" t="str">
        <f>General!$F$16</f>
        <v>EUR</v>
      </c>
      <c r="F185" s="25">
        <f>F181</f>
        <v>345158.59173388628</v>
      </c>
      <c r="AT185" s="57" t="s">
        <v>278</v>
      </c>
      <c r="AU185" s="39" t="s">
        <v>57</v>
      </c>
      <c r="AV185" s="39" t="s">
        <v>57</v>
      </c>
      <c r="AW185" s="39" t="s">
        <v>57</v>
      </c>
      <c r="AX185" s="39" t="s">
        <v>57</v>
      </c>
      <c r="AY185" s="39" t="s">
        <v>57</v>
      </c>
      <c r="AZ185" s="39" t="s">
        <v>57</v>
      </c>
      <c r="BA185" s="39" t="s">
        <v>57</v>
      </c>
      <c r="BB185" s="39" t="s">
        <v>57</v>
      </c>
      <c r="BC185" s="39" t="s">
        <v>57</v>
      </c>
      <c r="BE185" s="8"/>
      <c r="BF185" s="8"/>
      <c r="BG185" s="8"/>
      <c r="BH185" s="8"/>
      <c r="BI185" s="8"/>
      <c r="BJ185" s="8"/>
      <c r="BK185" s="8"/>
      <c r="BL185" s="8"/>
      <c r="BM185" s="8"/>
      <c r="BN185" s="8"/>
    </row>
    <row r="186" spans="2:66" outlineLevel="1">
      <c r="D186" t="str">
        <f>INDEX($AT186:$BC186,MATCH(General!$F$14,$AT$4:$BC$4,0))</f>
        <v>FRR(K)</v>
      </c>
      <c r="E186" s="11" t="str">
        <f>INDEX($BC186:$BL186,MATCH(General!$F$14,$BC$4:$BL$4,0))</f>
        <v>%</v>
      </c>
      <c r="F186" s="49">
        <f>IFERROR(IRR(I178:AR178),"n/a")</f>
        <v>0.21130451726103261</v>
      </c>
      <c r="AT186" s="57" t="s">
        <v>279</v>
      </c>
      <c r="AU186" s="39" t="s">
        <v>57</v>
      </c>
      <c r="AV186" s="39" t="s">
        <v>57</v>
      </c>
      <c r="AW186" s="39" t="s">
        <v>57</v>
      </c>
      <c r="AX186" s="39" t="s">
        <v>57</v>
      </c>
      <c r="AY186" s="39" t="s">
        <v>57</v>
      </c>
      <c r="AZ186" s="39" t="s">
        <v>57</v>
      </c>
      <c r="BA186" s="39" t="s">
        <v>57</v>
      </c>
      <c r="BB186" s="39" t="s">
        <v>57</v>
      </c>
      <c r="BC186" s="39" t="s">
        <v>57</v>
      </c>
      <c r="BE186" s="39" t="s">
        <v>21</v>
      </c>
      <c r="BF186" s="39" t="s">
        <v>21</v>
      </c>
      <c r="BG186" s="39" t="s">
        <v>57</v>
      </c>
      <c r="BH186" s="39" t="s">
        <v>57</v>
      </c>
      <c r="BI186" s="39" t="s">
        <v>57</v>
      </c>
      <c r="BJ186" s="39" t="s">
        <v>57</v>
      </c>
      <c r="BK186" s="39" t="s">
        <v>57</v>
      </c>
      <c r="BL186" s="39" t="s">
        <v>57</v>
      </c>
      <c r="BM186" s="39" t="s">
        <v>57</v>
      </c>
      <c r="BN186" s="39" t="s">
        <v>57</v>
      </c>
    </row>
    <row r="187" spans="2:66" outlineLevel="1">
      <c r="D187" t="str">
        <f>INDEX($AT187:$BC187,MATCH(General!$F$14,$AT$4:$BC$4,0))</f>
        <v>FNPV(K) change</v>
      </c>
      <c r="E187" s="11" t="str">
        <f>INDEX($BC187:$BL187,MATCH(General!$F$14,$BC$4:$BL$4,0))</f>
        <v>%</v>
      </c>
      <c r="F187" s="49">
        <f>IFERROR(IF(AND(F185&gt;0,Financial_analysis!$F$53&gt;0),F185/Financial_analysis!$F$53-1,IF(AND(F185&lt;0,Financial_analysis!$F$53&lt;0),-(F185/Financial_analysis!$F$53-1),"n/a")),"n/a")</f>
        <v>1.0272863502569063E-2</v>
      </c>
      <c r="AT187" s="57" t="s">
        <v>328</v>
      </c>
      <c r="AU187" s="39" t="s">
        <v>57</v>
      </c>
      <c r="AV187" s="39" t="s">
        <v>57</v>
      </c>
      <c r="AW187" s="39" t="s">
        <v>57</v>
      </c>
      <c r="AX187" s="39" t="s">
        <v>57</v>
      </c>
      <c r="AY187" s="39" t="s">
        <v>57</v>
      </c>
      <c r="AZ187" s="39" t="s">
        <v>57</v>
      </c>
      <c r="BA187" s="39" t="s">
        <v>57</v>
      </c>
      <c r="BB187" s="39" t="s">
        <v>57</v>
      </c>
      <c r="BC187" s="39" t="s">
        <v>57</v>
      </c>
      <c r="BE187" s="39" t="s">
        <v>21</v>
      </c>
      <c r="BF187" s="39" t="s">
        <v>21</v>
      </c>
      <c r="BG187" s="39" t="s">
        <v>57</v>
      </c>
      <c r="BH187" s="39" t="s">
        <v>57</v>
      </c>
      <c r="BI187" s="39" t="s">
        <v>57</v>
      </c>
      <c r="BJ187" s="39" t="s">
        <v>57</v>
      </c>
      <c r="BK187" s="39" t="s">
        <v>57</v>
      </c>
      <c r="BL187" s="39" t="s">
        <v>57</v>
      </c>
      <c r="BM187" s="39" t="s">
        <v>57</v>
      </c>
      <c r="BN187" s="39" t="s">
        <v>57</v>
      </c>
    </row>
    <row r="188" spans="2:66" outlineLevel="1">
      <c r="D188" t="str">
        <f>INDEX($AT188:$BC188,MATCH(General!$F$14,$AT$4:$BC$4,0))</f>
        <v>FRR(K) change</v>
      </c>
      <c r="E188" s="11" t="str">
        <f>INDEX($BC188:$BL188,MATCH(General!$F$14,$BC$4:$BL$4,0))</f>
        <v>p.p.</v>
      </c>
      <c r="F188" s="49">
        <f>IFERROR(F186-Financial_analysis!$F$54,"n/a")</f>
        <v>1.8166014749210202E-3</v>
      </c>
      <c r="AT188" s="57" t="s">
        <v>329</v>
      </c>
      <c r="AU188" s="39" t="s">
        <v>57</v>
      </c>
      <c r="AV188" s="39" t="s">
        <v>57</v>
      </c>
      <c r="AW188" s="39" t="s">
        <v>57</v>
      </c>
      <c r="AX188" s="39" t="s">
        <v>57</v>
      </c>
      <c r="AY188" s="39" t="s">
        <v>57</v>
      </c>
      <c r="AZ188" s="39" t="s">
        <v>57</v>
      </c>
      <c r="BA188" s="39" t="s">
        <v>57</v>
      </c>
      <c r="BB188" s="39" t="s">
        <v>57</v>
      </c>
      <c r="BC188" s="39" t="s">
        <v>57</v>
      </c>
      <c r="BE188" s="39" t="s">
        <v>333</v>
      </c>
      <c r="BF188" s="39" t="s">
        <v>333</v>
      </c>
      <c r="BG188" s="39" t="s">
        <v>57</v>
      </c>
      <c r="BH188" s="39" t="s">
        <v>57</v>
      </c>
      <c r="BI188" s="39" t="s">
        <v>57</v>
      </c>
      <c r="BJ188" s="39" t="s">
        <v>57</v>
      </c>
      <c r="BK188" s="39" t="s">
        <v>57</v>
      </c>
      <c r="BL188" s="39" t="s">
        <v>57</v>
      </c>
      <c r="BM188" s="39" t="s">
        <v>57</v>
      </c>
      <c r="BN188" s="39" t="s">
        <v>57</v>
      </c>
    </row>
    <row r="189" spans="2:66" outlineLevel="1">
      <c r="E189" s="11"/>
    </row>
    <row r="190" spans="2:66" outlineLevel="1">
      <c r="B190" s="5" t="str">
        <f>INDEX($AT190:$BC190,MATCH(General!$F$14,$AT$4:$BC$4,0))</f>
        <v>Revenues sensitivity</v>
      </c>
      <c r="C190" s="5"/>
      <c r="D190" s="5"/>
      <c r="E190" s="19"/>
      <c r="F190" s="5"/>
      <c r="G190" s="5"/>
      <c r="H190" s="5"/>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T190" s="39" t="s">
        <v>323</v>
      </c>
      <c r="AU190" s="39" t="s">
        <v>57</v>
      </c>
      <c r="AV190" s="39" t="s">
        <v>57</v>
      </c>
      <c r="AW190" s="39" t="s">
        <v>57</v>
      </c>
      <c r="AX190" s="39" t="s">
        <v>57</v>
      </c>
      <c r="AY190" s="39" t="s">
        <v>57</v>
      </c>
      <c r="AZ190" s="39" t="s">
        <v>57</v>
      </c>
      <c r="BA190" s="39" t="s">
        <v>57</v>
      </c>
      <c r="BB190" s="39" t="s">
        <v>57</v>
      </c>
      <c r="BC190" s="39" t="s">
        <v>57</v>
      </c>
    </row>
    <row r="191" spans="2:66" outlineLevel="1">
      <c r="E191" s="11"/>
    </row>
    <row r="192" spans="2:66" outlineLevel="1">
      <c r="C192" s="6" t="str">
        <f>INDEX($AT192:$BC192,MATCH(General!$F$14,$AT$4:$BC$4,0))</f>
        <v>Revenues sensitivity - decrease</v>
      </c>
      <c r="D192" s="6"/>
      <c r="E192" s="13"/>
      <c r="F192" s="6"/>
      <c r="G192" s="6"/>
      <c r="H192" s="6"/>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T192" s="39" t="s">
        <v>324</v>
      </c>
      <c r="AU192" s="39" t="s">
        <v>57</v>
      </c>
      <c r="AV192" s="39" t="s">
        <v>57</v>
      </c>
      <c r="AW192" s="39" t="s">
        <v>57</v>
      </c>
      <c r="AX192" s="39" t="s">
        <v>57</v>
      </c>
      <c r="AY192" s="39" t="s">
        <v>57</v>
      </c>
      <c r="AZ192" s="39" t="s">
        <v>57</v>
      </c>
      <c r="BA192" s="39" t="s">
        <v>57</v>
      </c>
      <c r="BB192" s="39" t="s">
        <v>57</v>
      </c>
      <c r="BC192" s="39" t="s">
        <v>57</v>
      </c>
    </row>
    <row r="193" spans="4:66" outlineLevel="1">
      <c r="E193" s="11"/>
    </row>
    <row r="194" spans="4:66" outlineLevel="1">
      <c r="D194" t="str">
        <f>INDEX($AT194:$BC194,MATCH(General!$F$14,$AT$4:$BC$4,0))</f>
        <v>Revenues change</v>
      </c>
      <c r="E194" s="11" t="str">
        <f>INDEX($BC194:$BL194,MATCH(General!$F$14,$BC$4:$BL$4,0))</f>
        <v>%</v>
      </c>
      <c r="F194" s="49">
        <f>Analysis_param!$F$85</f>
        <v>-0.01</v>
      </c>
      <c r="AT194" s="39" t="s">
        <v>325</v>
      </c>
      <c r="AU194" s="39" t="s">
        <v>57</v>
      </c>
      <c r="AV194" s="39" t="s">
        <v>57</v>
      </c>
      <c r="AW194" s="39" t="s">
        <v>57</v>
      </c>
      <c r="AX194" s="39" t="s">
        <v>57</v>
      </c>
      <c r="AY194" s="39" t="s">
        <v>57</v>
      </c>
      <c r="AZ194" s="39" t="s">
        <v>57</v>
      </c>
      <c r="BA194" s="39" t="s">
        <v>57</v>
      </c>
      <c r="BB194" s="39" t="s">
        <v>57</v>
      </c>
      <c r="BC194" s="39" t="s">
        <v>57</v>
      </c>
      <c r="BE194" s="39" t="s">
        <v>21</v>
      </c>
      <c r="BF194" s="39" t="s">
        <v>21</v>
      </c>
      <c r="BG194" s="39" t="s">
        <v>57</v>
      </c>
      <c r="BH194" s="39" t="s">
        <v>57</v>
      </c>
      <c r="BI194" s="39" t="s">
        <v>57</v>
      </c>
      <c r="BJ194" s="39" t="s">
        <v>57</v>
      </c>
      <c r="BK194" s="39" t="s">
        <v>57</v>
      </c>
      <c r="BL194" s="39" t="s">
        <v>57</v>
      </c>
      <c r="BM194" s="39" t="s">
        <v>57</v>
      </c>
      <c r="BN194" s="39" t="s">
        <v>57</v>
      </c>
    </row>
    <row r="195" spans="4:66" outlineLevel="1">
      <c r="D195" t="str">
        <f>INDEX($AT195:$BC195,MATCH(General!$F$14,$AT$4:$BC$4,0))</f>
        <v>Net cash flow - base case</v>
      </c>
      <c r="E195" s="11" t="str">
        <f>General!$F$16</f>
        <v>EUR</v>
      </c>
      <c r="F195" s="25">
        <f>SUM(I195:AR195)</f>
        <v>636156.87569513288</v>
      </c>
      <c r="I195" s="15">
        <f>Financial_analysis!I$46</f>
        <v>-21000</v>
      </c>
      <c r="J195" s="15">
        <f>Financial_analysis!J$46</f>
        <v>-158404.93013970956</v>
      </c>
      <c r="K195" s="15">
        <f>Financial_analysis!K$46</f>
        <v>39000.655879713464</v>
      </c>
      <c r="L195" s="15">
        <f>Financial_analysis!L$46</f>
        <v>39000.655879713464</v>
      </c>
      <c r="M195" s="15">
        <f>Financial_analysis!M$46</f>
        <v>39000.655879713464</v>
      </c>
      <c r="N195" s="15">
        <f>Financial_analysis!N$46</f>
        <v>39000.655879713464</v>
      </c>
      <c r="O195" s="15">
        <f>Financial_analysis!O$46</f>
        <v>39000.655879713464</v>
      </c>
      <c r="P195" s="15">
        <f>Financial_analysis!P$46</f>
        <v>39000.655879713464</v>
      </c>
      <c r="Q195" s="15">
        <f>Financial_analysis!Q$46</f>
        <v>39000.655879713464</v>
      </c>
      <c r="R195" s="15">
        <f>Financial_analysis!R$46</f>
        <v>39000.655879713464</v>
      </c>
      <c r="S195" s="15">
        <f>Financial_analysis!S$46</f>
        <v>39000.655879713464</v>
      </c>
      <c r="T195" s="15">
        <f>Financial_analysis!T$46</f>
        <v>39000.655879713464</v>
      </c>
      <c r="U195" s="15">
        <f>Financial_analysis!U$46</f>
        <v>39000.655879713464</v>
      </c>
      <c r="V195" s="15">
        <f>Financial_analysis!V$46</f>
        <v>39000.655879713464</v>
      </c>
      <c r="W195" s="15">
        <f>Financial_analysis!W$46</f>
        <v>39000.655879713464</v>
      </c>
      <c r="X195" s="15">
        <f>Financial_analysis!X$46</f>
        <v>39000.655879713464</v>
      </c>
      <c r="Y195" s="15">
        <f>Financial_analysis!Y$46</f>
        <v>39000.655879713464</v>
      </c>
      <c r="Z195" s="15">
        <f>Financial_analysis!Z$46</f>
        <v>39000.655879713464</v>
      </c>
      <c r="AA195" s="15">
        <f>Financial_analysis!AA$46</f>
        <v>39000.655879713464</v>
      </c>
      <c r="AB195" s="15">
        <f>Financial_analysis!AB$46</f>
        <v>152550.65587971348</v>
      </c>
      <c r="AC195" s="15">
        <f>Financial_analysis!AC$46</f>
        <v>0</v>
      </c>
      <c r="AD195" s="15">
        <f>Financial_analysis!AD$46</f>
        <v>0</v>
      </c>
      <c r="AE195" s="15">
        <f>Financial_analysis!AE$46</f>
        <v>0</v>
      </c>
      <c r="AF195" s="15">
        <f>Financial_analysis!AF$46</f>
        <v>0</v>
      </c>
      <c r="AG195" s="15">
        <f>Financial_analysis!AG$46</f>
        <v>0</v>
      </c>
      <c r="AH195" s="15">
        <f>Financial_analysis!AH$46</f>
        <v>0</v>
      </c>
      <c r="AI195" s="15">
        <f>Financial_analysis!AI$46</f>
        <v>0</v>
      </c>
      <c r="AJ195" s="15">
        <f>Financial_analysis!AJ$46</f>
        <v>0</v>
      </c>
      <c r="AK195" s="15">
        <f>Financial_analysis!AK$46</f>
        <v>0</v>
      </c>
      <c r="AL195" s="15">
        <f>Financial_analysis!AL$46</f>
        <v>0</v>
      </c>
      <c r="AM195" s="15">
        <f>Financial_analysis!AM$46</f>
        <v>0</v>
      </c>
      <c r="AN195" s="15">
        <f>Financial_analysis!AN$46</f>
        <v>0</v>
      </c>
      <c r="AO195" s="15">
        <f>Financial_analysis!AO$46</f>
        <v>0</v>
      </c>
      <c r="AP195" s="15">
        <f>Financial_analysis!AP$46</f>
        <v>0</v>
      </c>
      <c r="AQ195" s="15">
        <f>Financial_analysis!AQ$46</f>
        <v>0</v>
      </c>
      <c r="AR195" s="15">
        <f>Financial_analysis!AR$46</f>
        <v>0</v>
      </c>
      <c r="AT195" s="39" t="s">
        <v>306</v>
      </c>
      <c r="AU195" s="39" t="s">
        <v>57</v>
      </c>
      <c r="AV195" s="39" t="s">
        <v>57</v>
      </c>
      <c r="AW195" s="39" t="s">
        <v>57</v>
      </c>
      <c r="AX195" s="39" t="s">
        <v>57</v>
      </c>
      <c r="AY195" s="39" t="s">
        <v>57</v>
      </c>
      <c r="AZ195" s="39" t="s">
        <v>57</v>
      </c>
      <c r="BA195" s="39" t="s">
        <v>57</v>
      </c>
      <c r="BB195" s="39" t="s">
        <v>57</v>
      </c>
      <c r="BC195" s="39" t="s">
        <v>57</v>
      </c>
      <c r="BE195" s="8"/>
      <c r="BF195" s="8"/>
      <c r="BG195" s="8"/>
      <c r="BH195" s="8"/>
      <c r="BI195" s="8"/>
      <c r="BJ195" s="8"/>
      <c r="BK195" s="8"/>
      <c r="BL195" s="8"/>
      <c r="BM195" s="8"/>
      <c r="BN195" s="8"/>
    </row>
    <row r="196" spans="4:66" outlineLevel="1">
      <c r="D196" t="str">
        <f>INDEX($AT196:$BC196,MATCH(General!$F$14,$AT$4:$BC$4,0))</f>
        <v>Change in cash flows</v>
      </c>
      <c r="E196" s="11" t="str">
        <f>General!$F$16</f>
        <v>EUR</v>
      </c>
      <c r="F196" s="25">
        <f>SUM(I196:AR196)</f>
        <v>-2028.11502580038</v>
      </c>
      <c r="I196" s="15">
        <f>$F194*Financial_analysis!I$35</f>
        <v>0</v>
      </c>
      <c r="J196" s="15">
        <f>$F194*Financial_analysis!J$35</f>
        <v>-69.742607489696653</v>
      </c>
      <c r="K196" s="15">
        <f>$F194*Financial_analysis!K$35</f>
        <v>-108.79846768392679</v>
      </c>
      <c r="L196" s="15">
        <f>$F194*Financial_analysis!L$35</f>
        <v>-108.79846768392679</v>
      </c>
      <c r="M196" s="15">
        <f>$F194*Financial_analysis!M$35</f>
        <v>-108.79846768392679</v>
      </c>
      <c r="N196" s="15">
        <f>$F194*Financial_analysis!N$35</f>
        <v>-108.79846768392679</v>
      </c>
      <c r="O196" s="15">
        <f>$F194*Financial_analysis!O$35</f>
        <v>-108.79846768392679</v>
      </c>
      <c r="P196" s="15">
        <f>$F194*Financial_analysis!P$35</f>
        <v>-108.79846768392679</v>
      </c>
      <c r="Q196" s="15">
        <f>$F194*Financial_analysis!Q$35</f>
        <v>-108.79846768392679</v>
      </c>
      <c r="R196" s="15">
        <f>$F194*Financial_analysis!R$35</f>
        <v>-108.79846768392679</v>
      </c>
      <c r="S196" s="15">
        <f>$F194*Financial_analysis!S$35</f>
        <v>-108.79846768392679</v>
      </c>
      <c r="T196" s="15">
        <f>$F194*Financial_analysis!T$35</f>
        <v>-108.79846768392679</v>
      </c>
      <c r="U196" s="15">
        <f>$F194*Financial_analysis!U$35</f>
        <v>-108.79846768392679</v>
      </c>
      <c r="V196" s="15">
        <f>$F194*Financial_analysis!V$35</f>
        <v>-108.79846768392679</v>
      </c>
      <c r="W196" s="15">
        <f>$F194*Financial_analysis!W$35</f>
        <v>-108.79846768392679</v>
      </c>
      <c r="X196" s="15">
        <f>$F194*Financial_analysis!X$35</f>
        <v>-108.79846768392679</v>
      </c>
      <c r="Y196" s="15">
        <f>$F194*Financial_analysis!Y$35</f>
        <v>-108.79846768392679</v>
      </c>
      <c r="Z196" s="15">
        <f>$F194*Financial_analysis!Z$35</f>
        <v>-108.79846768392679</v>
      </c>
      <c r="AA196" s="15">
        <f>$F194*Financial_analysis!AA$35</f>
        <v>-108.79846768392679</v>
      </c>
      <c r="AB196" s="15">
        <f>$F194*Financial_analysis!AB$35</f>
        <v>-108.79846768392679</v>
      </c>
      <c r="AC196" s="15">
        <f>$F194*Financial_analysis!AC$35</f>
        <v>0</v>
      </c>
      <c r="AD196" s="15">
        <f>$F194*Financial_analysis!AD$35</f>
        <v>0</v>
      </c>
      <c r="AE196" s="15">
        <f>$F194*Financial_analysis!AE$35</f>
        <v>0</v>
      </c>
      <c r="AF196" s="15">
        <f>$F194*Financial_analysis!AF$35</f>
        <v>0</v>
      </c>
      <c r="AG196" s="15">
        <f>$F194*Financial_analysis!AG$35</f>
        <v>0</v>
      </c>
      <c r="AH196" s="15">
        <f>$F194*Financial_analysis!AH$35</f>
        <v>0</v>
      </c>
      <c r="AI196" s="15">
        <f>$F194*Financial_analysis!AI$35</f>
        <v>0</v>
      </c>
      <c r="AJ196" s="15">
        <f>$F194*Financial_analysis!AJ$35</f>
        <v>0</v>
      </c>
      <c r="AK196" s="15">
        <f>$F194*Financial_analysis!AK$35</f>
        <v>0</v>
      </c>
      <c r="AL196" s="15">
        <f>$F194*Financial_analysis!AL$35</f>
        <v>0</v>
      </c>
      <c r="AM196" s="15">
        <f>$F194*Financial_analysis!AM$35</f>
        <v>0</v>
      </c>
      <c r="AN196" s="15">
        <f>$F194*Financial_analysis!AN$35</f>
        <v>0</v>
      </c>
      <c r="AO196" s="15">
        <f>$F194*Financial_analysis!AO$35</f>
        <v>0</v>
      </c>
      <c r="AP196" s="15">
        <f>$F194*Financial_analysis!AP$35</f>
        <v>0</v>
      </c>
      <c r="AQ196" s="15">
        <f>$F194*Financial_analysis!AQ$35</f>
        <v>0</v>
      </c>
      <c r="AR196" s="15">
        <f>$F194*Financial_analysis!AR$35</f>
        <v>0</v>
      </c>
      <c r="AT196" s="39" t="s">
        <v>453</v>
      </c>
      <c r="AU196" s="39" t="s">
        <v>57</v>
      </c>
      <c r="AV196" s="39" t="s">
        <v>57</v>
      </c>
      <c r="AW196" s="39" t="s">
        <v>57</v>
      </c>
      <c r="AX196" s="39" t="s">
        <v>57</v>
      </c>
      <c r="AY196" s="39" t="s">
        <v>57</v>
      </c>
      <c r="AZ196" s="39" t="s">
        <v>57</v>
      </c>
      <c r="BA196" s="39" t="s">
        <v>57</v>
      </c>
      <c r="BB196" s="39" t="s">
        <v>57</v>
      </c>
      <c r="BC196" s="39" t="s">
        <v>57</v>
      </c>
      <c r="BE196" s="8"/>
      <c r="BF196" s="8"/>
      <c r="BG196" s="8"/>
      <c r="BH196" s="8"/>
      <c r="BI196" s="8"/>
      <c r="BJ196" s="8"/>
      <c r="BK196" s="8"/>
      <c r="BL196" s="8"/>
      <c r="BM196" s="8"/>
      <c r="BN196" s="8"/>
    </row>
    <row r="197" spans="4:66" outlineLevel="1">
      <c r="D197" s="2" t="str">
        <f>INDEX($AT197:$BC197,MATCH(General!$F$14,$AT$4:$BC$4,0))</f>
        <v>Net cash flow</v>
      </c>
      <c r="E197" s="17" t="str">
        <f>General!$F$16</f>
        <v>EUR</v>
      </c>
      <c r="F197" s="28">
        <f>SUM(I197:AR197)</f>
        <v>634128.76066933235</v>
      </c>
      <c r="I197" s="16">
        <f>SUM(I195:I196)</f>
        <v>-21000</v>
      </c>
      <c r="J197" s="16">
        <f t="shared" ref="J197" si="948">SUM(J195:J196)</f>
        <v>-158474.67274719925</v>
      </c>
      <c r="K197" s="16">
        <f t="shared" ref="K197" si="949">SUM(K195:K196)</f>
        <v>38891.857412029538</v>
      </c>
      <c r="L197" s="16">
        <f t="shared" ref="L197" si="950">SUM(L195:L196)</f>
        <v>38891.857412029538</v>
      </c>
      <c r="M197" s="16">
        <f t="shared" ref="M197" si="951">SUM(M195:M196)</f>
        <v>38891.857412029538</v>
      </c>
      <c r="N197" s="16">
        <f t="shared" ref="N197" si="952">SUM(N195:N196)</f>
        <v>38891.857412029538</v>
      </c>
      <c r="O197" s="16">
        <f t="shared" ref="O197" si="953">SUM(O195:O196)</f>
        <v>38891.857412029538</v>
      </c>
      <c r="P197" s="16">
        <f t="shared" ref="P197" si="954">SUM(P195:P196)</f>
        <v>38891.857412029538</v>
      </c>
      <c r="Q197" s="16">
        <f t="shared" ref="Q197" si="955">SUM(Q195:Q196)</f>
        <v>38891.857412029538</v>
      </c>
      <c r="R197" s="16">
        <f t="shared" ref="R197" si="956">SUM(R195:R196)</f>
        <v>38891.857412029538</v>
      </c>
      <c r="S197" s="16">
        <f t="shared" ref="S197" si="957">SUM(S195:S196)</f>
        <v>38891.857412029538</v>
      </c>
      <c r="T197" s="16">
        <f t="shared" ref="T197" si="958">SUM(T195:T196)</f>
        <v>38891.857412029538</v>
      </c>
      <c r="U197" s="16">
        <f t="shared" ref="U197" si="959">SUM(U195:U196)</f>
        <v>38891.857412029538</v>
      </c>
      <c r="V197" s="16">
        <f t="shared" ref="V197" si="960">SUM(V195:V196)</f>
        <v>38891.857412029538</v>
      </c>
      <c r="W197" s="16">
        <f t="shared" ref="W197" si="961">SUM(W195:W196)</f>
        <v>38891.857412029538</v>
      </c>
      <c r="X197" s="16">
        <f t="shared" ref="X197" si="962">SUM(X195:X196)</f>
        <v>38891.857412029538</v>
      </c>
      <c r="Y197" s="16">
        <f t="shared" ref="Y197" si="963">SUM(Y195:Y196)</f>
        <v>38891.857412029538</v>
      </c>
      <c r="Z197" s="16">
        <f t="shared" ref="Z197" si="964">SUM(Z195:Z196)</f>
        <v>38891.857412029538</v>
      </c>
      <c r="AA197" s="16">
        <f t="shared" ref="AA197" si="965">SUM(AA195:AA196)</f>
        <v>38891.857412029538</v>
      </c>
      <c r="AB197" s="16">
        <f t="shared" ref="AB197" si="966">SUM(AB195:AB196)</f>
        <v>152441.85741202955</v>
      </c>
      <c r="AC197" s="16">
        <f t="shared" ref="AC197" si="967">SUM(AC195:AC196)</f>
        <v>0</v>
      </c>
      <c r="AD197" s="16">
        <f t="shared" ref="AD197" si="968">SUM(AD195:AD196)</f>
        <v>0</v>
      </c>
      <c r="AE197" s="16">
        <f t="shared" ref="AE197" si="969">SUM(AE195:AE196)</f>
        <v>0</v>
      </c>
      <c r="AF197" s="16">
        <f t="shared" ref="AF197" si="970">SUM(AF195:AF196)</f>
        <v>0</v>
      </c>
      <c r="AG197" s="16">
        <f t="shared" ref="AG197" si="971">SUM(AG195:AG196)</f>
        <v>0</v>
      </c>
      <c r="AH197" s="16">
        <f t="shared" ref="AH197" si="972">SUM(AH195:AH196)</f>
        <v>0</v>
      </c>
      <c r="AI197" s="16">
        <f t="shared" ref="AI197" si="973">SUM(AI195:AI196)</f>
        <v>0</v>
      </c>
      <c r="AJ197" s="16">
        <f t="shared" ref="AJ197" si="974">SUM(AJ195:AJ196)</f>
        <v>0</v>
      </c>
      <c r="AK197" s="16">
        <f t="shared" ref="AK197" si="975">SUM(AK195:AK196)</f>
        <v>0</v>
      </c>
      <c r="AL197" s="16">
        <f t="shared" ref="AL197" si="976">SUM(AL195:AL196)</f>
        <v>0</v>
      </c>
      <c r="AM197" s="16">
        <f t="shared" ref="AM197" si="977">SUM(AM195:AM196)</f>
        <v>0</v>
      </c>
      <c r="AN197" s="16">
        <f t="shared" ref="AN197" si="978">SUM(AN195:AN196)</f>
        <v>0</v>
      </c>
      <c r="AO197" s="16">
        <f t="shared" ref="AO197" si="979">SUM(AO195:AO196)</f>
        <v>0</v>
      </c>
      <c r="AP197" s="16">
        <f t="shared" ref="AP197" si="980">SUM(AP195:AP196)</f>
        <v>0</v>
      </c>
      <c r="AQ197" s="16">
        <f t="shared" ref="AQ197" si="981">SUM(AQ195:AQ196)</f>
        <v>0</v>
      </c>
      <c r="AR197" s="16">
        <f t="shared" ref="AR197" si="982">SUM(AR195:AR196)</f>
        <v>0</v>
      </c>
      <c r="AT197" s="39" t="s">
        <v>261</v>
      </c>
      <c r="AU197" s="39" t="s">
        <v>57</v>
      </c>
      <c r="AV197" s="39" t="s">
        <v>57</v>
      </c>
      <c r="AW197" s="39" t="s">
        <v>57</v>
      </c>
      <c r="AX197" s="39" t="s">
        <v>57</v>
      </c>
      <c r="AY197" s="39" t="s">
        <v>57</v>
      </c>
      <c r="AZ197" s="39" t="s">
        <v>57</v>
      </c>
      <c r="BA197" s="39" t="s">
        <v>57</v>
      </c>
      <c r="BB197" s="39" t="s">
        <v>57</v>
      </c>
      <c r="BC197" s="39" t="s">
        <v>57</v>
      </c>
      <c r="BE197" s="8"/>
      <c r="BF197" s="8"/>
      <c r="BG197" s="8"/>
      <c r="BH197" s="8"/>
      <c r="BI197" s="8"/>
      <c r="BJ197" s="8"/>
      <c r="BK197" s="8"/>
      <c r="BL197" s="8"/>
      <c r="BM197" s="8"/>
      <c r="BN197" s="8"/>
    </row>
    <row r="198" spans="4:66" outlineLevel="1">
      <c r="D198" t="str">
        <f>INDEX($AT198:$BC198,MATCH(General!$F$14,$AT$4:$BC$4,0))</f>
        <v>Cumulative net cash flow</v>
      </c>
      <c r="E198" s="11" t="str">
        <f>General!$F$16</f>
        <v>EUR</v>
      </c>
      <c r="I198" s="15">
        <f>H198+I197</f>
        <v>-21000</v>
      </c>
      <c r="J198" s="15">
        <f t="shared" ref="J198" si="983">I198+J197</f>
        <v>-179474.67274719925</v>
      </c>
      <c r="K198" s="15">
        <f t="shared" ref="K198" si="984">J198+K197</f>
        <v>-140582.81533516973</v>
      </c>
      <c r="L198" s="15">
        <f t="shared" ref="L198" si="985">K198+L197</f>
        <v>-101690.95792314019</v>
      </c>
      <c r="M198" s="15">
        <f t="shared" ref="M198" si="986">L198+M197</f>
        <v>-62799.10051111065</v>
      </c>
      <c r="N198" s="15">
        <f t="shared" ref="N198" si="987">M198+N197</f>
        <v>-23907.243099081112</v>
      </c>
      <c r="O198" s="15">
        <f t="shared" ref="O198" si="988">N198+O197</f>
        <v>14984.614312948426</v>
      </c>
      <c r="P198" s="15">
        <f t="shared" ref="P198" si="989">O198+P197</f>
        <v>53876.471724977964</v>
      </c>
      <c r="Q198" s="15">
        <f t="shared" ref="Q198" si="990">P198+Q197</f>
        <v>92768.329137007502</v>
      </c>
      <c r="R198" s="15">
        <f t="shared" ref="R198" si="991">Q198+R197</f>
        <v>131660.18654903705</v>
      </c>
      <c r="S198" s="15">
        <f t="shared" ref="S198" si="992">R198+S197</f>
        <v>170552.04396106658</v>
      </c>
      <c r="T198" s="15">
        <f t="shared" ref="T198" si="993">S198+T197</f>
        <v>209443.9013730961</v>
      </c>
      <c r="U198" s="15">
        <f t="shared" ref="U198" si="994">T198+U197</f>
        <v>248335.75878512562</v>
      </c>
      <c r="V198" s="15">
        <f t="shared" ref="V198" si="995">U198+V197</f>
        <v>287227.61619715515</v>
      </c>
      <c r="W198" s="15">
        <f t="shared" ref="W198" si="996">V198+W197</f>
        <v>326119.47360918467</v>
      </c>
      <c r="X198" s="15">
        <f t="shared" ref="X198" si="997">W198+X197</f>
        <v>365011.3310212142</v>
      </c>
      <c r="Y198" s="15">
        <f t="shared" ref="Y198" si="998">X198+Y197</f>
        <v>403903.18843324372</v>
      </c>
      <c r="Z198" s="15">
        <f t="shared" ref="Z198" si="999">Y198+Z197</f>
        <v>442795.04584527324</v>
      </c>
      <c r="AA198" s="15">
        <f t="shared" ref="AA198" si="1000">Z198+AA197</f>
        <v>481686.90325730277</v>
      </c>
      <c r="AB198" s="15">
        <f t="shared" ref="AB198" si="1001">AA198+AB197</f>
        <v>634128.76066933235</v>
      </c>
      <c r="AC198" s="15">
        <f t="shared" ref="AC198" si="1002">AB198+AC197</f>
        <v>634128.76066933235</v>
      </c>
      <c r="AD198" s="15">
        <f t="shared" ref="AD198" si="1003">AC198+AD197</f>
        <v>634128.76066933235</v>
      </c>
      <c r="AE198" s="15">
        <f t="shared" ref="AE198" si="1004">AD198+AE197</f>
        <v>634128.76066933235</v>
      </c>
      <c r="AF198" s="15">
        <f t="shared" ref="AF198" si="1005">AE198+AF197</f>
        <v>634128.76066933235</v>
      </c>
      <c r="AG198" s="15">
        <f t="shared" ref="AG198" si="1006">AF198+AG197</f>
        <v>634128.76066933235</v>
      </c>
      <c r="AH198" s="15">
        <f t="shared" ref="AH198" si="1007">AG198+AH197</f>
        <v>634128.76066933235</v>
      </c>
      <c r="AI198" s="15">
        <f t="shared" ref="AI198" si="1008">AH198+AI197</f>
        <v>634128.76066933235</v>
      </c>
      <c r="AJ198" s="15">
        <f t="shared" ref="AJ198" si="1009">AI198+AJ197</f>
        <v>634128.76066933235</v>
      </c>
      <c r="AK198" s="15">
        <f t="shared" ref="AK198" si="1010">AJ198+AK197</f>
        <v>634128.76066933235</v>
      </c>
      <c r="AL198" s="15">
        <f t="shared" ref="AL198" si="1011">AK198+AL197</f>
        <v>634128.76066933235</v>
      </c>
      <c r="AM198" s="15">
        <f t="shared" ref="AM198" si="1012">AL198+AM197</f>
        <v>634128.76066933235</v>
      </c>
      <c r="AN198" s="15">
        <f t="shared" ref="AN198" si="1013">AM198+AN197</f>
        <v>634128.76066933235</v>
      </c>
      <c r="AO198" s="15">
        <f t="shared" ref="AO198" si="1014">AN198+AO197</f>
        <v>634128.76066933235</v>
      </c>
      <c r="AP198" s="15">
        <f t="shared" ref="AP198" si="1015">AO198+AP197</f>
        <v>634128.76066933235</v>
      </c>
      <c r="AQ198" s="15">
        <f t="shared" ref="AQ198" si="1016">AP198+AQ197</f>
        <v>634128.76066933235</v>
      </c>
      <c r="AR198" s="15">
        <f t="shared" ref="AR198" si="1017">AQ198+AR197</f>
        <v>634128.76066933235</v>
      </c>
      <c r="AT198" s="39" t="s">
        <v>263</v>
      </c>
      <c r="AU198" s="39" t="s">
        <v>57</v>
      </c>
      <c r="AV198" s="39" t="s">
        <v>57</v>
      </c>
      <c r="AW198" s="39" t="s">
        <v>57</v>
      </c>
      <c r="AX198" s="39" t="s">
        <v>57</v>
      </c>
      <c r="AY198" s="39" t="s">
        <v>57</v>
      </c>
      <c r="AZ198" s="39" t="s">
        <v>57</v>
      </c>
      <c r="BA198" s="39" t="s">
        <v>57</v>
      </c>
      <c r="BB198" s="39" t="s">
        <v>57</v>
      </c>
      <c r="BC198" s="39" t="s">
        <v>57</v>
      </c>
      <c r="BE198" s="8"/>
      <c r="BF198" s="8"/>
      <c r="BG198" s="8"/>
      <c r="BH198" s="8"/>
      <c r="BI198" s="8"/>
      <c r="BJ198" s="8"/>
      <c r="BK198" s="8"/>
      <c r="BL198" s="8"/>
      <c r="BM198" s="8"/>
      <c r="BN198" s="8"/>
    </row>
    <row r="199" spans="4:66" outlineLevel="1">
      <c r="E199" s="11"/>
    </row>
    <row r="200" spans="4:66" outlineLevel="1">
      <c r="D200" s="2" t="str">
        <f>INDEX($AT200:$BC200,MATCH(General!$F$14,$AT$4:$BC$4,0))</f>
        <v>Discounted net cash flow</v>
      </c>
      <c r="E200" s="17" t="str">
        <f>General!$F$16</f>
        <v>EUR</v>
      </c>
      <c r="F200" s="28">
        <f>SUM(I200:AR200)</f>
        <v>340310.99599747424</v>
      </c>
      <c r="I200" s="16">
        <f>I197/(1+Calc!$F$790)^Config!I$15</f>
        <v>-20192.307692307691</v>
      </c>
      <c r="J200" s="16">
        <f>J197/(1+Calc!$F$790)^Config!J$15</f>
        <v>-146518.74329437799</v>
      </c>
      <c r="K200" s="16">
        <f>K197/(1+Calc!$F$790)^Config!K$15</f>
        <v>34574.719621242686</v>
      </c>
      <c r="L200" s="16">
        <f>L197/(1+Calc!$F$790)^Config!L$15</f>
        <v>33244.922712733351</v>
      </c>
      <c r="M200" s="16">
        <f>M197/(1+Calc!$F$790)^Config!M$15</f>
        <v>31966.271839166679</v>
      </c>
      <c r="N200" s="16">
        <f>N197/(1+Calc!$F$790)^Config!N$15</f>
        <v>30736.799845352576</v>
      </c>
      <c r="O200" s="16">
        <f>O197/(1+Calc!$F$790)^Config!O$15</f>
        <v>29554.615235915942</v>
      </c>
      <c r="P200" s="16">
        <f>P197/(1+Calc!$F$790)^Config!P$15</f>
        <v>28417.899265303786</v>
      </c>
      <c r="Q200" s="16">
        <f>Q197/(1+Calc!$F$790)^Config!Q$15</f>
        <v>27324.903139715178</v>
      </c>
      <c r="R200" s="16">
        <f>R197/(1+Calc!$F$790)^Config!R$15</f>
        <v>26273.945326649209</v>
      </c>
      <c r="S200" s="16">
        <f>S197/(1+Calc!$F$790)^Config!S$15</f>
        <v>25263.408967931933</v>
      </c>
      <c r="T200" s="16">
        <f>T197/(1+Calc!$F$790)^Config!T$15</f>
        <v>24291.739392242238</v>
      </c>
      <c r="U200" s="16">
        <f>U197/(1+Calc!$F$790)^Config!U$15</f>
        <v>23357.441723309843</v>
      </c>
      <c r="V200" s="16">
        <f>V197/(1+Calc!$F$790)^Config!V$15</f>
        <v>22459.078580105619</v>
      </c>
      <c r="W200" s="16">
        <f>W197/(1+Calc!$F$790)^Config!W$15</f>
        <v>21595.267865486174</v>
      </c>
      <c r="X200" s="16">
        <f>X197/(1+Calc!$F$790)^Config!X$15</f>
        <v>20764.680639890546</v>
      </c>
      <c r="Y200" s="16">
        <f>Y197/(1+Calc!$F$790)^Config!Y$15</f>
        <v>19966.039076817833</v>
      </c>
      <c r="Z200" s="16">
        <f>Z197/(1+Calc!$F$790)^Config!Z$15</f>
        <v>19198.114496940223</v>
      </c>
      <c r="AA200" s="16">
        <f>AA197/(1+Calc!$F$790)^Config!AA$15</f>
        <v>18459.725477827138</v>
      </c>
      <c r="AB200" s="16">
        <f>AB197/(1+Calc!$F$790)^Config!AB$15</f>
        <v>69572.473777528969</v>
      </c>
      <c r="AC200" s="16">
        <f>AC197/(1+Calc!$F$790)^Config!AC$15</f>
        <v>0</v>
      </c>
      <c r="AD200" s="16">
        <f>AD197/(1+Calc!$F$790)^Config!AD$15</f>
        <v>0</v>
      </c>
      <c r="AE200" s="16">
        <f>AE197/(1+Calc!$F$790)^Config!AE$15</f>
        <v>0</v>
      </c>
      <c r="AF200" s="16">
        <f>AF197/(1+Calc!$F$790)^Config!AF$15</f>
        <v>0</v>
      </c>
      <c r="AG200" s="16">
        <f>AG197/(1+Calc!$F$790)^Config!AG$15</f>
        <v>0</v>
      </c>
      <c r="AH200" s="16">
        <f>AH197/(1+Calc!$F$790)^Config!AH$15</f>
        <v>0</v>
      </c>
      <c r="AI200" s="16">
        <f>AI197/(1+Calc!$F$790)^Config!AI$15</f>
        <v>0</v>
      </c>
      <c r="AJ200" s="16">
        <f>AJ197/(1+Calc!$F$790)^Config!AJ$15</f>
        <v>0</v>
      </c>
      <c r="AK200" s="16">
        <f>AK197/(1+Calc!$F$790)^Config!AK$15</f>
        <v>0</v>
      </c>
      <c r="AL200" s="16">
        <f>AL197/(1+Calc!$F$790)^Config!AL$15</f>
        <v>0</v>
      </c>
      <c r="AM200" s="16">
        <f>AM197/(1+Calc!$F$790)^Config!AM$15</f>
        <v>0</v>
      </c>
      <c r="AN200" s="16">
        <f>AN197/(1+Calc!$F$790)^Config!AN$15</f>
        <v>0</v>
      </c>
      <c r="AO200" s="16">
        <f>AO197/(1+Calc!$F$790)^Config!AO$15</f>
        <v>0</v>
      </c>
      <c r="AP200" s="16">
        <f>AP197/(1+Calc!$F$790)^Config!AP$15</f>
        <v>0</v>
      </c>
      <c r="AQ200" s="16">
        <f>AQ197/(1+Calc!$F$790)^Config!AQ$15</f>
        <v>0</v>
      </c>
      <c r="AR200" s="16">
        <f>AR197/(1+Calc!$F$790)^Config!AR$15</f>
        <v>0</v>
      </c>
      <c r="AT200" s="39" t="s">
        <v>266</v>
      </c>
      <c r="AU200" s="39" t="s">
        <v>57</v>
      </c>
      <c r="AV200" s="39" t="s">
        <v>57</v>
      </c>
      <c r="AW200" s="39" t="s">
        <v>57</v>
      </c>
      <c r="AX200" s="39" t="s">
        <v>57</v>
      </c>
      <c r="AY200" s="39" t="s">
        <v>57</v>
      </c>
      <c r="AZ200" s="39" t="s">
        <v>57</v>
      </c>
      <c r="BA200" s="39" t="s">
        <v>57</v>
      </c>
      <c r="BB200" s="39" t="s">
        <v>57</v>
      </c>
      <c r="BC200" s="39" t="s">
        <v>57</v>
      </c>
      <c r="BE200" s="8"/>
      <c r="BF200" s="8"/>
      <c r="BG200" s="8"/>
      <c r="BH200" s="8"/>
      <c r="BI200" s="8"/>
      <c r="BJ200" s="8"/>
      <c r="BK200" s="8"/>
      <c r="BL200" s="8"/>
      <c r="BM200" s="8"/>
      <c r="BN200" s="8"/>
    </row>
    <row r="201" spans="4:66" outlineLevel="1">
      <c r="D201" t="str">
        <f>INDEX($AT201:$BC201,MATCH(General!$F$14,$AT$4:$BC$4,0))</f>
        <v>Cumulative discounted net cash flow</v>
      </c>
      <c r="E201" s="11" t="str">
        <f>General!$F$16</f>
        <v>EUR</v>
      </c>
      <c r="I201" s="15">
        <f>H201+I200</f>
        <v>-20192.307692307691</v>
      </c>
      <c r="J201" s="15">
        <f t="shared" ref="J201" si="1018">I201+J200</f>
        <v>-166711.05098668567</v>
      </c>
      <c r="K201" s="15">
        <f t="shared" ref="K201" si="1019">J201+K200</f>
        <v>-132136.33136544298</v>
      </c>
      <c r="L201" s="15">
        <f t="shared" ref="L201" si="1020">K201+L200</f>
        <v>-98891.408652709622</v>
      </c>
      <c r="M201" s="15">
        <f t="shared" ref="M201" si="1021">L201+M200</f>
        <v>-66925.136813542951</v>
      </c>
      <c r="N201" s="15">
        <f t="shared" ref="N201" si="1022">M201+N200</f>
        <v>-36188.336968190371</v>
      </c>
      <c r="O201" s="15">
        <f t="shared" ref="O201" si="1023">N201+O200</f>
        <v>-6633.7217322744291</v>
      </c>
      <c r="P201" s="15">
        <f t="shared" ref="P201" si="1024">O201+P200</f>
        <v>21784.177533029357</v>
      </c>
      <c r="Q201" s="15">
        <f t="shared" ref="Q201" si="1025">P201+Q200</f>
        <v>49109.080672744531</v>
      </c>
      <c r="R201" s="15">
        <f t="shared" ref="R201" si="1026">Q201+R200</f>
        <v>75383.025999393736</v>
      </c>
      <c r="S201" s="15">
        <f t="shared" ref="S201" si="1027">R201+S200</f>
        <v>100646.43496732567</v>
      </c>
      <c r="T201" s="15">
        <f t="shared" ref="T201" si="1028">S201+T200</f>
        <v>124938.1743595679</v>
      </c>
      <c r="U201" s="15">
        <f t="shared" ref="U201" si="1029">T201+U200</f>
        <v>148295.61608287774</v>
      </c>
      <c r="V201" s="15">
        <f t="shared" ref="V201" si="1030">U201+V200</f>
        <v>170754.69466298335</v>
      </c>
      <c r="W201" s="15">
        <f t="shared" ref="W201" si="1031">V201+W200</f>
        <v>192349.96252846954</v>
      </c>
      <c r="X201" s="15">
        <f t="shared" ref="X201" si="1032">W201+X200</f>
        <v>213114.64316836008</v>
      </c>
      <c r="Y201" s="15">
        <f t="shared" ref="Y201" si="1033">X201+Y200</f>
        <v>233080.68224517792</v>
      </c>
      <c r="Z201" s="15">
        <f t="shared" ref="Z201" si="1034">Y201+Z200</f>
        <v>252278.79674211814</v>
      </c>
      <c r="AA201" s="15">
        <f t="shared" ref="AA201" si="1035">Z201+AA200</f>
        <v>270738.52221994527</v>
      </c>
      <c r="AB201" s="15">
        <f t="shared" ref="AB201" si="1036">AA201+AB200</f>
        <v>340310.99599747424</v>
      </c>
      <c r="AC201" s="15">
        <f t="shared" ref="AC201" si="1037">AB201+AC200</f>
        <v>340310.99599747424</v>
      </c>
      <c r="AD201" s="15">
        <f t="shared" ref="AD201" si="1038">AC201+AD200</f>
        <v>340310.99599747424</v>
      </c>
      <c r="AE201" s="15">
        <f t="shared" ref="AE201" si="1039">AD201+AE200</f>
        <v>340310.99599747424</v>
      </c>
      <c r="AF201" s="15">
        <f t="shared" ref="AF201" si="1040">AE201+AF200</f>
        <v>340310.99599747424</v>
      </c>
      <c r="AG201" s="15">
        <f t="shared" ref="AG201" si="1041">AF201+AG200</f>
        <v>340310.99599747424</v>
      </c>
      <c r="AH201" s="15">
        <f t="shared" ref="AH201" si="1042">AG201+AH200</f>
        <v>340310.99599747424</v>
      </c>
      <c r="AI201" s="15">
        <f t="shared" ref="AI201" si="1043">AH201+AI200</f>
        <v>340310.99599747424</v>
      </c>
      <c r="AJ201" s="15">
        <f t="shared" ref="AJ201" si="1044">AI201+AJ200</f>
        <v>340310.99599747424</v>
      </c>
      <c r="AK201" s="15">
        <f t="shared" ref="AK201" si="1045">AJ201+AK200</f>
        <v>340310.99599747424</v>
      </c>
      <c r="AL201" s="15">
        <f t="shared" ref="AL201" si="1046">AK201+AL200</f>
        <v>340310.99599747424</v>
      </c>
      <c r="AM201" s="15">
        <f t="shared" ref="AM201" si="1047">AL201+AM200</f>
        <v>340310.99599747424</v>
      </c>
      <c r="AN201" s="15">
        <f t="shared" ref="AN201" si="1048">AM201+AN200</f>
        <v>340310.99599747424</v>
      </c>
      <c r="AO201" s="15">
        <f t="shared" ref="AO201" si="1049">AN201+AO200</f>
        <v>340310.99599747424</v>
      </c>
      <c r="AP201" s="15">
        <f t="shared" ref="AP201" si="1050">AO201+AP200</f>
        <v>340310.99599747424</v>
      </c>
      <c r="AQ201" s="15">
        <f t="shared" ref="AQ201" si="1051">AP201+AQ200</f>
        <v>340310.99599747424</v>
      </c>
      <c r="AR201" s="15">
        <f t="shared" ref="AR201" si="1052">AQ201+AR200</f>
        <v>340310.99599747424</v>
      </c>
      <c r="AT201" s="39" t="s">
        <v>267</v>
      </c>
      <c r="AU201" s="39" t="s">
        <v>57</v>
      </c>
      <c r="AV201" s="39" t="s">
        <v>57</v>
      </c>
      <c r="AW201" s="39" t="s">
        <v>57</v>
      </c>
      <c r="AX201" s="39" t="s">
        <v>57</v>
      </c>
      <c r="AY201" s="39" t="s">
        <v>57</v>
      </c>
      <c r="AZ201" s="39" t="s">
        <v>57</v>
      </c>
      <c r="BA201" s="39" t="s">
        <v>57</v>
      </c>
      <c r="BB201" s="39" t="s">
        <v>57</v>
      </c>
      <c r="BC201" s="39" t="s">
        <v>57</v>
      </c>
      <c r="BE201" s="8"/>
      <c r="BF201" s="8"/>
      <c r="BG201" s="8"/>
      <c r="BH201" s="8"/>
      <c r="BI201" s="8"/>
      <c r="BJ201" s="8"/>
      <c r="BK201" s="8"/>
      <c r="BL201" s="8"/>
      <c r="BM201" s="8"/>
      <c r="BN201" s="8"/>
    </row>
    <row r="202" spans="4:66" outlineLevel="1">
      <c r="E202" s="11"/>
    </row>
    <row r="203" spans="4:66" outlineLevel="1">
      <c r="D203" s="2" t="str">
        <f>INDEX($AT203:$BC203,MATCH(General!$F$14,$AT$4:$BC$4,0))</f>
        <v>Profitability measures</v>
      </c>
      <c r="E203" s="11"/>
      <c r="AT203" s="39" t="s">
        <v>264</v>
      </c>
      <c r="AU203" s="39" t="s">
        <v>57</v>
      </c>
      <c r="AV203" s="39" t="s">
        <v>57</v>
      </c>
      <c r="AW203" s="39" t="s">
        <v>57</v>
      </c>
      <c r="AX203" s="39" t="s">
        <v>57</v>
      </c>
      <c r="AY203" s="39" t="s">
        <v>57</v>
      </c>
      <c r="AZ203" s="39" t="s">
        <v>57</v>
      </c>
      <c r="BA203" s="39" t="s">
        <v>57</v>
      </c>
      <c r="BB203" s="39" t="s">
        <v>57</v>
      </c>
      <c r="BC203" s="39" t="s">
        <v>57</v>
      </c>
    </row>
    <row r="204" spans="4:66" outlineLevel="1">
      <c r="D204" t="str">
        <f>INDEX($AT204:$BC204,MATCH(General!$F$14,$AT$4:$BC$4,0))</f>
        <v>FNPV(K)</v>
      </c>
      <c r="E204" s="11" t="str">
        <f>General!$F$16</f>
        <v>EUR</v>
      </c>
      <c r="F204" s="25">
        <f>F200</f>
        <v>340310.99599747424</v>
      </c>
      <c r="AT204" s="57" t="s">
        <v>278</v>
      </c>
      <c r="AU204" s="39" t="s">
        <v>57</v>
      </c>
      <c r="AV204" s="39" t="s">
        <v>57</v>
      </c>
      <c r="AW204" s="39" t="s">
        <v>57</v>
      </c>
      <c r="AX204" s="39" t="s">
        <v>57</v>
      </c>
      <c r="AY204" s="39" t="s">
        <v>57</v>
      </c>
      <c r="AZ204" s="39" t="s">
        <v>57</v>
      </c>
      <c r="BA204" s="39" t="s">
        <v>57</v>
      </c>
      <c r="BB204" s="39" t="s">
        <v>57</v>
      </c>
      <c r="BC204" s="39" t="s">
        <v>57</v>
      </c>
      <c r="BE204" s="8"/>
      <c r="BF204" s="8"/>
      <c r="BG204" s="8"/>
      <c r="BH204" s="8"/>
      <c r="BI204" s="8"/>
      <c r="BJ204" s="8"/>
      <c r="BK204" s="8"/>
      <c r="BL204" s="8"/>
      <c r="BM204" s="8"/>
      <c r="BN204" s="8"/>
    </row>
    <row r="205" spans="4:66" outlineLevel="1">
      <c r="D205" t="str">
        <f>INDEX($AT205:$BC205,MATCH(General!$F$14,$AT$4:$BC$4,0))</f>
        <v>FRR(K)</v>
      </c>
      <c r="E205" s="11" t="str">
        <f>INDEX($BC205:$BL205,MATCH(General!$F$14,$BC$4:$BL$4,0))</f>
        <v>%</v>
      </c>
      <c r="F205" s="49">
        <f>IFERROR(IRR(I197:AR197),"n/a")</f>
        <v>0.2088113153581499</v>
      </c>
      <c r="AT205" s="57" t="s">
        <v>279</v>
      </c>
      <c r="AU205" s="39" t="s">
        <v>57</v>
      </c>
      <c r="AV205" s="39" t="s">
        <v>57</v>
      </c>
      <c r="AW205" s="39" t="s">
        <v>57</v>
      </c>
      <c r="AX205" s="39" t="s">
        <v>57</v>
      </c>
      <c r="AY205" s="39" t="s">
        <v>57</v>
      </c>
      <c r="AZ205" s="39" t="s">
        <v>57</v>
      </c>
      <c r="BA205" s="39" t="s">
        <v>57</v>
      </c>
      <c r="BB205" s="39" t="s">
        <v>57</v>
      </c>
      <c r="BC205" s="39" t="s">
        <v>57</v>
      </c>
      <c r="BE205" s="39" t="s">
        <v>21</v>
      </c>
      <c r="BF205" s="39" t="s">
        <v>21</v>
      </c>
      <c r="BG205" s="39" t="s">
        <v>57</v>
      </c>
      <c r="BH205" s="39" t="s">
        <v>57</v>
      </c>
      <c r="BI205" s="39" t="s">
        <v>57</v>
      </c>
      <c r="BJ205" s="39" t="s">
        <v>57</v>
      </c>
      <c r="BK205" s="39" t="s">
        <v>57</v>
      </c>
      <c r="BL205" s="39" t="s">
        <v>57</v>
      </c>
      <c r="BM205" s="39" t="s">
        <v>57</v>
      </c>
      <c r="BN205" s="39" t="s">
        <v>57</v>
      </c>
    </row>
    <row r="206" spans="4:66" outlineLevel="1">
      <c r="D206" t="str">
        <f>INDEX($AT206:$BC206,MATCH(General!$F$14,$AT$4:$BC$4,0))</f>
        <v>FNPV(K) change</v>
      </c>
      <c r="E206" s="11" t="str">
        <f>INDEX($BC206:$BL206,MATCH(General!$F$14,$BC$4:$BL$4,0))</f>
        <v>%</v>
      </c>
      <c r="F206" s="49">
        <f>IFERROR(IF(AND(F204&gt;0,Financial_analysis!$F$53&gt;0),F204/Financial_analysis!$F$53-1,IF(AND(F204&lt;0,Financial_analysis!$F$53&lt;0),-(F204/Financial_analysis!$F$53-1),"n/a")),"n/a")</f>
        <v>-3.915960252696804E-3</v>
      </c>
      <c r="AT206" s="57" t="s">
        <v>328</v>
      </c>
      <c r="AU206" s="39" t="s">
        <v>57</v>
      </c>
      <c r="AV206" s="39" t="s">
        <v>57</v>
      </c>
      <c r="AW206" s="39" t="s">
        <v>57</v>
      </c>
      <c r="AX206" s="39" t="s">
        <v>57</v>
      </c>
      <c r="AY206" s="39" t="s">
        <v>57</v>
      </c>
      <c r="AZ206" s="39" t="s">
        <v>57</v>
      </c>
      <c r="BA206" s="39" t="s">
        <v>57</v>
      </c>
      <c r="BB206" s="39" t="s">
        <v>57</v>
      </c>
      <c r="BC206" s="39" t="s">
        <v>57</v>
      </c>
      <c r="BE206" s="39" t="s">
        <v>21</v>
      </c>
      <c r="BF206" s="39" t="s">
        <v>21</v>
      </c>
      <c r="BG206" s="39" t="s">
        <v>57</v>
      </c>
      <c r="BH206" s="39" t="s">
        <v>57</v>
      </c>
      <c r="BI206" s="39" t="s">
        <v>57</v>
      </c>
      <c r="BJ206" s="39" t="s">
        <v>57</v>
      </c>
      <c r="BK206" s="39" t="s">
        <v>57</v>
      </c>
      <c r="BL206" s="39" t="s">
        <v>57</v>
      </c>
      <c r="BM206" s="39" t="s">
        <v>57</v>
      </c>
      <c r="BN206" s="39" t="s">
        <v>57</v>
      </c>
    </row>
    <row r="207" spans="4:66" outlineLevel="1">
      <c r="D207" t="str">
        <f>INDEX($AT207:$BC207,MATCH(General!$F$14,$AT$4:$BC$4,0))</f>
        <v>FRR(K) change</v>
      </c>
      <c r="E207" s="11" t="str">
        <f>INDEX($BC207:$BL207,MATCH(General!$F$14,$BC$4:$BL$4,0))</f>
        <v>p.p.</v>
      </c>
      <c r="F207" s="49">
        <f>IFERROR(F205-Financial_analysis!$F$54,"n/a")</f>
        <v>-6.7660042796169328E-4</v>
      </c>
      <c r="AT207" s="57" t="s">
        <v>329</v>
      </c>
      <c r="AU207" s="39" t="s">
        <v>57</v>
      </c>
      <c r="AV207" s="39" t="s">
        <v>57</v>
      </c>
      <c r="AW207" s="39" t="s">
        <v>57</v>
      </c>
      <c r="AX207" s="39" t="s">
        <v>57</v>
      </c>
      <c r="AY207" s="39" t="s">
        <v>57</v>
      </c>
      <c r="AZ207" s="39" t="s">
        <v>57</v>
      </c>
      <c r="BA207" s="39" t="s">
        <v>57</v>
      </c>
      <c r="BB207" s="39" t="s">
        <v>57</v>
      </c>
      <c r="BC207" s="39" t="s">
        <v>57</v>
      </c>
      <c r="BE207" s="39" t="s">
        <v>333</v>
      </c>
      <c r="BF207" s="39" t="s">
        <v>333</v>
      </c>
      <c r="BG207" s="39" t="s">
        <v>57</v>
      </c>
      <c r="BH207" s="39" t="s">
        <v>57</v>
      </c>
      <c r="BI207" s="39" t="s">
        <v>57</v>
      </c>
      <c r="BJ207" s="39" t="s">
        <v>57</v>
      </c>
      <c r="BK207" s="39" t="s">
        <v>57</v>
      </c>
      <c r="BL207" s="39" t="s">
        <v>57</v>
      </c>
      <c r="BM207" s="39" t="s">
        <v>57</v>
      </c>
      <c r="BN207" s="39" t="s">
        <v>57</v>
      </c>
    </row>
    <row r="208" spans="4:66" outlineLevel="1">
      <c r="E208" s="11"/>
    </row>
    <row r="209" spans="3:66" outlineLevel="1">
      <c r="C209" s="6" t="str">
        <f>INDEX($AT209:$BC209,MATCH(General!$F$14,$AT$4:$BC$4,0))</f>
        <v>Revenues sensitivity - increase</v>
      </c>
      <c r="D209" s="6"/>
      <c r="E209" s="13"/>
      <c r="F209" s="6"/>
      <c r="G209" s="6"/>
      <c r="H209" s="6"/>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T209" s="39" t="s">
        <v>326</v>
      </c>
      <c r="AU209" s="39" t="s">
        <v>57</v>
      </c>
      <c r="AV209" s="39" t="s">
        <v>57</v>
      </c>
      <c r="AW209" s="39" t="s">
        <v>57</v>
      </c>
      <c r="AX209" s="39" t="s">
        <v>57</v>
      </c>
      <c r="AY209" s="39" t="s">
        <v>57</v>
      </c>
      <c r="AZ209" s="39" t="s">
        <v>57</v>
      </c>
      <c r="BA209" s="39" t="s">
        <v>57</v>
      </c>
      <c r="BB209" s="39" t="s">
        <v>57</v>
      </c>
      <c r="BC209" s="39" t="s">
        <v>57</v>
      </c>
    </row>
    <row r="210" spans="3:66" outlineLevel="1">
      <c r="E210" s="11"/>
    </row>
    <row r="211" spans="3:66" outlineLevel="1">
      <c r="D211" t="str">
        <f>INDEX($AT211:$BC211,MATCH(General!$F$14,$AT$4:$BC$4,0))</f>
        <v>Revenues change</v>
      </c>
      <c r="E211" s="11" t="str">
        <f>INDEX($BC211:$BL211,MATCH(General!$F$14,$BC$4:$BL$4,0))</f>
        <v>%</v>
      </c>
      <c r="F211" s="49">
        <f>Analysis_param!$G$85</f>
        <v>0.01</v>
      </c>
      <c r="AT211" s="39" t="s">
        <v>325</v>
      </c>
      <c r="AU211" s="39" t="s">
        <v>57</v>
      </c>
      <c r="AV211" s="39" t="s">
        <v>57</v>
      </c>
      <c r="AW211" s="39" t="s">
        <v>57</v>
      </c>
      <c r="AX211" s="39" t="s">
        <v>57</v>
      </c>
      <c r="AY211" s="39" t="s">
        <v>57</v>
      </c>
      <c r="AZ211" s="39" t="s">
        <v>57</v>
      </c>
      <c r="BA211" s="39" t="s">
        <v>57</v>
      </c>
      <c r="BB211" s="39" t="s">
        <v>57</v>
      </c>
      <c r="BC211" s="39" t="s">
        <v>57</v>
      </c>
      <c r="BE211" s="39" t="s">
        <v>21</v>
      </c>
      <c r="BF211" s="39" t="s">
        <v>21</v>
      </c>
      <c r="BG211" s="39" t="s">
        <v>57</v>
      </c>
      <c r="BH211" s="39" t="s">
        <v>57</v>
      </c>
      <c r="BI211" s="39" t="s">
        <v>57</v>
      </c>
      <c r="BJ211" s="39" t="s">
        <v>57</v>
      </c>
      <c r="BK211" s="39" t="s">
        <v>57</v>
      </c>
      <c r="BL211" s="39" t="s">
        <v>57</v>
      </c>
      <c r="BM211" s="39" t="s">
        <v>57</v>
      </c>
      <c r="BN211" s="39" t="s">
        <v>57</v>
      </c>
    </row>
    <row r="212" spans="3:66" outlineLevel="1">
      <c r="D212" t="str">
        <f>INDEX($AT212:$BC212,MATCH(General!$F$14,$AT$4:$BC$4,0))</f>
        <v>Net cash flow - base case</v>
      </c>
      <c r="E212" s="11" t="str">
        <f>General!$F$16</f>
        <v>EUR</v>
      </c>
      <c r="F212" s="25">
        <f>SUM(I212:AR212)</f>
        <v>636156.87569513288</v>
      </c>
      <c r="I212" s="15">
        <f>Financial_analysis!I$46</f>
        <v>-21000</v>
      </c>
      <c r="J212" s="15">
        <f>Financial_analysis!J$46</f>
        <v>-158404.93013970956</v>
      </c>
      <c r="K212" s="15">
        <f>Financial_analysis!K$46</f>
        <v>39000.655879713464</v>
      </c>
      <c r="L212" s="15">
        <f>Financial_analysis!L$46</f>
        <v>39000.655879713464</v>
      </c>
      <c r="M212" s="15">
        <f>Financial_analysis!M$46</f>
        <v>39000.655879713464</v>
      </c>
      <c r="N212" s="15">
        <f>Financial_analysis!N$46</f>
        <v>39000.655879713464</v>
      </c>
      <c r="O212" s="15">
        <f>Financial_analysis!O$46</f>
        <v>39000.655879713464</v>
      </c>
      <c r="P212" s="15">
        <f>Financial_analysis!P$46</f>
        <v>39000.655879713464</v>
      </c>
      <c r="Q212" s="15">
        <f>Financial_analysis!Q$46</f>
        <v>39000.655879713464</v>
      </c>
      <c r="R212" s="15">
        <f>Financial_analysis!R$46</f>
        <v>39000.655879713464</v>
      </c>
      <c r="S212" s="15">
        <f>Financial_analysis!S$46</f>
        <v>39000.655879713464</v>
      </c>
      <c r="T212" s="15">
        <f>Financial_analysis!T$46</f>
        <v>39000.655879713464</v>
      </c>
      <c r="U212" s="15">
        <f>Financial_analysis!U$46</f>
        <v>39000.655879713464</v>
      </c>
      <c r="V212" s="15">
        <f>Financial_analysis!V$46</f>
        <v>39000.655879713464</v>
      </c>
      <c r="W212" s="15">
        <f>Financial_analysis!W$46</f>
        <v>39000.655879713464</v>
      </c>
      <c r="X212" s="15">
        <f>Financial_analysis!X$46</f>
        <v>39000.655879713464</v>
      </c>
      <c r="Y212" s="15">
        <f>Financial_analysis!Y$46</f>
        <v>39000.655879713464</v>
      </c>
      <c r="Z212" s="15">
        <f>Financial_analysis!Z$46</f>
        <v>39000.655879713464</v>
      </c>
      <c r="AA212" s="15">
        <f>Financial_analysis!AA$46</f>
        <v>39000.655879713464</v>
      </c>
      <c r="AB212" s="15">
        <f>Financial_analysis!AB$46</f>
        <v>152550.65587971348</v>
      </c>
      <c r="AC212" s="15">
        <f>Financial_analysis!AC$46</f>
        <v>0</v>
      </c>
      <c r="AD212" s="15">
        <f>Financial_analysis!AD$46</f>
        <v>0</v>
      </c>
      <c r="AE212" s="15">
        <f>Financial_analysis!AE$46</f>
        <v>0</v>
      </c>
      <c r="AF212" s="15">
        <f>Financial_analysis!AF$46</f>
        <v>0</v>
      </c>
      <c r="AG212" s="15">
        <f>Financial_analysis!AG$46</f>
        <v>0</v>
      </c>
      <c r="AH212" s="15">
        <f>Financial_analysis!AH$46</f>
        <v>0</v>
      </c>
      <c r="AI212" s="15">
        <f>Financial_analysis!AI$46</f>
        <v>0</v>
      </c>
      <c r="AJ212" s="15">
        <f>Financial_analysis!AJ$46</f>
        <v>0</v>
      </c>
      <c r="AK212" s="15">
        <f>Financial_analysis!AK$46</f>
        <v>0</v>
      </c>
      <c r="AL212" s="15">
        <f>Financial_analysis!AL$46</f>
        <v>0</v>
      </c>
      <c r="AM212" s="15">
        <f>Financial_analysis!AM$46</f>
        <v>0</v>
      </c>
      <c r="AN212" s="15">
        <f>Financial_analysis!AN$46</f>
        <v>0</v>
      </c>
      <c r="AO212" s="15">
        <f>Financial_analysis!AO$46</f>
        <v>0</v>
      </c>
      <c r="AP212" s="15">
        <f>Financial_analysis!AP$46</f>
        <v>0</v>
      </c>
      <c r="AQ212" s="15">
        <f>Financial_analysis!AQ$46</f>
        <v>0</v>
      </c>
      <c r="AR212" s="15">
        <f>Financial_analysis!AR$46</f>
        <v>0</v>
      </c>
      <c r="AT212" s="39" t="s">
        <v>306</v>
      </c>
      <c r="AU212" s="39" t="s">
        <v>57</v>
      </c>
      <c r="AV212" s="39" t="s">
        <v>57</v>
      </c>
      <c r="AW212" s="39" t="s">
        <v>57</v>
      </c>
      <c r="AX212" s="39" t="s">
        <v>57</v>
      </c>
      <c r="AY212" s="39" t="s">
        <v>57</v>
      </c>
      <c r="AZ212" s="39" t="s">
        <v>57</v>
      </c>
      <c r="BA212" s="39" t="s">
        <v>57</v>
      </c>
      <c r="BB212" s="39" t="s">
        <v>57</v>
      </c>
      <c r="BC212" s="39" t="s">
        <v>57</v>
      </c>
      <c r="BE212" s="8"/>
      <c r="BF212" s="8"/>
      <c r="BG212" s="8"/>
      <c r="BH212" s="8"/>
      <c r="BI212" s="8"/>
      <c r="BJ212" s="8"/>
      <c r="BK212" s="8"/>
      <c r="BL212" s="8"/>
      <c r="BM212" s="8"/>
      <c r="BN212" s="8"/>
    </row>
    <row r="213" spans="3:66" outlineLevel="1">
      <c r="D213" t="str">
        <f>INDEX($AT213:$BC213,MATCH(General!$F$14,$AT$4:$BC$4,0))</f>
        <v>Change in cash flows</v>
      </c>
      <c r="E213" s="11" t="str">
        <f>General!$F$16</f>
        <v>EUR</v>
      </c>
      <c r="F213" s="25">
        <f>SUM(I213:AR213)</f>
        <v>2028.11502580038</v>
      </c>
      <c r="I213" s="15">
        <f>$F211*Financial_analysis!I$35</f>
        <v>0</v>
      </c>
      <c r="J213" s="15">
        <f>$F211*Financial_analysis!J$35</f>
        <v>69.742607489696653</v>
      </c>
      <c r="K213" s="15">
        <f>$F211*Financial_analysis!K$35</f>
        <v>108.79846768392679</v>
      </c>
      <c r="L213" s="15">
        <f>$F211*Financial_analysis!L$35</f>
        <v>108.79846768392679</v>
      </c>
      <c r="M213" s="15">
        <f>$F211*Financial_analysis!M$35</f>
        <v>108.79846768392679</v>
      </c>
      <c r="N213" s="15">
        <f>$F211*Financial_analysis!N$35</f>
        <v>108.79846768392679</v>
      </c>
      <c r="O213" s="15">
        <f>$F211*Financial_analysis!O$35</f>
        <v>108.79846768392679</v>
      </c>
      <c r="P213" s="15">
        <f>$F211*Financial_analysis!P$35</f>
        <v>108.79846768392679</v>
      </c>
      <c r="Q213" s="15">
        <f>$F211*Financial_analysis!Q$35</f>
        <v>108.79846768392679</v>
      </c>
      <c r="R213" s="15">
        <f>$F211*Financial_analysis!R$35</f>
        <v>108.79846768392679</v>
      </c>
      <c r="S213" s="15">
        <f>$F211*Financial_analysis!S$35</f>
        <v>108.79846768392679</v>
      </c>
      <c r="T213" s="15">
        <f>$F211*Financial_analysis!T$35</f>
        <v>108.79846768392679</v>
      </c>
      <c r="U213" s="15">
        <f>$F211*Financial_analysis!U$35</f>
        <v>108.79846768392679</v>
      </c>
      <c r="V213" s="15">
        <f>$F211*Financial_analysis!V$35</f>
        <v>108.79846768392679</v>
      </c>
      <c r="W213" s="15">
        <f>$F211*Financial_analysis!W$35</f>
        <v>108.79846768392679</v>
      </c>
      <c r="X213" s="15">
        <f>$F211*Financial_analysis!X$35</f>
        <v>108.79846768392679</v>
      </c>
      <c r="Y213" s="15">
        <f>$F211*Financial_analysis!Y$35</f>
        <v>108.79846768392679</v>
      </c>
      <c r="Z213" s="15">
        <f>$F211*Financial_analysis!Z$35</f>
        <v>108.79846768392679</v>
      </c>
      <c r="AA213" s="15">
        <f>$F211*Financial_analysis!AA$35</f>
        <v>108.79846768392679</v>
      </c>
      <c r="AB213" s="15">
        <f>$F211*Financial_analysis!AB$35</f>
        <v>108.79846768392679</v>
      </c>
      <c r="AC213" s="15">
        <f>$F211*Financial_analysis!AC$35</f>
        <v>0</v>
      </c>
      <c r="AD213" s="15">
        <f>$F211*Financial_analysis!AD$35</f>
        <v>0</v>
      </c>
      <c r="AE213" s="15">
        <f>$F211*Financial_analysis!AE$35</f>
        <v>0</v>
      </c>
      <c r="AF213" s="15">
        <f>$F211*Financial_analysis!AF$35</f>
        <v>0</v>
      </c>
      <c r="AG213" s="15">
        <f>$F211*Financial_analysis!AG$35</f>
        <v>0</v>
      </c>
      <c r="AH213" s="15">
        <f>$F211*Financial_analysis!AH$35</f>
        <v>0</v>
      </c>
      <c r="AI213" s="15">
        <f>$F211*Financial_analysis!AI$35</f>
        <v>0</v>
      </c>
      <c r="AJ213" s="15">
        <f>$F211*Financial_analysis!AJ$35</f>
        <v>0</v>
      </c>
      <c r="AK213" s="15">
        <f>$F211*Financial_analysis!AK$35</f>
        <v>0</v>
      </c>
      <c r="AL213" s="15">
        <f>$F211*Financial_analysis!AL$35</f>
        <v>0</v>
      </c>
      <c r="AM213" s="15">
        <f>$F211*Financial_analysis!AM$35</f>
        <v>0</v>
      </c>
      <c r="AN213" s="15">
        <f>$F211*Financial_analysis!AN$35</f>
        <v>0</v>
      </c>
      <c r="AO213" s="15">
        <f>$F211*Financial_analysis!AO$35</f>
        <v>0</v>
      </c>
      <c r="AP213" s="15">
        <f>$F211*Financial_analysis!AP$35</f>
        <v>0</v>
      </c>
      <c r="AQ213" s="15">
        <f>$F211*Financial_analysis!AQ$35</f>
        <v>0</v>
      </c>
      <c r="AR213" s="15">
        <f>$F211*Financial_analysis!AR$35</f>
        <v>0</v>
      </c>
      <c r="AT213" s="39" t="s">
        <v>453</v>
      </c>
      <c r="AU213" s="39" t="s">
        <v>57</v>
      </c>
      <c r="AV213" s="39" t="s">
        <v>57</v>
      </c>
      <c r="AW213" s="39" t="s">
        <v>57</v>
      </c>
      <c r="AX213" s="39" t="s">
        <v>57</v>
      </c>
      <c r="AY213" s="39" t="s">
        <v>57</v>
      </c>
      <c r="AZ213" s="39" t="s">
        <v>57</v>
      </c>
      <c r="BA213" s="39" t="s">
        <v>57</v>
      </c>
      <c r="BB213" s="39" t="s">
        <v>57</v>
      </c>
      <c r="BC213" s="39" t="s">
        <v>57</v>
      </c>
      <c r="BE213" s="8"/>
      <c r="BF213" s="8"/>
      <c r="BG213" s="8"/>
      <c r="BH213" s="8"/>
      <c r="BI213" s="8"/>
      <c r="BJ213" s="8"/>
      <c r="BK213" s="8"/>
      <c r="BL213" s="8"/>
      <c r="BM213" s="8"/>
      <c r="BN213" s="8"/>
    </row>
    <row r="214" spans="3:66" outlineLevel="1">
      <c r="D214" s="2" t="str">
        <f>INDEX($AT214:$BC214,MATCH(General!$F$14,$AT$4:$BC$4,0))</f>
        <v>Net cash flow</v>
      </c>
      <c r="E214" s="17" t="str">
        <f>General!$F$16</f>
        <v>EUR</v>
      </c>
      <c r="F214" s="28">
        <f>SUM(I214:AR214)</f>
        <v>638184.99072093307</v>
      </c>
      <c r="I214" s="16">
        <f>SUM(I212:I213)</f>
        <v>-21000</v>
      </c>
      <c r="J214" s="16">
        <f t="shared" ref="J214" si="1053">SUM(J212:J213)</f>
        <v>-158335.18753221986</v>
      </c>
      <c r="K214" s="16">
        <f t="shared" ref="K214" si="1054">SUM(K212:K213)</f>
        <v>39109.45434739739</v>
      </c>
      <c r="L214" s="16">
        <f t="shared" ref="L214" si="1055">SUM(L212:L213)</f>
        <v>39109.45434739739</v>
      </c>
      <c r="M214" s="16">
        <f t="shared" ref="M214" si="1056">SUM(M212:M213)</f>
        <v>39109.45434739739</v>
      </c>
      <c r="N214" s="16">
        <f t="shared" ref="N214" si="1057">SUM(N212:N213)</f>
        <v>39109.45434739739</v>
      </c>
      <c r="O214" s="16">
        <f t="shared" ref="O214" si="1058">SUM(O212:O213)</f>
        <v>39109.45434739739</v>
      </c>
      <c r="P214" s="16">
        <f t="shared" ref="P214" si="1059">SUM(P212:P213)</f>
        <v>39109.45434739739</v>
      </c>
      <c r="Q214" s="16">
        <f t="shared" ref="Q214" si="1060">SUM(Q212:Q213)</f>
        <v>39109.45434739739</v>
      </c>
      <c r="R214" s="16">
        <f t="shared" ref="R214" si="1061">SUM(R212:R213)</f>
        <v>39109.45434739739</v>
      </c>
      <c r="S214" s="16">
        <f t="shared" ref="S214" si="1062">SUM(S212:S213)</f>
        <v>39109.45434739739</v>
      </c>
      <c r="T214" s="16">
        <f t="shared" ref="T214" si="1063">SUM(T212:T213)</f>
        <v>39109.45434739739</v>
      </c>
      <c r="U214" s="16">
        <f t="shared" ref="U214" si="1064">SUM(U212:U213)</f>
        <v>39109.45434739739</v>
      </c>
      <c r="V214" s="16">
        <f t="shared" ref="V214" si="1065">SUM(V212:V213)</f>
        <v>39109.45434739739</v>
      </c>
      <c r="W214" s="16">
        <f t="shared" ref="W214" si="1066">SUM(W212:W213)</f>
        <v>39109.45434739739</v>
      </c>
      <c r="X214" s="16">
        <f t="shared" ref="X214" si="1067">SUM(X212:X213)</f>
        <v>39109.45434739739</v>
      </c>
      <c r="Y214" s="16">
        <f t="shared" ref="Y214" si="1068">SUM(Y212:Y213)</f>
        <v>39109.45434739739</v>
      </c>
      <c r="Z214" s="16">
        <f t="shared" ref="Z214" si="1069">SUM(Z212:Z213)</f>
        <v>39109.45434739739</v>
      </c>
      <c r="AA214" s="16">
        <f t="shared" ref="AA214" si="1070">SUM(AA212:AA213)</f>
        <v>39109.45434739739</v>
      </c>
      <c r="AB214" s="16">
        <f t="shared" ref="AB214" si="1071">SUM(AB212:AB213)</f>
        <v>152659.4543473974</v>
      </c>
      <c r="AC214" s="16">
        <f t="shared" ref="AC214" si="1072">SUM(AC212:AC213)</f>
        <v>0</v>
      </c>
      <c r="AD214" s="16">
        <f t="shared" ref="AD214" si="1073">SUM(AD212:AD213)</f>
        <v>0</v>
      </c>
      <c r="AE214" s="16">
        <f t="shared" ref="AE214" si="1074">SUM(AE212:AE213)</f>
        <v>0</v>
      </c>
      <c r="AF214" s="16">
        <f t="shared" ref="AF214" si="1075">SUM(AF212:AF213)</f>
        <v>0</v>
      </c>
      <c r="AG214" s="16">
        <f t="shared" ref="AG214" si="1076">SUM(AG212:AG213)</f>
        <v>0</v>
      </c>
      <c r="AH214" s="16">
        <f t="shared" ref="AH214" si="1077">SUM(AH212:AH213)</f>
        <v>0</v>
      </c>
      <c r="AI214" s="16">
        <f t="shared" ref="AI214" si="1078">SUM(AI212:AI213)</f>
        <v>0</v>
      </c>
      <c r="AJ214" s="16">
        <f t="shared" ref="AJ214" si="1079">SUM(AJ212:AJ213)</f>
        <v>0</v>
      </c>
      <c r="AK214" s="16">
        <f t="shared" ref="AK214" si="1080">SUM(AK212:AK213)</f>
        <v>0</v>
      </c>
      <c r="AL214" s="16">
        <f t="shared" ref="AL214" si="1081">SUM(AL212:AL213)</f>
        <v>0</v>
      </c>
      <c r="AM214" s="16">
        <f t="shared" ref="AM214" si="1082">SUM(AM212:AM213)</f>
        <v>0</v>
      </c>
      <c r="AN214" s="16">
        <f t="shared" ref="AN214" si="1083">SUM(AN212:AN213)</f>
        <v>0</v>
      </c>
      <c r="AO214" s="16">
        <f t="shared" ref="AO214" si="1084">SUM(AO212:AO213)</f>
        <v>0</v>
      </c>
      <c r="AP214" s="16">
        <f t="shared" ref="AP214" si="1085">SUM(AP212:AP213)</f>
        <v>0</v>
      </c>
      <c r="AQ214" s="16">
        <f t="shared" ref="AQ214" si="1086">SUM(AQ212:AQ213)</f>
        <v>0</v>
      </c>
      <c r="AR214" s="16">
        <f t="shared" ref="AR214" si="1087">SUM(AR212:AR213)</f>
        <v>0</v>
      </c>
      <c r="AT214" s="39" t="s">
        <v>261</v>
      </c>
      <c r="AU214" s="39" t="s">
        <v>57</v>
      </c>
      <c r="AV214" s="39" t="s">
        <v>57</v>
      </c>
      <c r="AW214" s="39" t="s">
        <v>57</v>
      </c>
      <c r="AX214" s="39" t="s">
        <v>57</v>
      </c>
      <c r="AY214" s="39" t="s">
        <v>57</v>
      </c>
      <c r="AZ214" s="39" t="s">
        <v>57</v>
      </c>
      <c r="BA214" s="39" t="s">
        <v>57</v>
      </c>
      <c r="BB214" s="39" t="s">
        <v>57</v>
      </c>
      <c r="BC214" s="39" t="s">
        <v>57</v>
      </c>
      <c r="BE214" s="8"/>
      <c r="BF214" s="8"/>
      <c r="BG214" s="8"/>
      <c r="BH214" s="8"/>
      <c r="BI214" s="8"/>
      <c r="BJ214" s="8"/>
      <c r="BK214" s="8"/>
      <c r="BL214" s="8"/>
      <c r="BM214" s="8"/>
      <c r="BN214" s="8"/>
    </row>
    <row r="215" spans="3:66" outlineLevel="1">
      <c r="D215" t="str">
        <f>INDEX($AT215:$BC215,MATCH(General!$F$14,$AT$4:$BC$4,0))</f>
        <v>Cumulative net cash flow</v>
      </c>
      <c r="E215" s="11" t="str">
        <f>General!$F$16</f>
        <v>EUR</v>
      </c>
      <c r="I215" s="15">
        <f>H215+I214</f>
        <v>-21000</v>
      </c>
      <c r="J215" s="15">
        <f t="shared" ref="J215" si="1088">I215+J214</f>
        <v>-179335.18753221986</v>
      </c>
      <c r="K215" s="15">
        <f t="shared" ref="K215" si="1089">J215+K214</f>
        <v>-140225.73318482249</v>
      </c>
      <c r="L215" s="15">
        <f t="shared" ref="L215" si="1090">K215+L214</f>
        <v>-101116.2788374251</v>
      </c>
      <c r="M215" s="15">
        <f t="shared" ref="M215" si="1091">L215+M214</f>
        <v>-62006.824490027706</v>
      </c>
      <c r="N215" s="15">
        <f t="shared" ref="N215" si="1092">M215+N214</f>
        <v>-22897.370142630316</v>
      </c>
      <c r="O215" s="15">
        <f t="shared" ref="O215" si="1093">N215+O214</f>
        <v>16212.084204767074</v>
      </c>
      <c r="P215" s="15">
        <f t="shared" ref="P215" si="1094">O215+P214</f>
        <v>55321.538552164464</v>
      </c>
      <c r="Q215" s="15">
        <f t="shared" ref="Q215" si="1095">P215+Q214</f>
        <v>94430.992899561854</v>
      </c>
      <c r="R215" s="15">
        <f t="shared" ref="R215" si="1096">Q215+R214</f>
        <v>133540.44724695926</v>
      </c>
      <c r="S215" s="15">
        <f t="shared" ref="S215" si="1097">R215+S214</f>
        <v>172649.90159435663</v>
      </c>
      <c r="T215" s="15">
        <f t="shared" ref="T215" si="1098">S215+T214</f>
        <v>211759.35594175401</v>
      </c>
      <c r="U215" s="15">
        <f t="shared" ref="U215" si="1099">T215+U214</f>
        <v>250868.81028915138</v>
      </c>
      <c r="V215" s="15">
        <f t="shared" ref="V215" si="1100">U215+V214</f>
        <v>289978.26463654876</v>
      </c>
      <c r="W215" s="15">
        <f t="shared" ref="W215" si="1101">V215+W214</f>
        <v>329087.71898394614</v>
      </c>
      <c r="X215" s="15">
        <f t="shared" ref="X215" si="1102">W215+X214</f>
        <v>368197.17333134351</v>
      </c>
      <c r="Y215" s="15">
        <f t="shared" ref="Y215" si="1103">X215+Y214</f>
        <v>407306.62767874089</v>
      </c>
      <c r="Z215" s="15">
        <f t="shared" ref="Z215" si="1104">Y215+Z214</f>
        <v>446416.08202613826</v>
      </c>
      <c r="AA215" s="15">
        <f t="shared" ref="AA215" si="1105">Z215+AA214</f>
        <v>485525.53637353564</v>
      </c>
      <c r="AB215" s="15">
        <f t="shared" ref="AB215" si="1106">AA215+AB214</f>
        <v>638184.99072093307</v>
      </c>
      <c r="AC215" s="15">
        <f t="shared" ref="AC215" si="1107">AB215+AC214</f>
        <v>638184.99072093307</v>
      </c>
      <c r="AD215" s="15">
        <f t="shared" ref="AD215" si="1108">AC215+AD214</f>
        <v>638184.99072093307</v>
      </c>
      <c r="AE215" s="15">
        <f t="shared" ref="AE215" si="1109">AD215+AE214</f>
        <v>638184.99072093307</v>
      </c>
      <c r="AF215" s="15">
        <f t="shared" ref="AF215" si="1110">AE215+AF214</f>
        <v>638184.99072093307</v>
      </c>
      <c r="AG215" s="15">
        <f t="shared" ref="AG215" si="1111">AF215+AG214</f>
        <v>638184.99072093307</v>
      </c>
      <c r="AH215" s="15">
        <f t="shared" ref="AH215" si="1112">AG215+AH214</f>
        <v>638184.99072093307</v>
      </c>
      <c r="AI215" s="15">
        <f t="shared" ref="AI215" si="1113">AH215+AI214</f>
        <v>638184.99072093307</v>
      </c>
      <c r="AJ215" s="15">
        <f t="shared" ref="AJ215" si="1114">AI215+AJ214</f>
        <v>638184.99072093307</v>
      </c>
      <c r="AK215" s="15">
        <f t="shared" ref="AK215" si="1115">AJ215+AK214</f>
        <v>638184.99072093307</v>
      </c>
      <c r="AL215" s="15">
        <f t="shared" ref="AL215" si="1116">AK215+AL214</f>
        <v>638184.99072093307</v>
      </c>
      <c r="AM215" s="15">
        <f t="shared" ref="AM215" si="1117">AL215+AM214</f>
        <v>638184.99072093307</v>
      </c>
      <c r="AN215" s="15">
        <f t="shared" ref="AN215" si="1118">AM215+AN214</f>
        <v>638184.99072093307</v>
      </c>
      <c r="AO215" s="15">
        <f t="shared" ref="AO215" si="1119">AN215+AO214</f>
        <v>638184.99072093307</v>
      </c>
      <c r="AP215" s="15">
        <f t="shared" ref="AP215" si="1120">AO215+AP214</f>
        <v>638184.99072093307</v>
      </c>
      <c r="AQ215" s="15">
        <f t="shared" ref="AQ215" si="1121">AP215+AQ214</f>
        <v>638184.99072093307</v>
      </c>
      <c r="AR215" s="15">
        <f t="shared" ref="AR215" si="1122">AQ215+AR214</f>
        <v>638184.99072093307</v>
      </c>
      <c r="AT215" s="39" t="s">
        <v>263</v>
      </c>
      <c r="AU215" s="39" t="s">
        <v>57</v>
      </c>
      <c r="AV215" s="39" t="s">
        <v>57</v>
      </c>
      <c r="AW215" s="39" t="s">
        <v>57</v>
      </c>
      <c r="AX215" s="39" t="s">
        <v>57</v>
      </c>
      <c r="AY215" s="39" t="s">
        <v>57</v>
      </c>
      <c r="AZ215" s="39" t="s">
        <v>57</v>
      </c>
      <c r="BA215" s="39" t="s">
        <v>57</v>
      </c>
      <c r="BB215" s="39" t="s">
        <v>57</v>
      </c>
      <c r="BC215" s="39" t="s">
        <v>57</v>
      </c>
      <c r="BE215" s="8"/>
      <c r="BF215" s="8"/>
      <c r="BG215" s="8"/>
      <c r="BH215" s="8"/>
      <c r="BI215" s="8"/>
      <c r="BJ215" s="8"/>
      <c r="BK215" s="8"/>
      <c r="BL215" s="8"/>
      <c r="BM215" s="8"/>
      <c r="BN215" s="8"/>
    </row>
    <row r="216" spans="3:66" outlineLevel="1">
      <c r="E216" s="11"/>
    </row>
    <row r="217" spans="3:66" outlineLevel="1">
      <c r="D217" s="2" t="str">
        <f>INDEX($AT217:$BC217,MATCH(General!$F$14,$AT$4:$BC$4,0))</f>
        <v>Discounted net cash flow</v>
      </c>
      <c r="E217" s="17" t="str">
        <f>General!$F$16</f>
        <v>EUR</v>
      </c>
      <c r="F217" s="28">
        <f>SUM(I217:AR217)</f>
        <v>342986.76286192448</v>
      </c>
      <c r="I217" s="16">
        <f>I214/(1+Calc!$F$790)^Config!I$15</f>
        <v>-20192.307692307691</v>
      </c>
      <c r="J217" s="16">
        <f>J214/(1+Calc!$F$790)^Config!J$15</f>
        <v>-146389.78137224467</v>
      </c>
      <c r="K217" s="16">
        <f>K214/(1+Calc!$F$790)^Config!K$15</f>
        <v>34768.162504442662</v>
      </c>
      <c r="L217" s="16">
        <f>L214/(1+Calc!$F$790)^Config!L$15</f>
        <v>33430.925485041014</v>
      </c>
      <c r="M217" s="16">
        <f>M214/(1+Calc!$F$790)^Config!M$15</f>
        <v>32145.120658693279</v>
      </c>
      <c r="N217" s="16">
        <f>N214/(1+Calc!$F$790)^Config!N$15</f>
        <v>30908.769864128153</v>
      </c>
      <c r="O217" s="16">
        <f>O214/(1+Calc!$F$790)^Config!O$15</f>
        <v>29719.971023200149</v>
      </c>
      <c r="P217" s="16">
        <f>P214/(1+Calc!$F$790)^Config!P$15</f>
        <v>28576.895214615524</v>
      </c>
      <c r="Q217" s="16">
        <f>Q214/(1+Calc!$F$790)^Config!Q$15</f>
        <v>27477.783860207233</v>
      </c>
      <c r="R217" s="16">
        <f>R214/(1+Calc!$F$790)^Config!R$15</f>
        <v>26420.94601943003</v>
      </c>
      <c r="S217" s="16">
        <f>S214/(1+Calc!$F$790)^Config!S$15</f>
        <v>25404.755787913495</v>
      </c>
      <c r="T217" s="16">
        <f>T214/(1+Calc!$F$790)^Config!T$15</f>
        <v>24427.649796070662</v>
      </c>
      <c r="U217" s="16">
        <f>U214/(1+Calc!$F$790)^Config!U$15</f>
        <v>23488.124803914096</v>
      </c>
      <c r="V217" s="16">
        <f>V214/(1+Calc!$F$790)^Config!V$15</f>
        <v>22584.73538837894</v>
      </c>
      <c r="W217" s="16">
        <f>W214/(1+Calc!$F$790)^Config!W$15</f>
        <v>21716.091719595133</v>
      </c>
      <c r="X217" s="16">
        <f>X214/(1+Calc!$F$790)^Config!X$15</f>
        <v>20880.857422687626</v>
      </c>
      <c r="Y217" s="16">
        <f>Y214/(1+Calc!$F$790)^Config!Y$15</f>
        <v>20077.747521815025</v>
      </c>
      <c r="Z217" s="16">
        <f>Z214/(1+Calc!$F$790)^Config!Z$15</f>
        <v>19305.526463283677</v>
      </c>
      <c r="AA217" s="16">
        <f>AA214/(1+Calc!$F$790)^Config!AA$15</f>
        <v>18563.006214695841</v>
      </c>
      <c r="AB217" s="16">
        <f>AB214/(1+Calc!$F$790)^Config!AB$15</f>
        <v>69671.782178364258</v>
      </c>
      <c r="AC217" s="16">
        <f>AC214/(1+Calc!$F$790)^Config!AC$15</f>
        <v>0</v>
      </c>
      <c r="AD217" s="16">
        <f>AD214/(1+Calc!$F$790)^Config!AD$15</f>
        <v>0</v>
      </c>
      <c r="AE217" s="16">
        <f>AE214/(1+Calc!$F$790)^Config!AE$15</f>
        <v>0</v>
      </c>
      <c r="AF217" s="16">
        <f>AF214/(1+Calc!$F$790)^Config!AF$15</f>
        <v>0</v>
      </c>
      <c r="AG217" s="16">
        <f>AG214/(1+Calc!$F$790)^Config!AG$15</f>
        <v>0</v>
      </c>
      <c r="AH217" s="16">
        <f>AH214/(1+Calc!$F$790)^Config!AH$15</f>
        <v>0</v>
      </c>
      <c r="AI217" s="16">
        <f>AI214/(1+Calc!$F$790)^Config!AI$15</f>
        <v>0</v>
      </c>
      <c r="AJ217" s="16">
        <f>AJ214/(1+Calc!$F$790)^Config!AJ$15</f>
        <v>0</v>
      </c>
      <c r="AK217" s="16">
        <f>AK214/(1+Calc!$F$790)^Config!AK$15</f>
        <v>0</v>
      </c>
      <c r="AL217" s="16">
        <f>AL214/(1+Calc!$F$790)^Config!AL$15</f>
        <v>0</v>
      </c>
      <c r="AM217" s="16">
        <f>AM214/(1+Calc!$F$790)^Config!AM$15</f>
        <v>0</v>
      </c>
      <c r="AN217" s="16">
        <f>AN214/(1+Calc!$F$790)^Config!AN$15</f>
        <v>0</v>
      </c>
      <c r="AO217" s="16">
        <f>AO214/(1+Calc!$F$790)^Config!AO$15</f>
        <v>0</v>
      </c>
      <c r="AP217" s="16">
        <f>AP214/(1+Calc!$F$790)^Config!AP$15</f>
        <v>0</v>
      </c>
      <c r="AQ217" s="16">
        <f>AQ214/(1+Calc!$F$790)^Config!AQ$15</f>
        <v>0</v>
      </c>
      <c r="AR217" s="16">
        <f>AR214/(1+Calc!$F$790)^Config!AR$15</f>
        <v>0</v>
      </c>
      <c r="AT217" s="39" t="s">
        <v>266</v>
      </c>
      <c r="AU217" s="39" t="s">
        <v>57</v>
      </c>
      <c r="AV217" s="39" t="s">
        <v>57</v>
      </c>
      <c r="AW217" s="39" t="s">
        <v>57</v>
      </c>
      <c r="AX217" s="39" t="s">
        <v>57</v>
      </c>
      <c r="AY217" s="39" t="s">
        <v>57</v>
      </c>
      <c r="AZ217" s="39" t="s">
        <v>57</v>
      </c>
      <c r="BA217" s="39" t="s">
        <v>57</v>
      </c>
      <c r="BB217" s="39" t="s">
        <v>57</v>
      </c>
      <c r="BC217" s="39" t="s">
        <v>57</v>
      </c>
      <c r="BE217" s="8"/>
      <c r="BF217" s="8"/>
      <c r="BG217" s="8"/>
      <c r="BH217" s="8"/>
      <c r="BI217" s="8"/>
      <c r="BJ217" s="8"/>
      <c r="BK217" s="8"/>
      <c r="BL217" s="8"/>
      <c r="BM217" s="8"/>
      <c r="BN217" s="8"/>
    </row>
    <row r="218" spans="3:66" outlineLevel="1">
      <c r="D218" t="str">
        <f>INDEX($AT218:$BC218,MATCH(General!$F$14,$AT$4:$BC$4,0))</f>
        <v>Cumulative discounted net cash flow</v>
      </c>
      <c r="E218" s="11" t="str">
        <f>General!$F$16</f>
        <v>EUR</v>
      </c>
      <c r="I218" s="15">
        <f>H218+I217</f>
        <v>-20192.307692307691</v>
      </c>
      <c r="J218" s="15">
        <f t="shared" ref="J218" si="1123">I218+J217</f>
        <v>-166582.08906455236</v>
      </c>
      <c r="K218" s="15">
        <f t="shared" ref="K218" si="1124">J218+K217</f>
        <v>-131813.92656010971</v>
      </c>
      <c r="L218" s="15">
        <f t="shared" ref="L218" si="1125">K218+L217</f>
        <v>-98383.001075068692</v>
      </c>
      <c r="M218" s="15">
        <f t="shared" ref="M218" si="1126">L218+M217</f>
        <v>-66237.88041637541</v>
      </c>
      <c r="N218" s="15">
        <f t="shared" ref="N218" si="1127">M218+N217</f>
        <v>-35329.110552247257</v>
      </c>
      <c r="O218" s="15">
        <f t="shared" ref="O218" si="1128">N218+O217</f>
        <v>-5609.1395290471082</v>
      </c>
      <c r="P218" s="15">
        <f t="shared" ref="P218" si="1129">O218+P217</f>
        <v>22967.755685568416</v>
      </c>
      <c r="Q218" s="15">
        <f t="shared" ref="Q218" si="1130">P218+Q217</f>
        <v>50445.539545775653</v>
      </c>
      <c r="R218" s="15">
        <f t="shared" ref="R218" si="1131">Q218+R217</f>
        <v>76866.485565205687</v>
      </c>
      <c r="S218" s="15">
        <f t="shared" ref="S218" si="1132">R218+S217</f>
        <v>102271.24135311919</v>
      </c>
      <c r="T218" s="15">
        <f t="shared" ref="T218" si="1133">S218+T217</f>
        <v>126698.89114918985</v>
      </c>
      <c r="U218" s="15">
        <f t="shared" ref="U218" si="1134">T218+U217</f>
        <v>150187.01595310395</v>
      </c>
      <c r="V218" s="15">
        <f t="shared" ref="V218" si="1135">U218+V217</f>
        <v>172771.75134148289</v>
      </c>
      <c r="W218" s="15">
        <f t="shared" ref="W218" si="1136">V218+W217</f>
        <v>194487.84306107802</v>
      </c>
      <c r="X218" s="15">
        <f t="shared" ref="X218" si="1137">W218+X217</f>
        <v>215368.70048376566</v>
      </c>
      <c r="Y218" s="15">
        <f t="shared" ref="Y218" si="1138">X218+Y217</f>
        <v>235446.44800558069</v>
      </c>
      <c r="Z218" s="15">
        <f t="shared" ref="Z218" si="1139">Y218+Z217</f>
        <v>254751.97446886438</v>
      </c>
      <c r="AA218" s="15">
        <f t="shared" ref="AA218" si="1140">Z218+AA217</f>
        <v>273314.98068356025</v>
      </c>
      <c r="AB218" s="15">
        <f t="shared" ref="AB218" si="1141">AA218+AB217</f>
        <v>342986.76286192448</v>
      </c>
      <c r="AC218" s="15">
        <f t="shared" ref="AC218" si="1142">AB218+AC217</f>
        <v>342986.76286192448</v>
      </c>
      <c r="AD218" s="15">
        <f t="shared" ref="AD218" si="1143">AC218+AD217</f>
        <v>342986.76286192448</v>
      </c>
      <c r="AE218" s="15">
        <f t="shared" ref="AE218" si="1144">AD218+AE217</f>
        <v>342986.76286192448</v>
      </c>
      <c r="AF218" s="15">
        <f t="shared" ref="AF218" si="1145">AE218+AF217</f>
        <v>342986.76286192448</v>
      </c>
      <c r="AG218" s="15">
        <f t="shared" ref="AG218" si="1146">AF218+AG217</f>
        <v>342986.76286192448</v>
      </c>
      <c r="AH218" s="15">
        <f t="shared" ref="AH218" si="1147">AG218+AH217</f>
        <v>342986.76286192448</v>
      </c>
      <c r="AI218" s="15">
        <f t="shared" ref="AI218" si="1148">AH218+AI217</f>
        <v>342986.76286192448</v>
      </c>
      <c r="AJ218" s="15">
        <f t="shared" ref="AJ218" si="1149">AI218+AJ217</f>
        <v>342986.76286192448</v>
      </c>
      <c r="AK218" s="15">
        <f t="shared" ref="AK218" si="1150">AJ218+AK217</f>
        <v>342986.76286192448</v>
      </c>
      <c r="AL218" s="15">
        <f t="shared" ref="AL218" si="1151">AK218+AL217</f>
        <v>342986.76286192448</v>
      </c>
      <c r="AM218" s="15">
        <f t="shared" ref="AM218" si="1152">AL218+AM217</f>
        <v>342986.76286192448</v>
      </c>
      <c r="AN218" s="15">
        <f t="shared" ref="AN218" si="1153">AM218+AN217</f>
        <v>342986.76286192448</v>
      </c>
      <c r="AO218" s="15">
        <f t="shared" ref="AO218" si="1154">AN218+AO217</f>
        <v>342986.76286192448</v>
      </c>
      <c r="AP218" s="15">
        <f t="shared" ref="AP218" si="1155">AO218+AP217</f>
        <v>342986.76286192448</v>
      </c>
      <c r="AQ218" s="15">
        <f t="shared" ref="AQ218" si="1156">AP218+AQ217</f>
        <v>342986.76286192448</v>
      </c>
      <c r="AR218" s="15">
        <f t="shared" ref="AR218" si="1157">AQ218+AR217</f>
        <v>342986.76286192448</v>
      </c>
      <c r="AT218" s="39" t="s">
        <v>267</v>
      </c>
      <c r="AU218" s="39" t="s">
        <v>57</v>
      </c>
      <c r="AV218" s="39" t="s">
        <v>57</v>
      </c>
      <c r="AW218" s="39" t="s">
        <v>57</v>
      </c>
      <c r="AX218" s="39" t="s">
        <v>57</v>
      </c>
      <c r="AY218" s="39" t="s">
        <v>57</v>
      </c>
      <c r="AZ218" s="39" t="s">
        <v>57</v>
      </c>
      <c r="BA218" s="39" t="s">
        <v>57</v>
      </c>
      <c r="BB218" s="39" t="s">
        <v>57</v>
      </c>
      <c r="BC218" s="39" t="s">
        <v>57</v>
      </c>
      <c r="BE218" s="8"/>
      <c r="BF218" s="8"/>
      <c r="BG218" s="8"/>
      <c r="BH218" s="8"/>
      <c r="BI218" s="8"/>
      <c r="BJ218" s="8"/>
      <c r="BK218" s="8"/>
      <c r="BL218" s="8"/>
      <c r="BM218" s="8"/>
      <c r="BN218" s="8"/>
    </row>
    <row r="219" spans="3:66" outlineLevel="1">
      <c r="E219" s="11"/>
    </row>
    <row r="220" spans="3:66" outlineLevel="1">
      <c r="D220" s="2" t="str">
        <f>INDEX($AT220:$BC220,MATCH(General!$F$14,$AT$4:$BC$4,0))</f>
        <v>Profitability measures</v>
      </c>
      <c r="E220" s="11"/>
      <c r="AT220" s="39" t="s">
        <v>264</v>
      </c>
      <c r="AU220" s="39" t="s">
        <v>57</v>
      </c>
      <c r="AV220" s="39" t="s">
        <v>57</v>
      </c>
      <c r="AW220" s="39" t="s">
        <v>57</v>
      </c>
      <c r="AX220" s="39" t="s">
        <v>57</v>
      </c>
      <c r="AY220" s="39" t="s">
        <v>57</v>
      </c>
      <c r="AZ220" s="39" t="s">
        <v>57</v>
      </c>
      <c r="BA220" s="39" t="s">
        <v>57</v>
      </c>
      <c r="BB220" s="39" t="s">
        <v>57</v>
      </c>
      <c r="BC220" s="39" t="s">
        <v>57</v>
      </c>
    </row>
    <row r="221" spans="3:66" outlineLevel="1">
      <c r="D221" t="str">
        <f>INDEX($AT221:$BC221,MATCH(General!$F$14,$AT$4:$BC$4,0))</f>
        <v>FNPV(K)</v>
      </c>
      <c r="E221" s="11" t="str">
        <f>General!$F$16</f>
        <v>EUR</v>
      </c>
      <c r="F221" s="25">
        <f>F217</f>
        <v>342986.76286192448</v>
      </c>
      <c r="AT221" s="57" t="s">
        <v>278</v>
      </c>
      <c r="AU221" s="39" t="s">
        <v>57</v>
      </c>
      <c r="AV221" s="39" t="s">
        <v>57</v>
      </c>
      <c r="AW221" s="39" t="s">
        <v>57</v>
      </c>
      <c r="AX221" s="39" t="s">
        <v>57</v>
      </c>
      <c r="AY221" s="39" t="s">
        <v>57</v>
      </c>
      <c r="AZ221" s="39" t="s">
        <v>57</v>
      </c>
      <c r="BA221" s="39" t="s">
        <v>57</v>
      </c>
      <c r="BB221" s="39" t="s">
        <v>57</v>
      </c>
      <c r="BC221" s="39" t="s">
        <v>57</v>
      </c>
      <c r="BE221" s="8"/>
      <c r="BF221" s="8"/>
      <c r="BG221" s="8"/>
      <c r="BH221" s="8"/>
      <c r="BI221" s="8"/>
      <c r="BJ221" s="8"/>
      <c r="BK221" s="8"/>
      <c r="BL221" s="8"/>
      <c r="BM221" s="8"/>
      <c r="BN221" s="8"/>
    </row>
    <row r="222" spans="3:66" outlineLevel="1">
      <c r="D222" t="str">
        <f>INDEX($AT222:$BC222,MATCH(General!$F$14,$AT$4:$BC$4,0))</f>
        <v>FRR(K)</v>
      </c>
      <c r="E222" s="11" t="str">
        <f>INDEX($BC222:$BL222,MATCH(General!$F$14,$BC$4:$BL$4,0))</f>
        <v>%</v>
      </c>
      <c r="F222" s="49">
        <f>IFERROR(IRR(I214:AR214),"n/a")</f>
        <v>0.2101647592517899</v>
      </c>
      <c r="AT222" s="57" t="s">
        <v>279</v>
      </c>
      <c r="AU222" s="39" t="s">
        <v>57</v>
      </c>
      <c r="AV222" s="39" t="s">
        <v>57</v>
      </c>
      <c r="AW222" s="39" t="s">
        <v>57</v>
      </c>
      <c r="AX222" s="39" t="s">
        <v>57</v>
      </c>
      <c r="AY222" s="39" t="s">
        <v>57</v>
      </c>
      <c r="AZ222" s="39" t="s">
        <v>57</v>
      </c>
      <c r="BA222" s="39" t="s">
        <v>57</v>
      </c>
      <c r="BB222" s="39" t="s">
        <v>57</v>
      </c>
      <c r="BC222" s="39" t="s">
        <v>57</v>
      </c>
      <c r="BE222" s="39" t="s">
        <v>21</v>
      </c>
      <c r="BF222" s="39" t="s">
        <v>21</v>
      </c>
      <c r="BG222" s="39" t="s">
        <v>57</v>
      </c>
      <c r="BH222" s="39" t="s">
        <v>57</v>
      </c>
      <c r="BI222" s="39" t="s">
        <v>57</v>
      </c>
      <c r="BJ222" s="39" t="s">
        <v>57</v>
      </c>
      <c r="BK222" s="39" t="s">
        <v>57</v>
      </c>
      <c r="BL222" s="39" t="s">
        <v>57</v>
      </c>
      <c r="BM222" s="39" t="s">
        <v>57</v>
      </c>
      <c r="BN222" s="39" t="s">
        <v>57</v>
      </c>
    </row>
    <row r="223" spans="3:66" outlineLevel="1">
      <c r="D223" t="str">
        <f>INDEX($AT223:$BC223,MATCH(General!$F$14,$AT$4:$BC$4,0))</f>
        <v>FNPV(K) change</v>
      </c>
      <c r="E223" s="11" t="str">
        <f>INDEX($BC223:$BL223,MATCH(General!$F$14,$BC$4:$BL$4,0))</f>
        <v>%</v>
      </c>
      <c r="F223" s="49">
        <f>IFERROR(IF(AND(F221&gt;0,Financial_analysis!$F$53&gt;0),F221/Financial_analysis!$F$53-1,IF(AND(F221&lt;0,Financial_analysis!$F$53&lt;0),-(F221/Financial_analysis!$F$53-1),"n/a")),"n/a")</f>
        <v>3.9159602526970261E-3</v>
      </c>
      <c r="AT223" s="57" t="s">
        <v>328</v>
      </c>
      <c r="AU223" s="39" t="s">
        <v>57</v>
      </c>
      <c r="AV223" s="39" t="s">
        <v>57</v>
      </c>
      <c r="AW223" s="39" t="s">
        <v>57</v>
      </c>
      <c r="AX223" s="39" t="s">
        <v>57</v>
      </c>
      <c r="AY223" s="39" t="s">
        <v>57</v>
      </c>
      <c r="AZ223" s="39" t="s">
        <v>57</v>
      </c>
      <c r="BA223" s="39" t="s">
        <v>57</v>
      </c>
      <c r="BB223" s="39" t="s">
        <v>57</v>
      </c>
      <c r="BC223" s="39" t="s">
        <v>57</v>
      </c>
      <c r="BE223" s="39" t="s">
        <v>21</v>
      </c>
      <c r="BF223" s="39" t="s">
        <v>21</v>
      </c>
      <c r="BG223" s="39" t="s">
        <v>57</v>
      </c>
      <c r="BH223" s="39" t="s">
        <v>57</v>
      </c>
      <c r="BI223" s="39" t="s">
        <v>57</v>
      </c>
      <c r="BJ223" s="39" t="s">
        <v>57</v>
      </c>
      <c r="BK223" s="39" t="s">
        <v>57</v>
      </c>
      <c r="BL223" s="39" t="s">
        <v>57</v>
      </c>
      <c r="BM223" s="39" t="s">
        <v>57</v>
      </c>
      <c r="BN223" s="39" t="s">
        <v>57</v>
      </c>
    </row>
    <row r="224" spans="3:66" outlineLevel="1">
      <c r="D224" t="str">
        <f>INDEX($AT224:$BC224,MATCH(General!$F$14,$AT$4:$BC$4,0))</f>
        <v>FRR(K) change</v>
      </c>
      <c r="E224" s="11" t="str">
        <f>INDEX($BC224:$BL224,MATCH(General!$F$14,$BC$4:$BL$4,0))</f>
        <v>p.p.</v>
      </c>
      <c r="F224" s="49">
        <f>IFERROR(F222-Financial_analysis!$F$54,"n/a")</f>
        <v>6.7684346567831177E-4</v>
      </c>
      <c r="AT224" s="57" t="s">
        <v>329</v>
      </c>
      <c r="AU224" s="39" t="s">
        <v>57</v>
      </c>
      <c r="AV224" s="39" t="s">
        <v>57</v>
      </c>
      <c r="AW224" s="39" t="s">
        <v>57</v>
      </c>
      <c r="AX224" s="39" t="s">
        <v>57</v>
      </c>
      <c r="AY224" s="39" t="s">
        <v>57</v>
      </c>
      <c r="AZ224" s="39" t="s">
        <v>57</v>
      </c>
      <c r="BA224" s="39" t="s">
        <v>57</v>
      </c>
      <c r="BB224" s="39" t="s">
        <v>57</v>
      </c>
      <c r="BC224" s="39" t="s">
        <v>57</v>
      </c>
      <c r="BE224" s="39" t="s">
        <v>333</v>
      </c>
      <c r="BF224" s="39" t="s">
        <v>333</v>
      </c>
      <c r="BG224" s="39" t="s">
        <v>57</v>
      </c>
      <c r="BH224" s="39" t="s">
        <v>57</v>
      </c>
      <c r="BI224" s="39" t="s">
        <v>57</v>
      </c>
      <c r="BJ224" s="39" t="s">
        <v>57</v>
      </c>
      <c r="BK224" s="39" t="s">
        <v>57</v>
      </c>
      <c r="BL224" s="39" t="s">
        <v>57</v>
      </c>
      <c r="BM224" s="39" t="s">
        <v>57</v>
      </c>
      <c r="BN224" s="39" t="s">
        <v>57</v>
      </c>
    </row>
    <row r="225" spans="1:66">
      <c r="E225" s="11"/>
    </row>
    <row r="226" spans="1:66">
      <c r="A226" s="4" t="str">
        <f>INDEX($AT226:$BC226,MATCH(General!$F$14,$AT$4:$BC$4,0))</f>
        <v>Economic profitability - Economic rate of return</v>
      </c>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T226" s="39" t="s">
        <v>330</v>
      </c>
      <c r="AU226" s="39" t="s">
        <v>57</v>
      </c>
      <c r="AV226" s="39" t="s">
        <v>57</v>
      </c>
      <c r="AW226" s="39" t="s">
        <v>57</v>
      </c>
      <c r="AX226" s="39" t="s">
        <v>57</v>
      </c>
      <c r="AY226" s="39" t="s">
        <v>57</v>
      </c>
      <c r="AZ226" s="39" t="s">
        <v>57</v>
      </c>
      <c r="BA226" s="39" t="s">
        <v>57</v>
      </c>
      <c r="BB226" s="39" t="s">
        <v>57</v>
      </c>
      <c r="BC226" s="39" t="s">
        <v>57</v>
      </c>
    </row>
    <row r="227" spans="1:66" outlineLevel="1">
      <c r="E227" s="11"/>
    </row>
    <row r="228" spans="1:66" outlineLevel="1">
      <c r="B228" s="5" t="str">
        <f>INDEX($AT228:$BC228,MATCH(General!$F$14,$AT$4:$BC$4,0))</f>
        <v>Capital expenditures sensitivity</v>
      </c>
      <c r="C228" s="5"/>
      <c r="D228" s="5"/>
      <c r="E228" s="19"/>
      <c r="F228" s="5"/>
      <c r="G228" s="5"/>
      <c r="H228" s="5"/>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T228" s="39" t="s">
        <v>313</v>
      </c>
      <c r="AU228" s="39" t="s">
        <v>57</v>
      </c>
      <c r="AV228" s="39" t="s">
        <v>57</v>
      </c>
      <c r="AW228" s="39" t="s">
        <v>57</v>
      </c>
      <c r="AX228" s="39" t="s">
        <v>57</v>
      </c>
      <c r="AY228" s="39" t="s">
        <v>57</v>
      </c>
      <c r="AZ228" s="39" t="s">
        <v>57</v>
      </c>
      <c r="BA228" s="39" t="s">
        <v>57</v>
      </c>
      <c r="BB228" s="39" t="s">
        <v>57</v>
      </c>
      <c r="BC228" s="39" t="s">
        <v>57</v>
      </c>
    </row>
    <row r="229" spans="1:66" outlineLevel="1">
      <c r="E229" s="11"/>
    </row>
    <row r="230" spans="1:66" outlineLevel="1">
      <c r="C230" s="6" t="str">
        <f>INDEX($AT230:$BC230,MATCH(General!$F$14,$AT$4:$BC$4,0))</f>
        <v>Capital expenditures sensitivity - decrease</v>
      </c>
      <c r="D230" s="6"/>
      <c r="E230" s="13"/>
      <c r="F230" s="6"/>
      <c r="G230" s="6"/>
      <c r="H230" s="6"/>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T230" s="39" t="s">
        <v>316</v>
      </c>
      <c r="AU230" s="39" t="s">
        <v>57</v>
      </c>
      <c r="AV230" s="39" t="s">
        <v>57</v>
      </c>
      <c r="AW230" s="39" t="s">
        <v>57</v>
      </c>
      <c r="AX230" s="39" t="s">
        <v>57</v>
      </c>
      <c r="AY230" s="39" t="s">
        <v>57</v>
      </c>
      <c r="AZ230" s="39" t="s">
        <v>57</v>
      </c>
      <c r="BA230" s="39" t="s">
        <v>57</v>
      </c>
      <c r="BB230" s="39" t="s">
        <v>57</v>
      </c>
      <c r="BC230" s="39" t="s">
        <v>57</v>
      </c>
    </row>
    <row r="231" spans="1:66" outlineLevel="1">
      <c r="E231" s="11"/>
    </row>
    <row r="232" spans="1:66" outlineLevel="1">
      <c r="D232" t="str">
        <f>INDEX($AT232:$BC232,MATCH(General!$F$14,$AT$4:$BC$4,0))</f>
        <v>Capital expenditures change</v>
      </c>
      <c r="E232" s="11" t="str">
        <f>INDEX($BC232:$BL232,MATCH(General!$F$14,$BC$4:$BL$4,0))</f>
        <v>%</v>
      </c>
      <c r="F232" s="49">
        <f>Analysis_param!$F$83</f>
        <v>-0.01</v>
      </c>
      <c r="AT232" s="39" t="s">
        <v>314</v>
      </c>
      <c r="AU232" s="39" t="s">
        <v>57</v>
      </c>
      <c r="AV232" s="39" t="s">
        <v>57</v>
      </c>
      <c r="AW232" s="39" t="s">
        <v>57</v>
      </c>
      <c r="AX232" s="39" t="s">
        <v>57</v>
      </c>
      <c r="AY232" s="39" t="s">
        <v>57</v>
      </c>
      <c r="AZ232" s="39" t="s">
        <v>57</v>
      </c>
      <c r="BA232" s="39" t="s">
        <v>57</v>
      </c>
      <c r="BB232" s="39" t="s">
        <v>57</v>
      </c>
      <c r="BC232" s="39" t="s">
        <v>57</v>
      </c>
      <c r="BE232" s="39" t="s">
        <v>21</v>
      </c>
      <c r="BF232" s="39" t="s">
        <v>21</v>
      </c>
      <c r="BG232" s="39" t="s">
        <v>57</v>
      </c>
      <c r="BH232" s="39" t="s">
        <v>57</v>
      </c>
      <c r="BI232" s="39" t="s">
        <v>57</v>
      </c>
      <c r="BJ232" s="39" t="s">
        <v>57</v>
      </c>
      <c r="BK232" s="39" t="s">
        <v>57</v>
      </c>
      <c r="BL232" s="39" t="s">
        <v>57</v>
      </c>
      <c r="BM232" s="39" t="s">
        <v>57</v>
      </c>
      <c r="BN232" s="39" t="s">
        <v>57</v>
      </c>
    </row>
    <row r="233" spans="1:66" outlineLevel="1">
      <c r="D233" t="str">
        <f>INDEX($AT233:$BC233,MATCH(General!$F$14,$AT$4:$BC$4,0))</f>
        <v>Net cash flow - base case</v>
      </c>
      <c r="E233" s="11" t="str">
        <f>General!$F$16</f>
        <v>EUR</v>
      </c>
      <c r="F233" s="25">
        <f>SUM(I233:AR233)</f>
        <v>1372725.1430884877</v>
      </c>
      <c r="I233" s="15">
        <f>Economic_analysis!I$31</f>
        <v>-24169.57847031741</v>
      </c>
      <c r="J233" s="15">
        <f>Economic_analysis!J$31</f>
        <v>-175325.67458891287</v>
      </c>
      <c r="K233" s="15">
        <f>Economic_analysis!K$31</f>
        <v>65378.885897095446</v>
      </c>
      <c r="L233" s="15">
        <f>Economic_analysis!L$31</f>
        <v>66670.03589709544</v>
      </c>
      <c r="M233" s="15">
        <f>Economic_analysis!M$31</f>
        <v>67961.185897095449</v>
      </c>
      <c r="N233" s="15">
        <f>Economic_analysis!N$31</f>
        <v>69252.335897095443</v>
      </c>
      <c r="O233" s="15">
        <f>Economic_analysis!O$31</f>
        <v>71378.935897095434</v>
      </c>
      <c r="P233" s="15">
        <f>Economic_analysis!P$31</f>
        <v>73505.53589709544</v>
      </c>
      <c r="Q233" s="15">
        <f>Economic_analysis!Q$31</f>
        <v>75632.135897095432</v>
      </c>
      <c r="R233" s="15">
        <f>Economic_analysis!R$31</f>
        <v>77758.735897095437</v>
      </c>
      <c r="S233" s="15">
        <f>Economic_analysis!S$31</f>
        <v>79885.335897095443</v>
      </c>
      <c r="T233" s="15">
        <f>Economic_analysis!T$31</f>
        <v>81935.985897095437</v>
      </c>
      <c r="U233" s="15">
        <f>Economic_analysis!U$31</f>
        <v>83986.635897095446</v>
      </c>
      <c r="V233" s="15">
        <f>Economic_analysis!V$31</f>
        <v>86037.28589709544</v>
      </c>
      <c r="W233" s="15">
        <f>Economic_analysis!W$31</f>
        <v>88087.935897095434</v>
      </c>
      <c r="X233" s="15">
        <f>Economic_analysis!X$31</f>
        <v>90138.585897095443</v>
      </c>
      <c r="Y233" s="15">
        <f>Economic_analysis!Y$31</f>
        <v>92189.235897095452</v>
      </c>
      <c r="Z233" s="15">
        <f>Economic_analysis!Z$31</f>
        <v>94239.885897095446</v>
      </c>
      <c r="AA233" s="15">
        <f>Economic_analysis!AA$31</f>
        <v>96290.53589709544</v>
      </c>
      <c r="AB233" s="15">
        <f>Economic_analysis!AB$31</f>
        <v>211891.18589709542</v>
      </c>
      <c r="AC233" s="15">
        <f>Economic_analysis!AC$31</f>
        <v>0</v>
      </c>
      <c r="AD233" s="15">
        <f>Economic_analysis!AD$31</f>
        <v>0</v>
      </c>
      <c r="AE233" s="15">
        <f>Economic_analysis!AE$31</f>
        <v>0</v>
      </c>
      <c r="AF233" s="15">
        <f>Economic_analysis!AF$31</f>
        <v>0</v>
      </c>
      <c r="AG233" s="15">
        <f>Economic_analysis!AG$31</f>
        <v>0</v>
      </c>
      <c r="AH233" s="15">
        <f>Economic_analysis!AH$31</f>
        <v>0</v>
      </c>
      <c r="AI233" s="15">
        <f>Economic_analysis!AI$31</f>
        <v>0</v>
      </c>
      <c r="AJ233" s="15">
        <f>Economic_analysis!AJ$31</f>
        <v>0</v>
      </c>
      <c r="AK233" s="15">
        <f>Economic_analysis!AK$31</f>
        <v>0</v>
      </c>
      <c r="AL233" s="15">
        <f>Economic_analysis!AL$31</f>
        <v>0</v>
      </c>
      <c r="AM233" s="15">
        <f>Economic_analysis!AM$31</f>
        <v>0</v>
      </c>
      <c r="AN233" s="15">
        <f>Economic_analysis!AN$31</f>
        <v>0</v>
      </c>
      <c r="AO233" s="15">
        <f>Economic_analysis!AO$31</f>
        <v>0</v>
      </c>
      <c r="AP233" s="15">
        <f>Economic_analysis!AP$31</f>
        <v>0</v>
      </c>
      <c r="AQ233" s="15">
        <f>Economic_analysis!AQ$31</f>
        <v>0</v>
      </c>
      <c r="AR233" s="15">
        <f>Economic_analysis!AR$31</f>
        <v>0</v>
      </c>
      <c r="AT233" s="39" t="s">
        <v>306</v>
      </c>
      <c r="AU233" s="39" t="s">
        <v>57</v>
      </c>
      <c r="AV233" s="39" t="s">
        <v>57</v>
      </c>
      <c r="AW233" s="39" t="s">
        <v>57</v>
      </c>
      <c r="AX233" s="39" t="s">
        <v>57</v>
      </c>
      <c r="AY233" s="39" t="s">
        <v>57</v>
      </c>
      <c r="AZ233" s="39" t="s">
        <v>57</v>
      </c>
      <c r="BA233" s="39" t="s">
        <v>57</v>
      </c>
      <c r="BB233" s="39" t="s">
        <v>57</v>
      </c>
      <c r="BC233" s="39" t="s">
        <v>57</v>
      </c>
      <c r="BE233" s="8"/>
      <c r="BF233" s="8"/>
      <c r="BG233" s="8"/>
      <c r="BH233" s="8"/>
      <c r="BI233" s="8"/>
      <c r="BJ233" s="8"/>
      <c r="BK233" s="8"/>
      <c r="BL233" s="8"/>
      <c r="BM233" s="8"/>
      <c r="BN233" s="8"/>
    </row>
    <row r="234" spans="1:66" outlineLevel="1">
      <c r="D234" t="str">
        <f>INDEX($AT234:$BC234,MATCH(General!$F$14,$AT$4:$BC$4,0))</f>
        <v>Change in cash flows</v>
      </c>
      <c r="E234" s="11" t="str">
        <f>General!$F$16</f>
        <v>EUR</v>
      </c>
      <c r="F234" s="25">
        <f>SUM(I234:AR234)</f>
        <v>2416.957847031741</v>
      </c>
      <c r="I234" s="15">
        <f>$F232*Economic_analysis!I$15</f>
        <v>241.6957847031741</v>
      </c>
      <c r="J234" s="15">
        <f>$F232*Economic_analysis!J$15</f>
        <v>2175.262062328567</v>
      </c>
      <c r="K234" s="15">
        <f>$F232*Economic_analysis!K$15</f>
        <v>0</v>
      </c>
      <c r="L234" s="15">
        <f>$F232*Economic_analysis!L$15</f>
        <v>0</v>
      </c>
      <c r="M234" s="15">
        <f>$F232*Economic_analysis!M$15</f>
        <v>0</v>
      </c>
      <c r="N234" s="15">
        <f>$F232*Economic_analysis!N$15</f>
        <v>0</v>
      </c>
      <c r="O234" s="15">
        <f>$F232*Economic_analysis!O$15</f>
        <v>0</v>
      </c>
      <c r="P234" s="15">
        <f>$F232*Economic_analysis!P$15</f>
        <v>0</v>
      </c>
      <c r="Q234" s="15">
        <f>$F232*Economic_analysis!Q$15</f>
        <v>0</v>
      </c>
      <c r="R234" s="15">
        <f>$F232*Economic_analysis!R$15</f>
        <v>0</v>
      </c>
      <c r="S234" s="15">
        <f>$F232*Economic_analysis!S$15</f>
        <v>0</v>
      </c>
      <c r="T234" s="15">
        <f>$F232*Economic_analysis!T$15</f>
        <v>0</v>
      </c>
      <c r="U234" s="15">
        <f>$F232*Economic_analysis!U$15</f>
        <v>0</v>
      </c>
      <c r="V234" s="15">
        <f>$F232*Economic_analysis!V$15</f>
        <v>0</v>
      </c>
      <c r="W234" s="15">
        <f>$F232*Economic_analysis!W$15</f>
        <v>0</v>
      </c>
      <c r="X234" s="15">
        <f>$F232*Economic_analysis!X$15</f>
        <v>0</v>
      </c>
      <c r="Y234" s="15">
        <f>$F232*Economic_analysis!Y$15</f>
        <v>0</v>
      </c>
      <c r="Z234" s="15">
        <f>$F232*Economic_analysis!Z$15</f>
        <v>0</v>
      </c>
      <c r="AA234" s="15">
        <f>$F232*Economic_analysis!AA$15</f>
        <v>0</v>
      </c>
      <c r="AB234" s="15">
        <f>$F232*Economic_analysis!AB$15</f>
        <v>0</v>
      </c>
      <c r="AC234" s="15">
        <f>$F232*Economic_analysis!AC$15</f>
        <v>0</v>
      </c>
      <c r="AD234" s="15">
        <f>$F232*Economic_analysis!AD$15</f>
        <v>0</v>
      </c>
      <c r="AE234" s="15">
        <f>$F232*Economic_analysis!AE$15</f>
        <v>0</v>
      </c>
      <c r="AF234" s="15">
        <f>$F232*Economic_analysis!AF$15</f>
        <v>0</v>
      </c>
      <c r="AG234" s="15">
        <f>$F232*Economic_analysis!AG$15</f>
        <v>0</v>
      </c>
      <c r="AH234" s="15">
        <f>$F232*Economic_analysis!AH$15</f>
        <v>0</v>
      </c>
      <c r="AI234" s="15">
        <f>$F232*Economic_analysis!AI$15</f>
        <v>0</v>
      </c>
      <c r="AJ234" s="15">
        <f>$F232*Economic_analysis!AJ$15</f>
        <v>0</v>
      </c>
      <c r="AK234" s="15">
        <f>$F232*Economic_analysis!AK$15</f>
        <v>0</v>
      </c>
      <c r="AL234" s="15">
        <f>$F232*Economic_analysis!AL$15</f>
        <v>0</v>
      </c>
      <c r="AM234" s="15">
        <f>$F232*Economic_analysis!AM$15</f>
        <v>0</v>
      </c>
      <c r="AN234" s="15">
        <f>$F232*Economic_analysis!AN$15</f>
        <v>0</v>
      </c>
      <c r="AO234" s="15">
        <f>$F232*Economic_analysis!AO$15</f>
        <v>0</v>
      </c>
      <c r="AP234" s="15">
        <f>$F232*Economic_analysis!AP$15</f>
        <v>0</v>
      </c>
      <c r="AQ234" s="15">
        <f>$F232*Economic_analysis!AQ$15</f>
        <v>0</v>
      </c>
      <c r="AR234" s="15">
        <f>$F232*Economic_analysis!AR$15</f>
        <v>0</v>
      </c>
      <c r="AT234" s="39" t="s">
        <v>453</v>
      </c>
      <c r="AU234" s="39" t="s">
        <v>57</v>
      </c>
      <c r="AV234" s="39" t="s">
        <v>57</v>
      </c>
      <c r="AW234" s="39" t="s">
        <v>57</v>
      </c>
      <c r="AX234" s="39" t="s">
        <v>57</v>
      </c>
      <c r="AY234" s="39" t="s">
        <v>57</v>
      </c>
      <c r="AZ234" s="39" t="s">
        <v>57</v>
      </c>
      <c r="BA234" s="39" t="s">
        <v>57</v>
      </c>
      <c r="BB234" s="39" t="s">
        <v>57</v>
      </c>
      <c r="BC234" s="39" t="s">
        <v>57</v>
      </c>
      <c r="BE234" s="8"/>
      <c r="BF234" s="8"/>
      <c r="BG234" s="8"/>
      <c r="BH234" s="8"/>
      <c r="BI234" s="8"/>
      <c r="BJ234" s="8"/>
      <c r="BK234" s="8"/>
      <c r="BL234" s="8"/>
      <c r="BM234" s="8"/>
      <c r="BN234" s="8"/>
    </row>
    <row r="235" spans="1:66" outlineLevel="1">
      <c r="D235" s="2" t="str">
        <f>INDEX($AT235:$BC235,MATCH(General!$F$14,$AT$4:$BC$4,0))</f>
        <v>Net cash flow</v>
      </c>
      <c r="E235" s="17" t="str">
        <f>General!$F$16</f>
        <v>EUR</v>
      </c>
      <c r="F235" s="28">
        <f>SUM(I235:AR235)</f>
        <v>1375142.1009355194</v>
      </c>
      <c r="I235" s="16">
        <f>SUM(I233:I234)</f>
        <v>-23927.882685614237</v>
      </c>
      <c r="J235" s="16">
        <f t="shared" ref="J235" si="1158">SUM(J233:J234)</f>
        <v>-173150.41252658429</v>
      </c>
      <c r="K235" s="16">
        <f t="shared" ref="K235" si="1159">SUM(K233:K234)</f>
        <v>65378.885897095446</v>
      </c>
      <c r="L235" s="16">
        <f t="shared" ref="L235" si="1160">SUM(L233:L234)</f>
        <v>66670.03589709544</v>
      </c>
      <c r="M235" s="16">
        <f t="shared" ref="M235" si="1161">SUM(M233:M234)</f>
        <v>67961.185897095449</v>
      </c>
      <c r="N235" s="16">
        <f t="shared" ref="N235" si="1162">SUM(N233:N234)</f>
        <v>69252.335897095443</v>
      </c>
      <c r="O235" s="16">
        <f t="shared" ref="O235" si="1163">SUM(O233:O234)</f>
        <v>71378.935897095434</v>
      </c>
      <c r="P235" s="16">
        <f t="shared" ref="P235" si="1164">SUM(P233:P234)</f>
        <v>73505.53589709544</v>
      </c>
      <c r="Q235" s="16">
        <f t="shared" ref="Q235" si="1165">SUM(Q233:Q234)</f>
        <v>75632.135897095432</v>
      </c>
      <c r="R235" s="16">
        <f t="shared" ref="R235" si="1166">SUM(R233:R234)</f>
        <v>77758.735897095437</v>
      </c>
      <c r="S235" s="16">
        <f t="shared" ref="S235" si="1167">SUM(S233:S234)</f>
        <v>79885.335897095443</v>
      </c>
      <c r="T235" s="16">
        <f t="shared" ref="T235" si="1168">SUM(T233:T234)</f>
        <v>81935.985897095437</v>
      </c>
      <c r="U235" s="16">
        <f t="shared" ref="U235" si="1169">SUM(U233:U234)</f>
        <v>83986.635897095446</v>
      </c>
      <c r="V235" s="16">
        <f t="shared" ref="V235" si="1170">SUM(V233:V234)</f>
        <v>86037.28589709544</v>
      </c>
      <c r="W235" s="16">
        <f t="shared" ref="W235" si="1171">SUM(W233:W234)</f>
        <v>88087.935897095434</v>
      </c>
      <c r="X235" s="16">
        <f t="shared" ref="X235" si="1172">SUM(X233:X234)</f>
        <v>90138.585897095443</v>
      </c>
      <c r="Y235" s="16">
        <f t="shared" ref="Y235" si="1173">SUM(Y233:Y234)</f>
        <v>92189.235897095452</v>
      </c>
      <c r="Z235" s="16">
        <f t="shared" ref="Z235" si="1174">SUM(Z233:Z234)</f>
        <v>94239.885897095446</v>
      </c>
      <c r="AA235" s="16">
        <f t="shared" ref="AA235" si="1175">SUM(AA233:AA234)</f>
        <v>96290.53589709544</v>
      </c>
      <c r="AB235" s="16">
        <f t="shared" ref="AB235" si="1176">SUM(AB233:AB234)</f>
        <v>211891.18589709542</v>
      </c>
      <c r="AC235" s="16">
        <f t="shared" ref="AC235" si="1177">SUM(AC233:AC234)</f>
        <v>0</v>
      </c>
      <c r="AD235" s="16">
        <f t="shared" ref="AD235" si="1178">SUM(AD233:AD234)</f>
        <v>0</v>
      </c>
      <c r="AE235" s="16">
        <f t="shared" ref="AE235" si="1179">SUM(AE233:AE234)</f>
        <v>0</v>
      </c>
      <c r="AF235" s="16">
        <f t="shared" ref="AF235" si="1180">SUM(AF233:AF234)</f>
        <v>0</v>
      </c>
      <c r="AG235" s="16">
        <f t="shared" ref="AG235" si="1181">SUM(AG233:AG234)</f>
        <v>0</v>
      </c>
      <c r="AH235" s="16">
        <f t="shared" ref="AH235" si="1182">SUM(AH233:AH234)</f>
        <v>0</v>
      </c>
      <c r="AI235" s="16">
        <f t="shared" ref="AI235" si="1183">SUM(AI233:AI234)</f>
        <v>0</v>
      </c>
      <c r="AJ235" s="16">
        <f t="shared" ref="AJ235" si="1184">SUM(AJ233:AJ234)</f>
        <v>0</v>
      </c>
      <c r="AK235" s="16">
        <f t="shared" ref="AK235" si="1185">SUM(AK233:AK234)</f>
        <v>0</v>
      </c>
      <c r="AL235" s="16">
        <f t="shared" ref="AL235" si="1186">SUM(AL233:AL234)</f>
        <v>0</v>
      </c>
      <c r="AM235" s="16">
        <f t="shared" ref="AM235" si="1187">SUM(AM233:AM234)</f>
        <v>0</v>
      </c>
      <c r="AN235" s="16">
        <f t="shared" ref="AN235" si="1188">SUM(AN233:AN234)</f>
        <v>0</v>
      </c>
      <c r="AO235" s="16">
        <f t="shared" ref="AO235" si="1189">SUM(AO233:AO234)</f>
        <v>0</v>
      </c>
      <c r="AP235" s="16">
        <f t="shared" ref="AP235" si="1190">SUM(AP233:AP234)</f>
        <v>0</v>
      </c>
      <c r="AQ235" s="16">
        <f t="shared" ref="AQ235" si="1191">SUM(AQ233:AQ234)</f>
        <v>0</v>
      </c>
      <c r="AR235" s="16">
        <f t="shared" ref="AR235" si="1192">SUM(AR233:AR234)</f>
        <v>0</v>
      </c>
      <c r="AT235" s="39" t="s">
        <v>261</v>
      </c>
      <c r="AU235" s="39" t="s">
        <v>57</v>
      </c>
      <c r="AV235" s="39" t="s">
        <v>57</v>
      </c>
      <c r="AW235" s="39" t="s">
        <v>57</v>
      </c>
      <c r="AX235" s="39" t="s">
        <v>57</v>
      </c>
      <c r="AY235" s="39" t="s">
        <v>57</v>
      </c>
      <c r="AZ235" s="39" t="s">
        <v>57</v>
      </c>
      <c r="BA235" s="39" t="s">
        <v>57</v>
      </c>
      <c r="BB235" s="39" t="s">
        <v>57</v>
      </c>
      <c r="BC235" s="39" t="s">
        <v>57</v>
      </c>
      <c r="BE235" s="8"/>
      <c r="BF235" s="8"/>
      <c r="BG235" s="8"/>
      <c r="BH235" s="8"/>
      <c r="BI235" s="8"/>
      <c r="BJ235" s="8"/>
      <c r="BK235" s="8"/>
      <c r="BL235" s="8"/>
      <c r="BM235" s="8"/>
      <c r="BN235" s="8"/>
    </row>
    <row r="236" spans="1:66" outlineLevel="1">
      <c r="D236" t="str">
        <f>INDEX($AT236:$BC236,MATCH(General!$F$14,$AT$4:$BC$4,0))</f>
        <v>Cumulative net cash flow</v>
      </c>
      <c r="E236" s="11" t="str">
        <f>General!$F$16</f>
        <v>EUR</v>
      </c>
      <c r="I236" s="15">
        <f>H236+I235</f>
        <v>-23927.882685614237</v>
      </c>
      <c r="J236" s="15">
        <f t="shared" ref="J236" si="1193">I236+J235</f>
        <v>-197078.29521219851</v>
      </c>
      <c r="K236" s="15">
        <f t="shared" ref="K236" si="1194">J236+K235</f>
        <v>-131699.40931510308</v>
      </c>
      <c r="L236" s="15">
        <f t="shared" ref="L236" si="1195">K236+L235</f>
        <v>-65029.373418007643</v>
      </c>
      <c r="M236" s="15">
        <f t="shared" ref="M236" si="1196">L236+M235</f>
        <v>2931.8124790878064</v>
      </c>
      <c r="N236" s="15">
        <f t="shared" ref="N236" si="1197">M236+N235</f>
        <v>72184.14837618325</v>
      </c>
      <c r="O236" s="15">
        <f t="shared" ref="O236" si="1198">N236+O235</f>
        <v>143563.08427327868</v>
      </c>
      <c r="P236" s="15">
        <f t="shared" ref="P236" si="1199">O236+P235</f>
        <v>217068.62017037411</v>
      </c>
      <c r="Q236" s="15">
        <f t="shared" ref="Q236" si="1200">P236+Q235</f>
        <v>292700.75606746954</v>
      </c>
      <c r="R236" s="15">
        <f t="shared" ref="R236" si="1201">Q236+R235</f>
        <v>370459.49196456501</v>
      </c>
      <c r="S236" s="15">
        <f t="shared" ref="S236" si="1202">R236+S235</f>
        <v>450344.82786166045</v>
      </c>
      <c r="T236" s="15">
        <f t="shared" ref="T236" si="1203">S236+T235</f>
        <v>532280.81375875592</v>
      </c>
      <c r="U236" s="15">
        <f t="shared" ref="U236" si="1204">T236+U235</f>
        <v>616267.44965585135</v>
      </c>
      <c r="V236" s="15">
        <f t="shared" ref="V236" si="1205">U236+V235</f>
        <v>702304.7355529468</v>
      </c>
      <c r="W236" s="15">
        <f t="shared" ref="W236" si="1206">V236+W235</f>
        <v>790392.67145004228</v>
      </c>
      <c r="X236" s="15">
        <f t="shared" ref="X236" si="1207">W236+X235</f>
        <v>880531.25734713767</v>
      </c>
      <c r="Y236" s="15">
        <f t="shared" ref="Y236" si="1208">X236+Y235</f>
        <v>972720.49324423308</v>
      </c>
      <c r="Z236" s="15">
        <f t="shared" ref="Z236" si="1209">Y236+Z235</f>
        <v>1066960.3791413286</v>
      </c>
      <c r="AA236" s="15">
        <f t="shared" ref="AA236" si="1210">Z236+AA235</f>
        <v>1163250.9150384241</v>
      </c>
      <c r="AB236" s="15">
        <f t="shared" ref="AB236" si="1211">AA236+AB235</f>
        <v>1375142.1009355194</v>
      </c>
      <c r="AC236" s="15">
        <f t="shared" ref="AC236" si="1212">AB236+AC235</f>
        <v>1375142.1009355194</v>
      </c>
      <c r="AD236" s="15">
        <f t="shared" ref="AD236" si="1213">AC236+AD235</f>
        <v>1375142.1009355194</v>
      </c>
      <c r="AE236" s="15">
        <f t="shared" ref="AE236" si="1214">AD236+AE235</f>
        <v>1375142.1009355194</v>
      </c>
      <c r="AF236" s="15">
        <f t="shared" ref="AF236" si="1215">AE236+AF235</f>
        <v>1375142.1009355194</v>
      </c>
      <c r="AG236" s="15">
        <f t="shared" ref="AG236" si="1216">AF236+AG235</f>
        <v>1375142.1009355194</v>
      </c>
      <c r="AH236" s="15">
        <f t="shared" ref="AH236" si="1217">AG236+AH235</f>
        <v>1375142.1009355194</v>
      </c>
      <c r="AI236" s="15">
        <f t="shared" ref="AI236" si="1218">AH236+AI235</f>
        <v>1375142.1009355194</v>
      </c>
      <c r="AJ236" s="15">
        <f t="shared" ref="AJ236" si="1219">AI236+AJ235</f>
        <v>1375142.1009355194</v>
      </c>
      <c r="AK236" s="15">
        <f t="shared" ref="AK236" si="1220">AJ236+AK235</f>
        <v>1375142.1009355194</v>
      </c>
      <c r="AL236" s="15">
        <f t="shared" ref="AL236" si="1221">AK236+AL235</f>
        <v>1375142.1009355194</v>
      </c>
      <c r="AM236" s="15">
        <f t="shared" ref="AM236" si="1222">AL236+AM235</f>
        <v>1375142.1009355194</v>
      </c>
      <c r="AN236" s="15">
        <f t="shared" ref="AN236" si="1223">AM236+AN235</f>
        <v>1375142.1009355194</v>
      </c>
      <c r="AO236" s="15">
        <f t="shared" ref="AO236" si="1224">AN236+AO235</f>
        <v>1375142.1009355194</v>
      </c>
      <c r="AP236" s="15">
        <f t="shared" ref="AP236" si="1225">AO236+AP235</f>
        <v>1375142.1009355194</v>
      </c>
      <c r="AQ236" s="15">
        <f t="shared" ref="AQ236" si="1226">AP236+AQ235</f>
        <v>1375142.1009355194</v>
      </c>
      <c r="AR236" s="15">
        <f t="shared" ref="AR236" si="1227">AQ236+AR235</f>
        <v>1375142.1009355194</v>
      </c>
      <c r="AT236" s="39" t="s">
        <v>263</v>
      </c>
      <c r="AU236" s="39" t="s">
        <v>57</v>
      </c>
      <c r="AV236" s="39" t="s">
        <v>57</v>
      </c>
      <c r="AW236" s="39" t="s">
        <v>57</v>
      </c>
      <c r="AX236" s="39" t="s">
        <v>57</v>
      </c>
      <c r="AY236" s="39" t="s">
        <v>57</v>
      </c>
      <c r="AZ236" s="39" t="s">
        <v>57</v>
      </c>
      <c r="BA236" s="39" t="s">
        <v>57</v>
      </c>
      <c r="BB236" s="39" t="s">
        <v>57</v>
      </c>
      <c r="BC236" s="39" t="s">
        <v>57</v>
      </c>
      <c r="BE236" s="8"/>
      <c r="BF236" s="8"/>
      <c r="BG236" s="8"/>
      <c r="BH236" s="8"/>
      <c r="BI236" s="8"/>
      <c r="BJ236" s="8"/>
      <c r="BK236" s="8"/>
      <c r="BL236" s="8"/>
      <c r="BM236" s="8"/>
      <c r="BN236" s="8"/>
    </row>
    <row r="237" spans="1:66" outlineLevel="1">
      <c r="E237" s="11"/>
    </row>
    <row r="238" spans="1:66" outlineLevel="1">
      <c r="D238" s="2" t="str">
        <f>INDEX($AT238:$BC238,MATCH(General!$F$14,$AT$4:$BC$4,0))</f>
        <v>Discounted net cash flow</v>
      </c>
      <c r="E238" s="17" t="str">
        <f>General!$F$16</f>
        <v>EUR</v>
      </c>
      <c r="F238" s="28">
        <f>SUM(I238:AR238)</f>
        <v>906461.8872102981</v>
      </c>
      <c r="I238" s="16">
        <f>I235/(1+Calc!$F$835)^Config!I$15</f>
        <v>-23230.954063703142</v>
      </c>
      <c r="J238" s="16">
        <f>J235/(1+Calc!$F$835)^Config!J$15</f>
        <v>-163210.87051238032</v>
      </c>
      <c r="K238" s="16">
        <f>K235/(1+Calc!$F$835)^Config!K$15</f>
        <v>59830.942126528811</v>
      </c>
      <c r="L238" s="16">
        <f>L235/(1+Calc!$F$835)^Config!L$15</f>
        <v>59235.463378643341</v>
      </c>
      <c r="M238" s="16">
        <f>M235/(1+Calc!$F$835)^Config!M$15</f>
        <v>58623.915951999705</v>
      </c>
      <c r="N238" s="16">
        <f>N235/(1+Calc!$F$835)^Config!N$15</f>
        <v>57997.741052385732</v>
      </c>
      <c r="O238" s="16">
        <f>O235/(1+Calc!$F$835)^Config!O$15</f>
        <v>58037.606866649694</v>
      </c>
      <c r="P238" s="16">
        <f>P235/(1+Calc!$F$835)^Config!P$15</f>
        <v>58025.948810361631</v>
      </c>
      <c r="Q238" s="16">
        <f>Q235/(1+Calc!$F$835)^Config!Q$15</f>
        <v>57965.734454421006</v>
      </c>
      <c r="R238" s="16">
        <f>R235/(1+Calc!$F$835)^Config!R$15</f>
        <v>57859.80221109026</v>
      </c>
      <c r="S238" s="16">
        <f>S235/(1+Calc!$F$835)^Config!S$15</f>
        <v>57710.866340300621</v>
      </c>
      <c r="T238" s="16">
        <f>T235/(1+Calc!$F$835)^Config!T$15</f>
        <v>57468.251971997939</v>
      </c>
      <c r="U238" s="16">
        <f>U235/(1+Calc!$F$835)^Config!U$15</f>
        <v>57190.812255646284</v>
      </c>
      <c r="V238" s="16">
        <f>V235/(1+Calc!$F$835)^Config!V$15</f>
        <v>56880.781670876975</v>
      </c>
      <c r="W238" s="16">
        <f>W235/(1+Calc!$F$835)^Config!W$15</f>
        <v>56540.294077066908</v>
      </c>
      <c r="X238" s="16">
        <f>X235/(1+Calc!$F$835)^Config!X$15</f>
        <v>56171.386679122334</v>
      </c>
      <c r="Y238" s="16">
        <f>Y235/(1+Calc!$F$835)^Config!Y$15</f>
        <v>55776.003847605891</v>
      </c>
      <c r="Z238" s="16">
        <f>Z235/(1+Calc!$F$835)^Config!Z$15</f>
        <v>55356.000798327637</v>
      </c>
      <c r="AA238" s="16">
        <f>AA235/(1+Calc!$F$835)^Config!AA$15</f>
        <v>54913.1471363456</v>
      </c>
      <c r="AB238" s="16">
        <f>AB235/(1+Calc!$F$835)^Config!AB$15</f>
        <v>117319.01215701121</v>
      </c>
      <c r="AC238" s="16">
        <f>AC235/(1+Calc!$F$835)^Config!AC$15</f>
        <v>0</v>
      </c>
      <c r="AD238" s="16">
        <f>AD235/(1+Calc!$F$835)^Config!AD$15</f>
        <v>0</v>
      </c>
      <c r="AE238" s="16">
        <f>AE235/(1+Calc!$F$835)^Config!AE$15</f>
        <v>0</v>
      </c>
      <c r="AF238" s="16">
        <f>AF235/(1+Calc!$F$835)^Config!AF$15</f>
        <v>0</v>
      </c>
      <c r="AG238" s="16">
        <f>AG235/(1+Calc!$F$835)^Config!AG$15</f>
        <v>0</v>
      </c>
      <c r="AH238" s="16">
        <f>AH235/(1+Calc!$F$835)^Config!AH$15</f>
        <v>0</v>
      </c>
      <c r="AI238" s="16">
        <f>AI235/(1+Calc!$F$835)^Config!AI$15</f>
        <v>0</v>
      </c>
      <c r="AJ238" s="16">
        <f>AJ235/(1+Calc!$F$835)^Config!AJ$15</f>
        <v>0</v>
      </c>
      <c r="AK238" s="16">
        <f>AK235/(1+Calc!$F$835)^Config!AK$15</f>
        <v>0</v>
      </c>
      <c r="AL238" s="16">
        <f>AL235/(1+Calc!$F$835)^Config!AL$15</f>
        <v>0</v>
      </c>
      <c r="AM238" s="16">
        <f>AM235/(1+Calc!$F$835)^Config!AM$15</f>
        <v>0</v>
      </c>
      <c r="AN238" s="16">
        <f>AN235/(1+Calc!$F$835)^Config!AN$15</f>
        <v>0</v>
      </c>
      <c r="AO238" s="16">
        <f>AO235/(1+Calc!$F$835)^Config!AO$15</f>
        <v>0</v>
      </c>
      <c r="AP238" s="16">
        <f>AP235/(1+Calc!$F$835)^Config!AP$15</f>
        <v>0</v>
      </c>
      <c r="AQ238" s="16">
        <f>AQ235/(1+Calc!$F$835)^Config!AQ$15</f>
        <v>0</v>
      </c>
      <c r="AR238" s="16">
        <f>AR235/(1+Calc!$F$835)^Config!AR$15</f>
        <v>0</v>
      </c>
      <c r="AT238" s="39" t="s">
        <v>266</v>
      </c>
      <c r="AU238" s="39" t="s">
        <v>57</v>
      </c>
      <c r="AV238" s="39" t="s">
        <v>57</v>
      </c>
      <c r="AW238" s="39" t="s">
        <v>57</v>
      </c>
      <c r="AX238" s="39" t="s">
        <v>57</v>
      </c>
      <c r="AY238" s="39" t="s">
        <v>57</v>
      </c>
      <c r="AZ238" s="39" t="s">
        <v>57</v>
      </c>
      <c r="BA238" s="39" t="s">
        <v>57</v>
      </c>
      <c r="BB238" s="39" t="s">
        <v>57</v>
      </c>
      <c r="BC238" s="39" t="s">
        <v>57</v>
      </c>
      <c r="BE238" s="8"/>
      <c r="BF238" s="8"/>
      <c r="BG238" s="8"/>
      <c r="BH238" s="8"/>
      <c r="BI238" s="8"/>
      <c r="BJ238" s="8"/>
      <c r="BK238" s="8"/>
      <c r="BL238" s="8"/>
      <c r="BM238" s="8"/>
      <c r="BN238" s="8"/>
    </row>
    <row r="239" spans="1:66" outlineLevel="1">
      <c r="D239" t="str">
        <f>INDEX($AT239:$BC239,MATCH(General!$F$14,$AT$4:$BC$4,0))</f>
        <v>Cumulative discounted net cash flow</v>
      </c>
      <c r="E239" s="11" t="str">
        <f>General!$F$16</f>
        <v>EUR</v>
      </c>
      <c r="I239" s="15">
        <f>H239+I238</f>
        <v>-23230.954063703142</v>
      </c>
      <c r="J239" s="15">
        <f t="shared" ref="J239" si="1228">I239+J238</f>
        <v>-186441.82457608345</v>
      </c>
      <c r="K239" s="15">
        <f t="shared" ref="K239" si="1229">J239+K238</f>
        <v>-126610.88244955464</v>
      </c>
      <c r="L239" s="15">
        <f t="shared" ref="L239" si="1230">K239+L238</f>
        <v>-67375.419070911303</v>
      </c>
      <c r="M239" s="15">
        <f t="shared" ref="M239" si="1231">L239+M238</f>
        <v>-8751.503118911598</v>
      </c>
      <c r="N239" s="15">
        <f t="shared" ref="N239" si="1232">M239+N238</f>
        <v>49246.237933474134</v>
      </c>
      <c r="O239" s="15">
        <f t="shared" ref="O239" si="1233">N239+O238</f>
        <v>107283.84480012383</v>
      </c>
      <c r="P239" s="15">
        <f t="shared" ref="P239" si="1234">O239+P238</f>
        <v>165309.79361048545</v>
      </c>
      <c r="Q239" s="15">
        <f t="shared" ref="Q239" si="1235">P239+Q238</f>
        <v>223275.52806490645</v>
      </c>
      <c r="R239" s="15">
        <f t="shared" ref="R239" si="1236">Q239+R238</f>
        <v>281135.3302759967</v>
      </c>
      <c r="S239" s="15">
        <f t="shared" ref="S239" si="1237">R239+S238</f>
        <v>338846.19661629735</v>
      </c>
      <c r="T239" s="15">
        <f t="shared" ref="T239" si="1238">S239+T238</f>
        <v>396314.44858829532</v>
      </c>
      <c r="U239" s="15">
        <f t="shared" ref="U239" si="1239">T239+U238</f>
        <v>453505.26084394159</v>
      </c>
      <c r="V239" s="15">
        <f t="shared" ref="V239" si="1240">U239+V238</f>
        <v>510386.04251481855</v>
      </c>
      <c r="W239" s="15">
        <f t="shared" ref="W239" si="1241">V239+W238</f>
        <v>566926.33659188543</v>
      </c>
      <c r="X239" s="15">
        <f t="shared" ref="X239" si="1242">W239+X238</f>
        <v>623097.72327100777</v>
      </c>
      <c r="Y239" s="15">
        <f t="shared" ref="Y239" si="1243">X239+Y238</f>
        <v>678873.72711861366</v>
      </c>
      <c r="Z239" s="15">
        <f t="shared" ref="Z239" si="1244">Y239+Z238</f>
        <v>734229.72791694128</v>
      </c>
      <c r="AA239" s="15">
        <f t="shared" ref="AA239" si="1245">Z239+AA238</f>
        <v>789142.8750532869</v>
      </c>
      <c r="AB239" s="15">
        <f t="shared" ref="AB239" si="1246">AA239+AB238</f>
        <v>906461.8872102981</v>
      </c>
      <c r="AC239" s="15">
        <f t="shared" ref="AC239" si="1247">AB239+AC238</f>
        <v>906461.8872102981</v>
      </c>
      <c r="AD239" s="15">
        <f t="shared" ref="AD239" si="1248">AC239+AD238</f>
        <v>906461.8872102981</v>
      </c>
      <c r="AE239" s="15">
        <f t="shared" ref="AE239" si="1249">AD239+AE238</f>
        <v>906461.8872102981</v>
      </c>
      <c r="AF239" s="15">
        <f t="shared" ref="AF239" si="1250">AE239+AF238</f>
        <v>906461.8872102981</v>
      </c>
      <c r="AG239" s="15">
        <f t="shared" ref="AG239" si="1251">AF239+AG238</f>
        <v>906461.8872102981</v>
      </c>
      <c r="AH239" s="15">
        <f t="shared" ref="AH239" si="1252">AG239+AH238</f>
        <v>906461.8872102981</v>
      </c>
      <c r="AI239" s="15">
        <f t="shared" ref="AI239" si="1253">AH239+AI238</f>
        <v>906461.8872102981</v>
      </c>
      <c r="AJ239" s="15">
        <f t="shared" ref="AJ239" si="1254">AI239+AJ238</f>
        <v>906461.8872102981</v>
      </c>
      <c r="AK239" s="15">
        <f t="shared" ref="AK239" si="1255">AJ239+AK238</f>
        <v>906461.8872102981</v>
      </c>
      <c r="AL239" s="15">
        <f t="shared" ref="AL239" si="1256">AK239+AL238</f>
        <v>906461.8872102981</v>
      </c>
      <c r="AM239" s="15">
        <f t="shared" ref="AM239" si="1257">AL239+AM238</f>
        <v>906461.8872102981</v>
      </c>
      <c r="AN239" s="15">
        <f t="shared" ref="AN239" si="1258">AM239+AN238</f>
        <v>906461.8872102981</v>
      </c>
      <c r="AO239" s="15">
        <f t="shared" ref="AO239" si="1259">AN239+AO238</f>
        <v>906461.8872102981</v>
      </c>
      <c r="AP239" s="15">
        <f t="shared" ref="AP239" si="1260">AO239+AP238</f>
        <v>906461.8872102981</v>
      </c>
      <c r="AQ239" s="15">
        <f t="shared" ref="AQ239" si="1261">AP239+AQ238</f>
        <v>906461.8872102981</v>
      </c>
      <c r="AR239" s="15">
        <f t="shared" ref="AR239" si="1262">AQ239+AR238</f>
        <v>906461.8872102981</v>
      </c>
      <c r="AT239" s="39" t="s">
        <v>267</v>
      </c>
      <c r="AU239" s="39" t="s">
        <v>57</v>
      </c>
      <c r="AV239" s="39" t="s">
        <v>57</v>
      </c>
      <c r="AW239" s="39" t="s">
        <v>57</v>
      </c>
      <c r="AX239" s="39" t="s">
        <v>57</v>
      </c>
      <c r="AY239" s="39" t="s">
        <v>57</v>
      </c>
      <c r="AZ239" s="39" t="s">
        <v>57</v>
      </c>
      <c r="BA239" s="39" t="s">
        <v>57</v>
      </c>
      <c r="BB239" s="39" t="s">
        <v>57</v>
      </c>
      <c r="BC239" s="39" t="s">
        <v>57</v>
      </c>
      <c r="BE239" s="8"/>
      <c r="BF239" s="8"/>
      <c r="BG239" s="8"/>
      <c r="BH239" s="8"/>
      <c r="BI239" s="8"/>
      <c r="BJ239" s="8"/>
      <c r="BK239" s="8"/>
      <c r="BL239" s="8"/>
      <c r="BM239" s="8"/>
      <c r="BN239" s="8"/>
    </row>
    <row r="240" spans="1:66" outlineLevel="1">
      <c r="E240" s="11"/>
    </row>
    <row r="241" spans="3:66" outlineLevel="1">
      <c r="D241" s="2" t="str">
        <f>INDEX($AT241:$BC241,MATCH(General!$F$14,$AT$4:$BC$4,0))</f>
        <v>Profitability measures</v>
      </c>
      <c r="E241" s="11"/>
      <c r="AT241" s="39" t="s">
        <v>264</v>
      </c>
      <c r="AU241" s="39" t="s">
        <v>57</v>
      </c>
      <c r="AV241" s="39" t="s">
        <v>57</v>
      </c>
      <c r="AW241" s="39" t="s">
        <v>57</v>
      </c>
      <c r="AX241" s="39" t="s">
        <v>57</v>
      </c>
      <c r="AY241" s="39" t="s">
        <v>57</v>
      </c>
      <c r="AZ241" s="39" t="s">
        <v>57</v>
      </c>
      <c r="BA241" s="39" t="s">
        <v>57</v>
      </c>
      <c r="BB241" s="39" t="s">
        <v>57</v>
      </c>
      <c r="BC241" s="39" t="s">
        <v>57</v>
      </c>
    </row>
    <row r="242" spans="3:66" outlineLevel="1">
      <c r="D242" t="str">
        <f>INDEX($AT242:$BC242,MATCH(General!$F$14,$AT$4:$BC$4,0))</f>
        <v>ENPV</v>
      </c>
      <c r="E242" s="11" t="str">
        <f>General!$F$16</f>
        <v>EUR</v>
      </c>
      <c r="F242" s="25">
        <f>F238</f>
        <v>906461.8872102981</v>
      </c>
      <c r="AT242" s="57" t="s">
        <v>295</v>
      </c>
      <c r="AU242" s="39" t="s">
        <v>57</v>
      </c>
      <c r="AV242" s="39" t="s">
        <v>57</v>
      </c>
      <c r="AW242" s="39" t="s">
        <v>57</v>
      </c>
      <c r="AX242" s="39" t="s">
        <v>57</v>
      </c>
      <c r="AY242" s="39" t="s">
        <v>57</v>
      </c>
      <c r="AZ242" s="39" t="s">
        <v>57</v>
      </c>
      <c r="BA242" s="39" t="s">
        <v>57</v>
      </c>
      <c r="BB242" s="39" t="s">
        <v>57</v>
      </c>
      <c r="BC242" s="39" t="s">
        <v>57</v>
      </c>
      <c r="BE242" s="8"/>
      <c r="BF242" s="8"/>
      <c r="BG242" s="8"/>
      <c r="BH242" s="8"/>
      <c r="BI242" s="8"/>
      <c r="BJ242" s="8"/>
      <c r="BK242" s="8"/>
      <c r="BL242" s="8"/>
      <c r="BM242" s="8"/>
      <c r="BN242" s="8"/>
    </row>
    <row r="243" spans="3:66" outlineLevel="1">
      <c r="D243" t="str">
        <f>INDEX($AT243:$BC243,MATCH(General!$F$14,$AT$4:$BC$4,0))</f>
        <v>ERR</v>
      </c>
      <c r="E243" s="11" t="str">
        <f>INDEX($BC243:$BL243,MATCH(General!$F$14,$BC$4:$BL$4,0))</f>
        <v>%</v>
      </c>
      <c r="F243" s="49">
        <f>IFERROR(IRR(I235:AR235),"n/a")</f>
        <v>0.34024059072166857</v>
      </c>
      <c r="AT243" s="57" t="s">
        <v>296</v>
      </c>
      <c r="AU243" s="39" t="s">
        <v>57</v>
      </c>
      <c r="AV243" s="39" t="s">
        <v>57</v>
      </c>
      <c r="AW243" s="39" t="s">
        <v>57</v>
      </c>
      <c r="AX243" s="39" t="s">
        <v>57</v>
      </c>
      <c r="AY243" s="39" t="s">
        <v>57</v>
      </c>
      <c r="AZ243" s="39" t="s">
        <v>57</v>
      </c>
      <c r="BA243" s="39" t="s">
        <v>57</v>
      </c>
      <c r="BB243" s="39" t="s">
        <v>57</v>
      </c>
      <c r="BC243" s="39" t="s">
        <v>57</v>
      </c>
      <c r="BE243" s="39" t="s">
        <v>21</v>
      </c>
      <c r="BF243" s="39" t="s">
        <v>21</v>
      </c>
      <c r="BG243" s="39" t="s">
        <v>57</v>
      </c>
      <c r="BH243" s="39" t="s">
        <v>57</v>
      </c>
      <c r="BI243" s="39" t="s">
        <v>57</v>
      </c>
      <c r="BJ243" s="39" t="s">
        <v>57</v>
      </c>
      <c r="BK243" s="39" t="s">
        <v>57</v>
      </c>
      <c r="BL243" s="39" t="s">
        <v>57</v>
      </c>
      <c r="BM243" s="39" t="s">
        <v>57</v>
      </c>
      <c r="BN243" s="39" t="s">
        <v>57</v>
      </c>
    </row>
    <row r="244" spans="3:66" outlineLevel="1">
      <c r="D244" t="str">
        <f>INDEX($AT244:$BC244,MATCH(General!$F$14,$AT$4:$BC$4,0))</f>
        <v>ENPV change</v>
      </c>
      <c r="E244" s="11" t="str">
        <f>INDEX($BC244:$BL244,MATCH(General!$F$14,$BC$4:$BL$4,0))</f>
        <v>%</v>
      </c>
      <c r="F244" s="49">
        <f>IFERROR(IF(AND(F242&gt;0,Economic_analysis!$F$38&gt;0),F242/Economic_analysis!$F$38-1,IF(AND(F242&lt;0,Economic_analysis!$F$38&lt;0),-(F242/Economic_analysis!$F$38-1),"n/a")),"n/a")</f>
        <v>2.5272149505450869E-3</v>
      </c>
      <c r="AT244" s="57" t="s">
        <v>331</v>
      </c>
      <c r="AU244" s="39" t="s">
        <v>57</v>
      </c>
      <c r="AV244" s="39" t="s">
        <v>57</v>
      </c>
      <c r="AW244" s="39" t="s">
        <v>57</v>
      </c>
      <c r="AX244" s="39" t="s">
        <v>57</v>
      </c>
      <c r="AY244" s="39" t="s">
        <v>57</v>
      </c>
      <c r="AZ244" s="39" t="s">
        <v>57</v>
      </c>
      <c r="BA244" s="39" t="s">
        <v>57</v>
      </c>
      <c r="BB244" s="39" t="s">
        <v>57</v>
      </c>
      <c r="BC244" s="39" t="s">
        <v>57</v>
      </c>
      <c r="BE244" s="39" t="s">
        <v>21</v>
      </c>
      <c r="BF244" s="39" t="s">
        <v>21</v>
      </c>
      <c r="BG244" s="39" t="s">
        <v>57</v>
      </c>
      <c r="BH244" s="39" t="s">
        <v>57</v>
      </c>
      <c r="BI244" s="39" t="s">
        <v>57</v>
      </c>
      <c r="BJ244" s="39" t="s">
        <v>57</v>
      </c>
      <c r="BK244" s="39" t="s">
        <v>57</v>
      </c>
      <c r="BL244" s="39" t="s">
        <v>57</v>
      </c>
      <c r="BM244" s="39" t="s">
        <v>57</v>
      </c>
      <c r="BN244" s="39" t="s">
        <v>57</v>
      </c>
    </row>
    <row r="245" spans="3:66" outlineLevel="1">
      <c r="D245" t="str">
        <f>INDEX($AT245:$BC245,MATCH(General!$F$14,$AT$4:$BC$4,0))</f>
        <v>ERR change</v>
      </c>
      <c r="E245" s="11" t="str">
        <f>INDEX($BC245:$BL245,MATCH(General!$F$14,$BC$4:$BL$4,0))</f>
        <v>p.p.</v>
      </c>
      <c r="F245" s="49">
        <f>IFERROR(F243-Economic_analysis!$F$39,"n/a")</f>
        <v>3.7496727320540657E-3</v>
      </c>
      <c r="AT245" s="57" t="s">
        <v>332</v>
      </c>
      <c r="AU245" s="39" t="s">
        <v>57</v>
      </c>
      <c r="AV245" s="39" t="s">
        <v>57</v>
      </c>
      <c r="AW245" s="39" t="s">
        <v>57</v>
      </c>
      <c r="AX245" s="39" t="s">
        <v>57</v>
      </c>
      <c r="AY245" s="39" t="s">
        <v>57</v>
      </c>
      <c r="AZ245" s="39" t="s">
        <v>57</v>
      </c>
      <c r="BA245" s="39" t="s">
        <v>57</v>
      </c>
      <c r="BB245" s="39" t="s">
        <v>57</v>
      </c>
      <c r="BC245" s="39" t="s">
        <v>57</v>
      </c>
      <c r="BE245" s="39" t="s">
        <v>333</v>
      </c>
      <c r="BF245" s="39" t="s">
        <v>333</v>
      </c>
      <c r="BG245" s="39" t="s">
        <v>57</v>
      </c>
      <c r="BH245" s="39" t="s">
        <v>57</v>
      </c>
      <c r="BI245" s="39" t="s">
        <v>57</v>
      </c>
      <c r="BJ245" s="39" t="s">
        <v>57</v>
      </c>
      <c r="BK245" s="39" t="s">
        <v>57</v>
      </c>
      <c r="BL245" s="39" t="s">
        <v>57</v>
      </c>
      <c r="BM245" s="39" t="s">
        <v>57</v>
      </c>
      <c r="BN245" s="39" t="s">
        <v>57</v>
      </c>
    </row>
    <row r="246" spans="3:66" outlineLevel="1">
      <c r="E246" s="11"/>
    </row>
    <row r="247" spans="3:66" outlineLevel="1">
      <c r="C247" s="6" t="str">
        <f>INDEX($AT247:$BC247,MATCH(General!$F$14,$AT$4:$BC$4,0))</f>
        <v>Capital expenditures sensitivity - increase</v>
      </c>
      <c r="D247" s="6"/>
      <c r="E247" s="13"/>
      <c r="F247" s="6"/>
      <c r="G247" s="6"/>
      <c r="H247" s="6"/>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T247" s="39" t="s">
        <v>315</v>
      </c>
      <c r="AU247" s="39" t="s">
        <v>57</v>
      </c>
      <c r="AV247" s="39" t="s">
        <v>57</v>
      </c>
      <c r="AW247" s="39" t="s">
        <v>57</v>
      </c>
      <c r="AX247" s="39" t="s">
        <v>57</v>
      </c>
      <c r="AY247" s="39" t="s">
        <v>57</v>
      </c>
      <c r="AZ247" s="39" t="s">
        <v>57</v>
      </c>
      <c r="BA247" s="39" t="s">
        <v>57</v>
      </c>
      <c r="BB247" s="39" t="s">
        <v>57</v>
      </c>
      <c r="BC247" s="39" t="s">
        <v>57</v>
      </c>
    </row>
    <row r="248" spans="3:66" outlineLevel="1">
      <c r="E248" s="11"/>
    </row>
    <row r="249" spans="3:66" outlineLevel="1">
      <c r="D249" t="str">
        <f>INDEX($AT249:$BC249,MATCH(General!$F$14,$AT$4:$BC$4,0))</f>
        <v>Capital expenditures change</v>
      </c>
      <c r="E249" s="11" t="str">
        <f>INDEX($BC249:$BL249,MATCH(General!$F$14,$BC$4:$BL$4,0))</f>
        <v>%</v>
      </c>
      <c r="F249" s="49">
        <f>Analysis_param!$G$83</f>
        <v>0.01</v>
      </c>
      <c r="AT249" s="39" t="s">
        <v>314</v>
      </c>
      <c r="AU249" s="39" t="s">
        <v>57</v>
      </c>
      <c r="AV249" s="39" t="s">
        <v>57</v>
      </c>
      <c r="AW249" s="39" t="s">
        <v>57</v>
      </c>
      <c r="AX249" s="39" t="s">
        <v>57</v>
      </c>
      <c r="AY249" s="39" t="s">
        <v>57</v>
      </c>
      <c r="AZ249" s="39" t="s">
        <v>57</v>
      </c>
      <c r="BA249" s="39" t="s">
        <v>57</v>
      </c>
      <c r="BB249" s="39" t="s">
        <v>57</v>
      </c>
      <c r="BC249" s="39" t="s">
        <v>57</v>
      </c>
      <c r="BE249" s="39" t="s">
        <v>21</v>
      </c>
      <c r="BF249" s="39" t="s">
        <v>21</v>
      </c>
      <c r="BG249" s="39" t="s">
        <v>57</v>
      </c>
      <c r="BH249" s="39" t="s">
        <v>57</v>
      </c>
      <c r="BI249" s="39" t="s">
        <v>57</v>
      </c>
      <c r="BJ249" s="39" t="s">
        <v>57</v>
      </c>
      <c r="BK249" s="39" t="s">
        <v>57</v>
      </c>
      <c r="BL249" s="39" t="s">
        <v>57</v>
      </c>
      <c r="BM249" s="39" t="s">
        <v>57</v>
      </c>
      <c r="BN249" s="39" t="s">
        <v>57</v>
      </c>
    </row>
    <row r="250" spans="3:66" outlineLevel="1">
      <c r="D250" t="str">
        <f>INDEX($AT250:$BC250,MATCH(General!$F$14,$AT$4:$BC$4,0))</f>
        <v>Net cash flow - base case</v>
      </c>
      <c r="E250" s="11" t="str">
        <f>General!$F$16</f>
        <v>EUR</v>
      </c>
      <c r="F250" s="25">
        <f>SUM(I250:AR250)</f>
        <v>1372725.1430884877</v>
      </c>
      <c r="I250" s="15">
        <f>Economic_analysis!I$31</f>
        <v>-24169.57847031741</v>
      </c>
      <c r="J250" s="15">
        <f>Economic_analysis!J$31</f>
        <v>-175325.67458891287</v>
      </c>
      <c r="K250" s="15">
        <f>Economic_analysis!K$31</f>
        <v>65378.885897095446</v>
      </c>
      <c r="L250" s="15">
        <f>Economic_analysis!L$31</f>
        <v>66670.03589709544</v>
      </c>
      <c r="M250" s="15">
        <f>Economic_analysis!M$31</f>
        <v>67961.185897095449</v>
      </c>
      <c r="N250" s="15">
        <f>Economic_analysis!N$31</f>
        <v>69252.335897095443</v>
      </c>
      <c r="O250" s="15">
        <f>Economic_analysis!O$31</f>
        <v>71378.935897095434</v>
      </c>
      <c r="P250" s="15">
        <f>Economic_analysis!P$31</f>
        <v>73505.53589709544</v>
      </c>
      <c r="Q250" s="15">
        <f>Economic_analysis!Q$31</f>
        <v>75632.135897095432</v>
      </c>
      <c r="R250" s="15">
        <f>Economic_analysis!R$31</f>
        <v>77758.735897095437</v>
      </c>
      <c r="S250" s="15">
        <f>Economic_analysis!S$31</f>
        <v>79885.335897095443</v>
      </c>
      <c r="T250" s="15">
        <f>Economic_analysis!T$31</f>
        <v>81935.985897095437</v>
      </c>
      <c r="U250" s="15">
        <f>Economic_analysis!U$31</f>
        <v>83986.635897095446</v>
      </c>
      <c r="V250" s="15">
        <f>Economic_analysis!V$31</f>
        <v>86037.28589709544</v>
      </c>
      <c r="W250" s="15">
        <f>Economic_analysis!W$31</f>
        <v>88087.935897095434</v>
      </c>
      <c r="X250" s="15">
        <f>Economic_analysis!X$31</f>
        <v>90138.585897095443</v>
      </c>
      <c r="Y250" s="15">
        <f>Economic_analysis!Y$31</f>
        <v>92189.235897095452</v>
      </c>
      <c r="Z250" s="15">
        <f>Economic_analysis!Z$31</f>
        <v>94239.885897095446</v>
      </c>
      <c r="AA250" s="15">
        <f>Economic_analysis!AA$31</f>
        <v>96290.53589709544</v>
      </c>
      <c r="AB250" s="15">
        <f>Economic_analysis!AB$31</f>
        <v>211891.18589709542</v>
      </c>
      <c r="AC250" s="15">
        <f>Economic_analysis!AC$31</f>
        <v>0</v>
      </c>
      <c r="AD250" s="15">
        <f>Economic_analysis!AD$31</f>
        <v>0</v>
      </c>
      <c r="AE250" s="15">
        <f>Economic_analysis!AE$31</f>
        <v>0</v>
      </c>
      <c r="AF250" s="15">
        <f>Economic_analysis!AF$31</f>
        <v>0</v>
      </c>
      <c r="AG250" s="15">
        <f>Economic_analysis!AG$31</f>
        <v>0</v>
      </c>
      <c r="AH250" s="15">
        <f>Economic_analysis!AH$31</f>
        <v>0</v>
      </c>
      <c r="AI250" s="15">
        <f>Economic_analysis!AI$31</f>
        <v>0</v>
      </c>
      <c r="AJ250" s="15">
        <f>Economic_analysis!AJ$31</f>
        <v>0</v>
      </c>
      <c r="AK250" s="15">
        <f>Economic_analysis!AK$31</f>
        <v>0</v>
      </c>
      <c r="AL250" s="15">
        <f>Economic_analysis!AL$31</f>
        <v>0</v>
      </c>
      <c r="AM250" s="15">
        <f>Economic_analysis!AM$31</f>
        <v>0</v>
      </c>
      <c r="AN250" s="15">
        <f>Economic_analysis!AN$31</f>
        <v>0</v>
      </c>
      <c r="AO250" s="15">
        <f>Economic_analysis!AO$31</f>
        <v>0</v>
      </c>
      <c r="AP250" s="15">
        <f>Economic_analysis!AP$31</f>
        <v>0</v>
      </c>
      <c r="AQ250" s="15">
        <f>Economic_analysis!AQ$31</f>
        <v>0</v>
      </c>
      <c r="AR250" s="15">
        <f>Economic_analysis!AR$31</f>
        <v>0</v>
      </c>
      <c r="AT250" s="39" t="s">
        <v>306</v>
      </c>
      <c r="AU250" s="39" t="s">
        <v>57</v>
      </c>
      <c r="AV250" s="39" t="s">
        <v>57</v>
      </c>
      <c r="AW250" s="39" t="s">
        <v>57</v>
      </c>
      <c r="AX250" s="39" t="s">
        <v>57</v>
      </c>
      <c r="AY250" s="39" t="s">
        <v>57</v>
      </c>
      <c r="AZ250" s="39" t="s">
        <v>57</v>
      </c>
      <c r="BA250" s="39" t="s">
        <v>57</v>
      </c>
      <c r="BB250" s="39" t="s">
        <v>57</v>
      </c>
      <c r="BC250" s="39" t="s">
        <v>57</v>
      </c>
      <c r="BE250" s="8"/>
      <c r="BF250" s="8"/>
      <c r="BG250" s="8"/>
      <c r="BH250" s="8"/>
      <c r="BI250" s="8"/>
      <c r="BJ250" s="8"/>
      <c r="BK250" s="8"/>
      <c r="BL250" s="8"/>
      <c r="BM250" s="8"/>
      <c r="BN250" s="8"/>
    </row>
    <row r="251" spans="3:66" outlineLevel="1">
      <c r="D251" t="str">
        <f>INDEX($AT251:$BC251,MATCH(General!$F$14,$AT$4:$BC$4,0))</f>
        <v>Change in cash flows</v>
      </c>
      <c r="E251" s="11" t="str">
        <f>General!$F$16</f>
        <v>EUR</v>
      </c>
      <c r="F251" s="25">
        <f>SUM(I251:AR251)</f>
        <v>-2416.957847031741</v>
      </c>
      <c r="I251" s="15">
        <f>$F249*Economic_analysis!I$15</f>
        <v>-241.6957847031741</v>
      </c>
      <c r="J251" s="15">
        <f>$F249*Economic_analysis!J$15</f>
        <v>-2175.262062328567</v>
      </c>
      <c r="K251" s="15">
        <f>$F249*Economic_analysis!K$15</f>
        <v>0</v>
      </c>
      <c r="L251" s="15">
        <f>$F249*Economic_analysis!L$15</f>
        <v>0</v>
      </c>
      <c r="M251" s="15">
        <f>$F249*Economic_analysis!M$15</f>
        <v>0</v>
      </c>
      <c r="N251" s="15">
        <f>$F249*Economic_analysis!N$15</f>
        <v>0</v>
      </c>
      <c r="O251" s="15">
        <f>$F249*Economic_analysis!O$15</f>
        <v>0</v>
      </c>
      <c r="P251" s="15">
        <f>$F249*Economic_analysis!P$15</f>
        <v>0</v>
      </c>
      <c r="Q251" s="15">
        <f>$F249*Economic_analysis!Q$15</f>
        <v>0</v>
      </c>
      <c r="R251" s="15">
        <f>$F249*Economic_analysis!R$15</f>
        <v>0</v>
      </c>
      <c r="S251" s="15">
        <f>$F249*Economic_analysis!S$15</f>
        <v>0</v>
      </c>
      <c r="T251" s="15">
        <f>$F249*Economic_analysis!T$15</f>
        <v>0</v>
      </c>
      <c r="U251" s="15">
        <f>$F249*Economic_analysis!U$15</f>
        <v>0</v>
      </c>
      <c r="V251" s="15">
        <f>$F249*Economic_analysis!V$15</f>
        <v>0</v>
      </c>
      <c r="W251" s="15">
        <f>$F249*Economic_analysis!W$15</f>
        <v>0</v>
      </c>
      <c r="X251" s="15">
        <f>$F249*Economic_analysis!X$15</f>
        <v>0</v>
      </c>
      <c r="Y251" s="15">
        <f>$F249*Economic_analysis!Y$15</f>
        <v>0</v>
      </c>
      <c r="Z251" s="15">
        <f>$F249*Economic_analysis!Z$15</f>
        <v>0</v>
      </c>
      <c r="AA251" s="15">
        <f>$F249*Economic_analysis!AA$15</f>
        <v>0</v>
      </c>
      <c r="AB251" s="15">
        <f>$F249*Economic_analysis!AB$15</f>
        <v>0</v>
      </c>
      <c r="AC251" s="15">
        <f>$F249*Economic_analysis!AC$15</f>
        <v>0</v>
      </c>
      <c r="AD251" s="15">
        <f>$F249*Economic_analysis!AD$15</f>
        <v>0</v>
      </c>
      <c r="AE251" s="15">
        <f>$F249*Economic_analysis!AE$15</f>
        <v>0</v>
      </c>
      <c r="AF251" s="15">
        <f>$F249*Economic_analysis!AF$15</f>
        <v>0</v>
      </c>
      <c r="AG251" s="15">
        <f>$F249*Economic_analysis!AG$15</f>
        <v>0</v>
      </c>
      <c r="AH251" s="15">
        <f>$F249*Economic_analysis!AH$15</f>
        <v>0</v>
      </c>
      <c r="AI251" s="15">
        <f>$F249*Economic_analysis!AI$15</f>
        <v>0</v>
      </c>
      <c r="AJ251" s="15">
        <f>$F249*Economic_analysis!AJ$15</f>
        <v>0</v>
      </c>
      <c r="AK251" s="15">
        <f>$F249*Economic_analysis!AK$15</f>
        <v>0</v>
      </c>
      <c r="AL251" s="15">
        <f>$F249*Economic_analysis!AL$15</f>
        <v>0</v>
      </c>
      <c r="AM251" s="15">
        <f>$F249*Economic_analysis!AM$15</f>
        <v>0</v>
      </c>
      <c r="AN251" s="15">
        <f>$F249*Economic_analysis!AN$15</f>
        <v>0</v>
      </c>
      <c r="AO251" s="15">
        <f>$F249*Economic_analysis!AO$15</f>
        <v>0</v>
      </c>
      <c r="AP251" s="15">
        <f>$F249*Economic_analysis!AP$15</f>
        <v>0</v>
      </c>
      <c r="AQ251" s="15">
        <f>$F249*Economic_analysis!AQ$15</f>
        <v>0</v>
      </c>
      <c r="AR251" s="15">
        <f>$F249*Economic_analysis!AR$15</f>
        <v>0</v>
      </c>
      <c r="AT251" s="39" t="s">
        <v>453</v>
      </c>
      <c r="AU251" s="39" t="s">
        <v>57</v>
      </c>
      <c r="AV251" s="39" t="s">
        <v>57</v>
      </c>
      <c r="AW251" s="39" t="s">
        <v>57</v>
      </c>
      <c r="AX251" s="39" t="s">
        <v>57</v>
      </c>
      <c r="AY251" s="39" t="s">
        <v>57</v>
      </c>
      <c r="AZ251" s="39" t="s">
        <v>57</v>
      </c>
      <c r="BA251" s="39" t="s">
        <v>57</v>
      </c>
      <c r="BB251" s="39" t="s">
        <v>57</v>
      </c>
      <c r="BC251" s="39" t="s">
        <v>57</v>
      </c>
      <c r="BE251" s="8"/>
      <c r="BF251" s="8"/>
      <c r="BG251" s="8"/>
      <c r="BH251" s="8"/>
      <c r="BI251" s="8"/>
      <c r="BJ251" s="8"/>
      <c r="BK251" s="8"/>
      <c r="BL251" s="8"/>
      <c r="BM251" s="8"/>
      <c r="BN251" s="8"/>
    </row>
    <row r="252" spans="3:66" outlineLevel="1">
      <c r="D252" s="2" t="str">
        <f>INDEX($AT252:$BC252,MATCH(General!$F$14,$AT$4:$BC$4,0))</f>
        <v>Net cash flow</v>
      </c>
      <c r="E252" s="17" t="str">
        <f>General!$F$16</f>
        <v>EUR</v>
      </c>
      <c r="F252" s="28">
        <f>SUM(I252:AR252)</f>
        <v>1370308.1852414559</v>
      </c>
      <c r="I252" s="16">
        <f>SUM(I250:I251)</f>
        <v>-24411.274255020584</v>
      </c>
      <c r="J252" s="16">
        <f t="shared" ref="J252" si="1263">SUM(J250:J251)</f>
        <v>-177500.93665124144</v>
      </c>
      <c r="K252" s="16">
        <f t="shared" ref="K252" si="1264">SUM(K250:K251)</f>
        <v>65378.885897095446</v>
      </c>
      <c r="L252" s="16">
        <f t="shared" ref="L252" si="1265">SUM(L250:L251)</f>
        <v>66670.03589709544</v>
      </c>
      <c r="M252" s="16">
        <f t="shared" ref="M252" si="1266">SUM(M250:M251)</f>
        <v>67961.185897095449</v>
      </c>
      <c r="N252" s="16">
        <f t="shared" ref="N252" si="1267">SUM(N250:N251)</f>
        <v>69252.335897095443</v>
      </c>
      <c r="O252" s="16">
        <f t="shared" ref="O252" si="1268">SUM(O250:O251)</f>
        <v>71378.935897095434</v>
      </c>
      <c r="P252" s="16">
        <f t="shared" ref="P252" si="1269">SUM(P250:P251)</f>
        <v>73505.53589709544</v>
      </c>
      <c r="Q252" s="16">
        <f t="shared" ref="Q252" si="1270">SUM(Q250:Q251)</f>
        <v>75632.135897095432</v>
      </c>
      <c r="R252" s="16">
        <f t="shared" ref="R252" si="1271">SUM(R250:R251)</f>
        <v>77758.735897095437</v>
      </c>
      <c r="S252" s="16">
        <f t="shared" ref="S252" si="1272">SUM(S250:S251)</f>
        <v>79885.335897095443</v>
      </c>
      <c r="T252" s="16">
        <f t="shared" ref="T252" si="1273">SUM(T250:T251)</f>
        <v>81935.985897095437</v>
      </c>
      <c r="U252" s="16">
        <f t="shared" ref="U252" si="1274">SUM(U250:U251)</f>
        <v>83986.635897095446</v>
      </c>
      <c r="V252" s="16">
        <f t="shared" ref="V252" si="1275">SUM(V250:V251)</f>
        <v>86037.28589709544</v>
      </c>
      <c r="W252" s="16">
        <f t="shared" ref="W252" si="1276">SUM(W250:W251)</f>
        <v>88087.935897095434</v>
      </c>
      <c r="X252" s="16">
        <f t="shared" ref="X252" si="1277">SUM(X250:X251)</f>
        <v>90138.585897095443</v>
      </c>
      <c r="Y252" s="16">
        <f t="shared" ref="Y252" si="1278">SUM(Y250:Y251)</f>
        <v>92189.235897095452</v>
      </c>
      <c r="Z252" s="16">
        <f t="shared" ref="Z252" si="1279">SUM(Z250:Z251)</f>
        <v>94239.885897095446</v>
      </c>
      <c r="AA252" s="16">
        <f t="shared" ref="AA252" si="1280">SUM(AA250:AA251)</f>
        <v>96290.53589709544</v>
      </c>
      <c r="AB252" s="16">
        <f t="shared" ref="AB252" si="1281">SUM(AB250:AB251)</f>
        <v>211891.18589709542</v>
      </c>
      <c r="AC252" s="16">
        <f t="shared" ref="AC252" si="1282">SUM(AC250:AC251)</f>
        <v>0</v>
      </c>
      <c r="AD252" s="16">
        <f t="shared" ref="AD252" si="1283">SUM(AD250:AD251)</f>
        <v>0</v>
      </c>
      <c r="AE252" s="16">
        <f t="shared" ref="AE252" si="1284">SUM(AE250:AE251)</f>
        <v>0</v>
      </c>
      <c r="AF252" s="16">
        <f t="shared" ref="AF252" si="1285">SUM(AF250:AF251)</f>
        <v>0</v>
      </c>
      <c r="AG252" s="16">
        <f t="shared" ref="AG252" si="1286">SUM(AG250:AG251)</f>
        <v>0</v>
      </c>
      <c r="AH252" s="16">
        <f t="shared" ref="AH252" si="1287">SUM(AH250:AH251)</f>
        <v>0</v>
      </c>
      <c r="AI252" s="16">
        <f t="shared" ref="AI252" si="1288">SUM(AI250:AI251)</f>
        <v>0</v>
      </c>
      <c r="AJ252" s="16">
        <f t="shared" ref="AJ252" si="1289">SUM(AJ250:AJ251)</f>
        <v>0</v>
      </c>
      <c r="AK252" s="16">
        <f t="shared" ref="AK252" si="1290">SUM(AK250:AK251)</f>
        <v>0</v>
      </c>
      <c r="AL252" s="16">
        <f t="shared" ref="AL252" si="1291">SUM(AL250:AL251)</f>
        <v>0</v>
      </c>
      <c r="AM252" s="16">
        <f t="shared" ref="AM252" si="1292">SUM(AM250:AM251)</f>
        <v>0</v>
      </c>
      <c r="AN252" s="16">
        <f t="shared" ref="AN252" si="1293">SUM(AN250:AN251)</f>
        <v>0</v>
      </c>
      <c r="AO252" s="16">
        <f t="shared" ref="AO252" si="1294">SUM(AO250:AO251)</f>
        <v>0</v>
      </c>
      <c r="AP252" s="16">
        <f t="shared" ref="AP252" si="1295">SUM(AP250:AP251)</f>
        <v>0</v>
      </c>
      <c r="AQ252" s="16">
        <f t="shared" ref="AQ252" si="1296">SUM(AQ250:AQ251)</f>
        <v>0</v>
      </c>
      <c r="AR252" s="16">
        <f t="shared" ref="AR252" si="1297">SUM(AR250:AR251)</f>
        <v>0</v>
      </c>
      <c r="AT252" s="39" t="s">
        <v>261</v>
      </c>
      <c r="AU252" s="39" t="s">
        <v>57</v>
      </c>
      <c r="AV252" s="39" t="s">
        <v>57</v>
      </c>
      <c r="AW252" s="39" t="s">
        <v>57</v>
      </c>
      <c r="AX252" s="39" t="s">
        <v>57</v>
      </c>
      <c r="AY252" s="39" t="s">
        <v>57</v>
      </c>
      <c r="AZ252" s="39" t="s">
        <v>57</v>
      </c>
      <c r="BA252" s="39" t="s">
        <v>57</v>
      </c>
      <c r="BB252" s="39" t="s">
        <v>57</v>
      </c>
      <c r="BC252" s="39" t="s">
        <v>57</v>
      </c>
      <c r="BE252" s="8"/>
      <c r="BF252" s="8"/>
      <c r="BG252" s="8"/>
      <c r="BH252" s="8"/>
      <c r="BI252" s="8"/>
      <c r="BJ252" s="8"/>
      <c r="BK252" s="8"/>
      <c r="BL252" s="8"/>
      <c r="BM252" s="8"/>
      <c r="BN252" s="8"/>
    </row>
    <row r="253" spans="3:66" outlineLevel="1">
      <c r="D253" t="str">
        <f>INDEX($AT253:$BC253,MATCH(General!$F$14,$AT$4:$BC$4,0))</f>
        <v>Cumulative net cash flow</v>
      </c>
      <c r="E253" s="11" t="str">
        <f>General!$F$16</f>
        <v>EUR</v>
      </c>
      <c r="I253" s="15">
        <f>H253+I252</f>
        <v>-24411.274255020584</v>
      </c>
      <c r="J253" s="15">
        <f t="shared" ref="J253" si="1298">I253+J252</f>
        <v>-201912.21090626201</v>
      </c>
      <c r="K253" s="15">
        <f t="shared" ref="K253" si="1299">J253+K252</f>
        <v>-136533.32500916655</v>
      </c>
      <c r="L253" s="15">
        <f t="shared" ref="L253" si="1300">K253+L252</f>
        <v>-69863.289112071114</v>
      </c>
      <c r="M253" s="15">
        <f t="shared" ref="M253" si="1301">L253+M252</f>
        <v>-1902.1032149756647</v>
      </c>
      <c r="N253" s="15">
        <f t="shared" ref="N253" si="1302">M253+N252</f>
        <v>67350.232682119778</v>
      </c>
      <c r="O253" s="15">
        <f t="shared" ref="O253" si="1303">N253+O252</f>
        <v>138729.16857921521</v>
      </c>
      <c r="P253" s="15">
        <f t="shared" ref="P253" si="1304">O253+P252</f>
        <v>212234.70447631064</v>
      </c>
      <c r="Q253" s="15">
        <f t="shared" ref="Q253" si="1305">P253+Q252</f>
        <v>287866.84037340607</v>
      </c>
      <c r="R253" s="15">
        <f t="shared" ref="R253" si="1306">Q253+R252</f>
        <v>365625.57627050148</v>
      </c>
      <c r="S253" s="15">
        <f t="shared" ref="S253" si="1307">R253+S252</f>
        <v>445510.91216759692</v>
      </c>
      <c r="T253" s="15">
        <f t="shared" ref="T253" si="1308">S253+T252</f>
        <v>527446.89806469239</v>
      </c>
      <c r="U253" s="15">
        <f t="shared" ref="U253" si="1309">T253+U252</f>
        <v>611433.53396178782</v>
      </c>
      <c r="V253" s="15">
        <f t="shared" ref="V253" si="1310">U253+V252</f>
        <v>697470.81985888327</v>
      </c>
      <c r="W253" s="15">
        <f t="shared" ref="W253" si="1311">V253+W252</f>
        <v>785558.75575597875</v>
      </c>
      <c r="X253" s="15">
        <f t="shared" ref="X253" si="1312">W253+X252</f>
        <v>875697.34165307414</v>
      </c>
      <c r="Y253" s="15">
        <f t="shared" ref="Y253" si="1313">X253+Y252</f>
        <v>967886.57755016955</v>
      </c>
      <c r="Z253" s="15">
        <f t="shared" ref="Z253" si="1314">Y253+Z252</f>
        <v>1062126.4634472651</v>
      </c>
      <c r="AA253" s="15">
        <f t="shared" ref="AA253" si="1315">Z253+AA252</f>
        <v>1158416.9993443605</v>
      </c>
      <c r="AB253" s="15">
        <f t="shared" ref="AB253" si="1316">AA253+AB252</f>
        <v>1370308.1852414559</v>
      </c>
      <c r="AC253" s="15">
        <f t="shared" ref="AC253" si="1317">AB253+AC252</f>
        <v>1370308.1852414559</v>
      </c>
      <c r="AD253" s="15">
        <f t="shared" ref="AD253" si="1318">AC253+AD252</f>
        <v>1370308.1852414559</v>
      </c>
      <c r="AE253" s="15">
        <f t="shared" ref="AE253" si="1319">AD253+AE252</f>
        <v>1370308.1852414559</v>
      </c>
      <c r="AF253" s="15">
        <f t="shared" ref="AF253" si="1320">AE253+AF252</f>
        <v>1370308.1852414559</v>
      </c>
      <c r="AG253" s="15">
        <f t="shared" ref="AG253" si="1321">AF253+AG252</f>
        <v>1370308.1852414559</v>
      </c>
      <c r="AH253" s="15">
        <f t="shared" ref="AH253" si="1322">AG253+AH252</f>
        <v>1370308.1852414559</v>
      </c>
      <c r="AI253" s="15">
        <f t="shared" ref="AI253" si="1323">AH253+AI252</f>
        <v>1370308.1852414559</v>
      </c>
      <c r="AJ253" s="15">
        <f t="shared" ref="AJ253" si="1324">AI253+AJ252</f>
        <v>1370308.1852414559</v>
      </c>
      <c r="AK253" s="15">
        <f t="shared" ref="AK253" si="1325">AJ253+AK252</f>
        <v>1370308.1852414559</v>
      </c>
      <c r="AL253" s="15">
        <f t="shared" ref="AL253" si="1326">AK253+AL252</f>
        <v>1370308.1852414559</v>
      </c>
      <c r="AM253" s="15">
        <f t="shared" ref="AM253" si="1327">AL253+AM252</f>
        <v>1370308.1852414559</v>
      </c>
      <c r="AN253" s="15">
        <f t="shared" ref="AN253" si="1328">AM253+AN252</f>
        <v>1370308.1852414559</v>
      </c>
      <c r="AO253" s="15">
        <f t="shared" ref="AO253" si="1329">AN253+AO252</f>
        <v>1370308.1852414559</v>
      </c>
      <c r="AP253" s="15">
        <f t="shared" ref="AP253" si="1330">AO253+AP252</f>
        <v>1370308.1852414559</v>
      </c>
      <c r="AQ253" s="15">
        <f t="shared" ref="AQ253" si="1331">AP253+AQ252</f>
        <v>1370308.1852414559</v>
      </c>
      <c r="AR253" s="15">
        <f t="shared" ref="AR253" si="1332">AQ253+AR252</f>
        <v>1370308.1852414559</v>
      </c>
      <c r="AT253" s="39" t="s">
        <v>263</v>
      </c>
      <c r="AU253" s="39" t="s">
        <v>57</v>
      </c>
      <c r="AV253" s="39" t="s">
        <v>57</v>
      </c>
      <c r="AW253" s="39" t="s">
        <v>57</v>
      </c>
      <c r="AX253" s="39" t="s">
        <v>57</v>
      </c>
      <c r="AY253" s="39" t="s">
        <v>57</v>
      </c>
      <c r="AZ253" s="39" t="s">
        <v>57</v>
      </c>
      <c r="BA253" s="39" t="s">
        <v>57</v>
      </c>
      <c r="BB253" s="39" t="s">
        <v>57</v>
      </c>
      <c r="BC253" s="39" t="s">
        <v>57</v>
      </c>
      <c r="BE253" s="8"/>
      <c r="BF253" s="8"/>
      <c r="BG253" s="8"/>
      <c r="BH253" s="8"/>
      <c r="BI253" s="8"/>
      <c r="BJ253" s="8"/>
      <c r="BK253" s="8"/>
      <c r="BL253" s="8"/>
      <c r="BM253" s="8"/>
      <c r="BN253" s="8"/>
    </row>
    <row r="254" spans="3:66" outlineLevel="1">
      <c r="E254" s="11"/>
    </row>
    <row r="255" spans="3:66" outlineLevel="1">
      <c r="D255" s="2" t="str">
        <f>INDEX($AT255:$BC255,MATCH(General!$F$14,$AT$4:$BC$4,0))</f>
        <v>Discounted net cash flow</v>
      </c>
      <c r="E255" s="17" t="str">
        <f>General!$F$16</f>
        <v>EUR</v>
      </c>
      <c r="F255" s="28">
        <f>SUM(I255:AR255)</f>
        <v>901891.78876450146</v>
      </c>
      <c r="I255" s="16">
        <f>I252/(1+Calc!$F$835)^Config!I$15</f>
        <v>-23700.266267010276</v>
      </c>
      <c r="J255" s="16">
        <f>J252/(1+Calc!$F$835)^Config!J$15</f>
        <v>-167311.65675486988</v>
      </c>
      <c r="K255" s="16">
        <f>K252/(1+Calc!$F$835)^Config!K$15</f>
        <v>59830.942126528811</v>
      </c>
      <c r="L255" s="16">
        <f>L252/(1+Calc!$F$835)^Config!L$15</f>
        <v>59235.463378643341</v>
      </c>
      <c r="M255" s="16">
        <f>M252/(1+Calc!$F$835)^Config!M$15</f>
        <v>58623.915951999705</v>
      </c>
      <c r="N255" s="16">
        <f>N252/(1+Calc!$F$835)^Config!N$15</f>
        <v>57997.741052385732</v>
      </c>
      <c r="O255" s="16">
        <f>O252/(1+Calc!$F$835)^Config!O$15</f>
        <v>58037.606866649694</v>
      </c>
      <c r="P255" s="16">
        <f>P252/(1+Calc!$F$835)^Config!P$15</f>
        <v>58025.948810361631</v>
      </c>
      <c r="Q255" s="16">
        <f>Q252/(1+Calc!$F$835)^Config!Q$15</f>
        <v>57965.734454421006</v>
      </c>
      <c r="R255" s="16">
        <f>R252/(1+Calc!$F$835)^Config!R$15</f>
        <v>57859.80221109026</v>
      </c>
      <c r="S255" s="16">
        <f>S252/(1+Calc!$F$835)^Config!S$15</f>
        <v>57710.866340300621</v>
      </c>
      <c r="T255" s="16">
        <f>T252/(1+Calc!$F$835)^Config!T$15</f>
        <v>57468.251971997939</v>
      </c>
      <c r="U255" s="16">
        <f>U252/(1+Calc!$F$835)^Config!U$15</f>
        <v>57190.812255646284</v>
      </c>
      <c r="V255" s="16">
        <f>V252/(1+Calc!$F$835)^Config!V$15</f>
        <v>56880.781670876975</v>
      </c>
      <c r="W255" s="16">
        <f>W252/(1+Calc!$F$835)^Config!W$15</f>
        <v>56540.294077066908</v>
      </c>
      <c r="X255" s="16">
        <f>X252/(1+Calc!$F$835)^Config!X$15</f>
        <v>56171.386679122334</v>
      </c>
      <c r="Y255" s="16">
        <f>Y252/(1+Calc!$F$835)^Config!Y$15</f>
        <v>55776.003847605891</v>
      </c>
      <c r="Z255" s="16">
        <f>Z252/(1+Calc!$F$835)^Config!Z$15</f>
        <v>55356.000798327637</v>
      </c>
      <c r="AA255" s="16">
        <f>AA252/(1+Calc!$F$835)^Config!AA$15</f>
        <v>54913.1471363456</v>
      </c>
      <c r="AB255" s="16">
        <f>AB252/(1+Calc!$F$835)^Config!AB$15</f>
        <v>117319.01215701121</v>
      </c>
      <c r="AC255" s="16">
        <f>AC252/(1+Calc!$F$835)^Config!AC$15</f>
        <v>0</v>
      </c>
      <c r="AD255" s="16">
        <f>AD252/(1+Calc!$F$835)^Config!AD$15</f>
        <v>0</v>
      </c>
      <c r="AE255" s="16">
        <f>AE252/(1+Calc!$F$835)^Config!AE$15</f>
        <v>0</v>
      </c>
      <c r="AF255" s="16">
        <f>AF252/(1+Calc!$F$835)^Config!AF$15</f>
        <v>0</v>
      </c>
      <c r="AG255" s="16">
        <f>AG252/(1+Calc!$F$835)^Config!AG$15</f>
        <v>0</v>
      </c>
      <c r="AH255" s="16">
        <f>AH252/(1+Calc!$F$835)^Config!AH$15</f>
        <v>0</v>
      </c>
      <c r="AI255" s="16">
        <f>AI252/(1+Calc!$F$835)^Config!AI$15</f>
        <v>0</v>
      </c>
      <c r="AJ255" s="16">
        <f>AJ252/(1+Calc!$F$835)^Config!AJ$15</f>
        <v>0</v>
      </c>
      <c r="AK255" s="16">
        <f>AK252/(1+Calc!$F$835)^Config!AK$15</f>
        <v>0</v>
      </c>
      <c r="AL255" s="16">
        <f>AL252/(1+Calc!$F$835)^Config!AL$15</f>
        <v>0</v>
      </c>
      <c r="AM255" s="16">
        <f>AM252/(1+Calc!$F$835)^Config!AM$15</f>
        <v>0</v>
      </c>
      <c r="AN255" s="16">
        <f>AN252/(1+Calc!$F$835)^Config!AN$15</f>
        <v>0</v>
      </c>
      <c r="AO255" s="16">
        <f>AO252/(1+Calc!$F$835)^Config!AO$15</f>
        <v>0</v>
      </c>
      <c r="AP255" s="16">
        <f>AP252/(1+Calc!$F$835)^Config!AP$15</f>
        <v>0</v>
      </c>
      <c r="AQ255" s="16">
        <f>AQ252/(1+Calc!$F$835)^Config!AQ$15</f>
        <v>0</v>
      </c>
      <c r="AR255" s="16">
        <f>AR252/(1+Calc!$F$835)^Config!AR$15</f>
        <v>0</v>
      </c>
      <c r="AT255" s="39" t="s">
        <v>266</v>
      </c>
      <c r="AU255" s="39" t="s">
        <v>57</v>
      </c>
      <c r="AV255" s="39" t="s">
        <v>57</v>
      </c>
      <c r="AW255" s="39" t="s">
        <v>57</v>
      </c>
      <c r="AX255" s="39" t="s">
        <v>57</v>
      </c>
      <c r="AY255" s="39" t="s">
        <v>57</v>
      </c>
      <c r="AZ255" s="39" t="s">
        <v>57</v>
      </c>
      <c r="BA255" s="39" t="s">
        <v>57</v>
      </c>
      <c r="BB255" s="39" t="s">
        <v>57</v>
      </c>
      <c r="BC255" s="39" t="s">
        <v>57</v>
      </c>
      <c r="BE255" s="8"/>
      <c r="BF255" s="8"/>
      <c r="BG255" s="8"/>
      <c r="BH255" s="8"/>
      <c r="BI255" s="8"/>
      <c r="BJ255" s="8"/>
      <c r="BK255" s="8"/>
      <c r="BL255" s="8"/>
      <c r="BM255" s="8"/>
      <c r="BN255" s="8"/>
    </row>
    <row r="256" spans="3:66" outlineLevel="1">
      <c r="D256" t="str">
        <f>INDEX($AT256:$BC256,MATCH(General!$F$14,$AT$4:$BC$4,0))</f>
        <v>Cumulative discounted net cash flow</v>
      </c>
      <c r="E256" s="11" t="str">
        <f>General!$F$16</f>
        <v>EUR</v>
      </c>
      <c r="I256" s="15">
        <f>H256+I255</f>
        <v>-23700.266267010276</v>
      </c>
      <c r="J256" s="15">
        <f t="shared" ref="J256" si="1333">I256+J255</f>
        <v>-191011.92302188015</v>
      </c>
      <c r="K256" s="15">
        <f t="shared" ref="K256" si="1334">J256+K255</f>
        <v>-131180.98089535133</v>
      </c>
      <c r="L256" s="15">
        <f t="shared" ref="L256" si="1335">K256+L255</f>
        <v>-71945.517516707987</v>
      </c>
      <c r="M256" s="15">
        <f t="shared" ref="M256" si="1336">L256+M255</f>
        <v>-13321.601564708282</v>
      </c>
      <c r="N256" s="15">
        <f t="shared" ref="N256" si="1337">M256+N255</f>
        <v>44676.13948767745</v>
      </c>
      <c r="O256" s="15">
        <f t="shared" ref="O256" si="1338">N256+O255</f>
        <v>102713.74635432714</v>
      </c>
      <c r="P256" s="15">
        <f t="shared" ref="P256" si="1339">O256+P255</f>
        <v>160739.69516468878</v>
      </c>
      <c r="Q256" s="15">
        <f t="shared" ref="Q256" si="1340">P256+Q255</f>
        <v>218705.42961910978</v>
      </c>
      <c r="R256" s="15">
        <f t="shared" ref="R256" si="1341">Q256+R255</f>
        <v>276565.23183020006</v>
      </c>
      <c r="S256" s="15">
        <f t="shared" ref="S256" si="1342">R256+S255</f>
        <v>334276.09817050071</v>
      </c>
      <c r="T256" s="15">
        <f t="shared" ref="T256" si="1343">S256+T255</f>
        <v>391744.35014249868</v>
      </c>
      <c r="U256" s="15">
        <f t="shared" ref="U256" si="1344">T256+U255</f>
        <v>448935.16239814495</v>
      </c>
      <c r="V256" s="15">
        <f t="shared" ref="V256" si="1345">U256+V255</f>
        <v>505815.94406902191</v>
      </c>
      <c r="W256" s="15">
        <f t="shared" ref="W256" si="1346">V256+W255</f>
        <v>562356.23814608878</v>
      </c>
      <c r="X256" s="15">
        <f t="shared" ref="X256" si="1347">W256+X255</f>
        <v>618527.62482521113</v>
      </c>
      <c r="Y256" s="15">
        <f t="shared" ref="Y256" si="1348">X256+Y255</f>
        <v>674303.62867281702</v>
      </c>
      <c r="Z256" s="15">
        <f t="shared" ref="Z256" si="1349">Y256+Z255</f>
        <v>729659.62947114464</v>
      </c>
      <c r="AA256" s="15">
        <f t="shared" ref="AA256" si="1350">Z256+AA255</f>
        <v>784572.77660749026</v>
      </c>
      <c r="AB256" s="15">
        <f t="shared" ref="AB256" si="1351">AA256+AB255</f>
        <v>901891.78876450146</v>
      </c>
      <c r="AC256" s="15">
        <f t="shared" ref="AC256" si="1352">AB256+AC255</f>
        <v>901891.78876450146</v>
      </c>
      <c r="AD256" s="15">
        <f t="shared" ref="AD256" si="1353">AC256+AD255</f>
        <v>901891.78876450146</v>
      </c>
      <c r="AE256" s="15">
        <f t="shared" ref="AE256" si="1354">AD256+AE255</f>
        <v>901891.78876450146</v>
      </c>
      <c r="AF256" s="15">
        <f t="shared" ref="AF256" si="1355">AE256+AF255</f>
        <v>901891.78876450146</v>
      </c>
      <c r="AG256" s="15">
        <f t="shared" ref="AG256" si="1356">AF256+AG255</f>
        <v>901891.78876450146</v>
      </c>
      <c r="AH256" s="15">
        <f t="shared" ref="AH256" si="1357">AG256+AH255</f>
        <v>901891.78876450146</v>
      </c>
      <c r="AI256" s="15">
        <f t="shared" ref="AI256" si="1358">AH256+AI255</f>
        <v>901891.78876450146</v>
      </c>
      <c r="AJ256" s="15">
        <f t="shared" ref="AJ256" si="1359">AI256+AJ255</f>
        <v>901891.78876450146</v>
      </c>
      <c r="AK256" s="15">
        <f t="shared" ref="AK256" si="1360">AJ256+AK255</f>
        <v>901891.78876450146</v>
      </c>
      <c r="AL256" s="15">
        <f t="shared" ref="AL256" si="1361">AK256+AL255</f>
        <v>901891.78876450146</v>
      </c>
      <c r="AM256" s="15">
        <f t="shared" ref="AM256" si="1362">AL256+AM255</f>
        <v>901891.78876450146</v>
      </c>
      <c r="AN256" s="15">
        <f t="shared" ref="AN256" si="1363">AM256+AN255</f>
        <v>901891.78876450146</v>
      </c>
      <c r="AO256" s="15">
        <f t="shared" ref="AO256" si="1364">AN256+AO255</f>
        <v>901891.78876450146</v>
      </c>
      <c r="AP256" s="15">
        <f t="shared" ref="AP256" si="1365">AO256+AP255</f>
        <v>901891.78876450146</v>
      </c>
      <c r="AQ256" s="15">
        <f t="shared" ref="AQ256" si="1366">AP256+AQ255</f>
        <v>901891.78876450146</v>
      </c>
      <c r="AR256" s="15">
        <f t="shared" ref="AR256" si="1367">AQ256+AR255</f>
        <v>901891.78876450146</v>
      </c>
      <c r="AT256" s="39" t="s">
        <v>267</v>
      </c>
      <c r="AU256" s="39" t="s">
        <v>57</v>
      </c>
      <c r="AV256" s="39" t="s">
        <v>57</v>
      </c>
      <c r="AW256" s="39" t="s">
        <v>57</v>
      </c>
      <c r="AX256" s="39" t="s">
        <v>57</v>
      </c>
      <c r="AY256" s="39" t="s">
        <v>57</v>
      </c>
      <c r="AZ256" s="39" t="s">
        <v>57</v>
      </c>
      <c r="BA256" s="39" t="s">
        <v>57</v>
      </c>
      <c r="BB256" s="39" t="s">
        <v>57</v>
      </c>
      <c r="BC256" s="39" t="s">
        <v>57</v>
      </c>
      <c r="BE256" s="8"/>
      <c r="BF256" s="8"/>
      <c r="BG256" s="8"/>
      <c r="BH256" s="8"/>
      <c r="BI256" s="8"/>
      <c r="BJ256" s="8"/>
      <c r="BK256" s="8"/>
      <c r="BL256" s="8"/>
      <c r="BM256" s="8"/>
      <c r="BN256" s="8"/>
    </row>
    <row r="257" spans="2:66" outlineLevel="1">
      <c r="E257" s="11"/>
    </row>
    <row r="258" spans="2:66" outlineLevel="1">
      <c r="D258" s="2" t="str">
        <f>INDEX($AT258:$BC258,MATCH(General!$F$14,$AT$4:$BC$4,0))</f>
        <v>Profitability measures</v>
      </c>
      <c r="E258" s="11"/>
      <c r="AT258" s="39" t="s">
        <v>264</v>
      </c>
      <c r="AU258" s="39" t="s">
        <v>57</v>
      </c>
      <c r="AV258" s="39" t="s">
        <v>57</v>
      </c>
      <c r="AW258" s="39" t="s">
        <v>57</v>
      </c>
      <c r="AX258" s="39" t="s">
        <v>57</v>
      </c>
      <c r="AY258" s="39" t="s">
        <v>57</v>
      </c>
      <c r="AZ258" s="39" t="s">
        <v>57</v>
      </c>
      <c r="BA258" s="39" t="s">
        <v>57</v>
      </c>
      <c r="BB258" s="39" t="s">
        <v>57</v>
      </c>
      <c r="BC258" s="39" t="s">
        <v>57</v>
      </c>
    </row>
    <row r="259" spans="2:66" outlineLevel="1">
      <c r="D259" t="str">
        <f>INDEX($AT259:$BC259,MATCH(General!$F$14,$AT$4:$BC$4,0))</f>
        <v>ENPV</v>
      </c>
      <c r="E259" s="11" t="str">
        <f>General!$F$16</f>
        <v>EUR</v>
      </c>
      <c r="F259" s="25">
        <f>F255</f>
        <v>901891.78876450146</v>
      </c>
      <c r="AT259" s="57" t="s">
        <v>295</v>
      </c>
      <c r="AU259" s="39" t="s">
        <v>57</v>
      </c>
      <c r="AV259" s="39" t="s">
        <v>57</v>
      </c>
      <c r="AW259" s="39" t="s">
        <v>57</v>
      </c>
      <c r="AX259" s="39" t="s">
        <v>57</v>
      </c>
      <c r="AY259" s="39" t="s">
        <v>57</v>
      </c>
      <c r="AZ259" s="39" t="s">
        <v>57</v>
      </c>
      <c r="BA259" s="39" t="s">
        <v>57</v>
      </c>
      <c r="BB259" s="39" t="s">
        <v>57</v>
      </c>
      <c r="BC259" s="39" t="s">
        <v>57</v>
      </c>
      <c r="BE259" s="8"/>
      <c r="BF259" s="8"/>
      <c r="BG259" s="8"/>
      <c r="BH259" s="8"/>
      <c r="BI259" s="8"/>
      <c r="BJ259" s="8"/>
      <c r="BK259" s="8"/>
      <c r="BL259" s="8"/>
      <c r="BM259" s="8"/>
      <c r="BN259" s="8"/>
    </row>
    <row r="260" spans="2:66" outlineLevel="1">
      <c r="D260" t="str">
        <f>INDEX($AT260:$BC260,MATCH(General!$F$14,$AT$4:$BC$4,0))</f>
        <v>ERR</v>
      </c>
      <c r="E260" s="11" t="str">
        <f>INDEX($BC260:$BL260,MATCH(General!$F$14,$BC$4:$BL$4,0))</f>
        <v>%</v>
      </c>
      <c r="F260" s="49">
        <f>IFERROR(IRR(I252:AR252),"n/a")</f>
        <v>0.33282359085144897</v>
      </c>
      <c r="AT260" s="57" t="s">
        <v>296</v>
      </c>
      <c r="AU260" s="39" t="s">
        <v>57</v>
      </c>
      <c r="AV260" s="39" t="s">
        <v>57</v>
      </c>
      <c r="AW260" s="39" t="s">
        <v>57</v>
      </c>
      <c r="AX260" s="39" t="s">
        <v>57</v>
      </c>
      <c r="AY260" s="39" t="s">
        <v>57</v>
      </c>
      <c r="AZ260" s="39" t="s">
        <v>57</v>
      </c>
      <c r="BA260" s="39" t="s">
        <v>57</v>
      </c>
      <c r="BB260" s="39" t="s">
        <v>57</v>
      </c>
      <c r="BC260" s="39" t="s">
        <v>57</v>
      </c>
      <c r="BE260" s="39" t="s">
        <v>21</v>
      </c>
      <c r="BF260" s="39" t="s">
        <v>21</v>
      </c>
      <c r="BG260" s="39" t="s">
        <v>57</v>
      </c>
      <c r="BH260" s="39" t="s">
        <v>57</v>
      </c>
      <c r="BI260" s="39" t="s">
        <v>57</v>
      </c>
      <c r="BJ260" s="39" t="s">
        <v>57</v>
      </c>
      <c r="BK260" s="39" t="s">
        <v>57</v>
      </c>
      <c r="BL260" s="39" t="s">
        <v>57</v>
      </c>
      <c r="BM260" s="39" t="s">
        <v>57</v>
      </c>
      <c r="BN260" s="39" t="s">
        <v>57</v>
      </c>
    </row>
    <row r="261" spans="2:66" outlineLevel="1">
      <c r="D261" t="str">
        <f>INDEX($AT261:$BC261,MATCH(General!$F$14,$AT$4:$BC$4,0))</f>
        <v>ENPV change</v>
      </c>
      <c r="E261" s="11" t="str">
        <f>INDEX($BC261:$BL261,MATCH(General!$F$14,$BC$4:$BL$4,0))</f>
        <v>%</v>
      </c>
      <c r="F261" s="49">
        <f>IFERROR(IF(AND(F259&gt;0,Economic_analysis!$F$38&gt;0),F259/Economic_analysis!$F$38-1,IF(AND(F259&lt;0,Economic_analysis!$F$38&lt;0),-(F259/Economic_analysis!$F$38-1),"n/a")),"n/a")</f>
        <v>-2.5272149505449759E-3</v>
      </c>
      <c r="AT261" s="57" t="s">
        <v>331</v>
      </c>
      <c r="AU261" s="39" t="s">
        <v>57</v>
      </c>
      <c r="AV261" s="39" t="s">
        <v>57</v>
      </c>
      <c r="AW261" s="39" t="s">
        <v>57</v>
      </c>
      <c r="AX261" s="39" t="s">
        <v>57</v>
      </c>
      <c r="AY261" s="39" t="s">
        <v>57</v>
      </c>
      <c r="AZ261" s="39" t="s">
        <v>57</v>
      </c>
      <c r="BA261" s="39" t="s">
        <v>57</v>
      </c>
      <c r="BB261" s="39" t="s">
        <v>57</v>
      </c>
      <c r="BC261" s="39" t="s">
        <v>57</v>
      </c>
      <c r="BE261" s="39" t="s">
        <v>21</v>
      </c>
      <c r="BF261" s="39" t="s">
        <v>21</v>
      </c>
      <c r="BG261" s="39" t="s">
        <v>57</v>
      </c>
      <c r="BH261" s="39" t="s">
        <v>57</v>
      </c>
      <c r="BI261" s="39" t="s">
        <v>57</v>
      </c>
      <c r="BJ261" s="39" t="s">
        <v>57</v>
      </c>
      <c r="BK261" s="39" t="s">
        <v>57</v>
      </c>
      <c r="BL261" s="39" t="s">
        <v>57</v>
      </c>
      <c r="BM261" s="39" t="s">
        <v>57</v>
      </c>
      <c r="BN261" s="39" t="s">
        <v>57</v>
      </c>
    </row>
    <row r="262" spans="2:66" outlineLevel="1">
      <c r="D262" t="str">
        <f>INDEX($AT262:$BC262,MATCH(General!$F$14,$AT$4:$BC$4,0))</f>
        <v>ERR change</v>
      </c>
      <c r="E262" s="11" t="str">
        <f>INDEX($BC262:$BL262,MATCH(General!$F$14,$BC$4:$BL$4,0))</f>
        <v>p.p.</v>
      </c>
      <c r="F262" s="49">
        <f>IFERROR(F260-Economic_analysis!$F$39,"n/a")</f>
        <v>-3.6673271381655326E-3</v>
      </c>
      <c r="AT262" s="57" t="s">
        <v>332</v>
      </c>
      <c r="AU262" s="39" t="s">
        <v>57</v>
      </c>
      <c r="AV262" s="39" t="s">
        <v>57</v>
      </c>
      <c r="AW262" s="39" t="s">
        <v>57</v>
      </c>
      <c r="AX262" s="39" t="s">
        <v>57</v>
      </c>
      <c r="AY262" s="39" t="s">
        <v>57</v>
      </c>
      <c r="AZ262" s="39" t="s">
        <v>57</v>
      </c>
      <c r="BA262" s="39" t="s">
        <v>57</v>
      </c>
      <c r="BB262" s="39" t="s">
        <v>57</v>
      </c>
      <c r="BC262" s="39" t="s">
        <v>57</v>
      </c>
      <c r="BE262" s="39" t="s">
        <v>333</v>
      </c>
      <c r="BF262" s="39" t="s">
        <v>333</v>
      </c>
      <c r="BG262" s="39" t="s">
        <v>57</v>
      </c>
      <c r="BH262" s="39" t="s">
        <v>57</v>
      </c>
      <c r="BI262" s="39" t="s">
        <v>57</v>
      </c>
      <c r="BJ262" s="39" t="s">
        <v>57</v>
      </c>
      <c r="BK262" s="39" t="s">
        <v>57</v>
      </c>
      <c r="BL262" s="39" t="s">
        <v>57</v>
      </c>
      <c r="BM262" s="39" t="s">
        <v>57</v>
      </c>
      <c r="BN262" s="39" t="s">
        <v>57</v>
      </c>
    </row>
    <row r="263" spans="2:66" outlineLevel="1">
      <c r="E263" s="11"/>
    </row>
    <row r="264" spans="2:66" outlineLevel="1">
      <c r="B264" s="5" t="str">
        <f>INDEX($AT264:$BC264,MATCH(General!$F$14,$AT$4:$BC$4,0))</f>
        <v>Operating expenses sensitivity</v>
      </c>
      <c r="C264" s="5"/>
      <c r="D264" s="5"/>
      <c r="E264" s="19"/>
      <c r="F264" s="5"/>
      <c r="G264" s="5"/>
      <c r="H264" s="5"/>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T264" s="39" t="s">
        <v>317</v>
      </c>
      <c r="AU264" s="39" t="s">
        <v>57</v>
      </c>
      <c r="AV264" s="39" t="s">
        <v>57</v>
      </c>
      <c r="AW264" s="39" t="s">
        <v>57</v>
      </c>
      <c r="AX264" s="39" t="s">
        <v>57</v>
      </c>
      <c r="AY264" s="39" t="s">
        <v>57</v>
      </c>
      <c r="AZ264" s="39" t="s">
        <v>57</v>
      </c>
      <c r="BA264" s="39" t="s">
        <v>57</v>
      </c>
      <c r="BB264" s="39" t="s">
        <v>57</v>
      </c>
      <c r="BC264" s="39" t="s">
        <v>57</v>
      </c>
    </row>
    <row r="265" spans="2:66" outlineLevel="1">
      <c r="E265" s="11"/>
    </row>
    <row r="266" spans="2:66" outlineLevel="1">
      <c r="C266" s="6" t="str">
        <f>INDEX($AT266:$BC266,MATCH(General!$F$14,$AT$4:$BC$4,0))</f>
        <v>Operating expenses sensitivity - decrease</v>
      </c>
      <c r="D266" s="6"/>
      <c r="E266" s="13"/>
      <c r="F266" s="6"/>
      <c r="G266" s="6"/>
      <c r="H266" s="6"/>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T266" s="39" t="s">
        <v>318</v>
      </c>
      <c r="AU266" s="39" t="s">
        <v>57</v>
      </c>
      <c r="AV266" s="39" t="s">
        <v>57</v>
      </c>
      <c r="AW266" s="39" t="s">
        <v>57</v>
      </c>
      <c r="AX266" s="39" t="s">
        <v>57</v>
      </c>
      <c r="AY266" s="39" t="s">
        <v>57</v>
      </c>
      <c r="AZ266" s="39" t="s">
        <v>57</v>
      </c>
      <c r="BA266" s="39" t="s">
        <v>57</v>
      </c>
      <c r="BB266" s="39" t="s">
        <v>57</v>
      </c>
      <c r="BC266" s="39" t="s">
        <v>57</v>
      </c>
    </row>
    <row r="267" spans="2:66" outlineLevel="1">
      <c r="E267" s="11"/>
    </row>
    <row r="268" spans="2:66" outlineLevel="1">
      <c r="D268" t="str">
        <f>INDEX($AT268:$BC268,MATCH(General!$F$14,$AT$4:$BC$4,0))</f>
        <v>Operating expenses change</v>
      </c>
      <c r="E268" s="11" t="str">
        <f>INDEX($BC268:$BL268,MATCH(General!$F$14,$BC$4:$BL$4,0))</f>
        <v>%</v>
      </c>
      <c r="F268" s="49">
        <f>Analysis_param!$F$84</f>
        <v>-0.01</v>
      </c>
      <c r="AT268" s="39" t="s">
        <v>319</v>
      </c>
      <c r="AU268" s="39" t="s">
        <v>57</v>
      </c>
      <c r="AV268" s="39" t="s">
        <v>57</v>
      </c>
      <c r="AW268" s="39" t="s">
        <v>57</v>
      </c>
      <c r="AX268" s="39" t="s">
        <v>57</v>
      </c>
      <c r="AY268" s="39" t="s">
        <v>57</v>
      </c>
      <c r="AZ268" s="39" t="s">
        <v>57</v>
      </c>
      <c r="BA268" s="39" t="s">
        <v>57</v>
      </c>
      <c r="BB268" s="39" t="s">
        <v>57</v>
      </c>
      <c r="BC268" s="39" t="s">
        <v>57</v>
      </c>
      <c r="BE268" s="39" t="s">
        <v>21</v>
      </c>
      <c r="BF268" s="39" t="s">
        <v>21</v>
      </c>
      <c r="BG268" s="39" t="s">
        <v>57</v>
      </c>
      <c r="BH268" s="39" t="s">
        <v>57</v>
      </c>
      <c r="BI268" s="39" t="s">
        <v>57</v>
      </c>
      <c r="BJ268" s="39" t="s">
        <v>57</v>
      </c>
      <c r="BK268" s="39" t="s">
        <v>57</v>
      </c>
      <c r="BL268" s="39" t="s">
        <v>57</v>
      </c>
      <c r="BM268" s="39" t="s">
        <v>57</v>
      </c>
      <c r="BN268" s="39" t="s">
        <v>57</v>
      </c>
    </row>
    <row r="269" spans="2:66" outlineLevel="1">
      <c r="D269" t="str">
        <f>INDEX($AT269:$BC269,MATCH(General!$F$14,$AT$4:$BC$4,0))</f>
        <v>Net cash flow - base case</v>
      </c>
      <c r="E269" s="11" t="str">
        <f>General!$F$16</f>
        <v>EUR</v>
      </c>
      <c r="F269" s="25">
        <f>SUM(I269:AR269)</f>
        <v>1372725.1430884877</v>
      </c>
      <c r="I269" s="15">
        <f>Economic_analysis!I$31</f>
        <v>-24169.57847031741</v>
      </c>
      <c r="J269" s="15">
        <f>Economic_analysis!J$31</f>
        <v>-175325.67458891287</v>
      </c>
      <c r="K269" s="15">
        <f>Economic_analysis!K$31</f>
        <v>65378.885897095446</v>
      </c>
      <c r="L269" s="15">
        <f>Economic_analysis!L$31</f>
        <v>66670.03589709544</v>
      </c>
      <c r="M269" s="15">
        <f>Economic_analysis!M$31</f>
        <v>67961.185897095449</v>
      </c>
      <c r="N269" s="15">
        <f>Economic_analysis!N$31</f>
        <v>69252.335897095443</v>
      </c>
      <c r="O269" s="15">
        <f>Economic_analysis!O$31</f>
        <v>71378.935897095434</v>
      </c>
      <c r="P269" s="15">
        <f>Economic_analysis!P$31</f>
        <v>73505.53589709544</v>
      </c>
      <c r="Q269" s="15">
        <f>Economic_analysis!Q$31</f>
        <v>75632.135897095432</v>
      </c>
      <c r="R269" s="15">
        <f>Economic_analysis!R$31</f>
        <v>77758.735897095437</v>
      </c>
      <c r="S269" s="15">
        <f>Economic_analysis!S$31</f>
        <v>79885.335897095443</v>
      </c>
      <c r="T269" s="15">
        <f>Economic_analysis!T$31</f>
        <v>81935.985897095437</v>
      </c>
      <c r="U269" s="15">
        <f>Economic_analysis!U$31</f>
        <v>83986.635897095446</v>
      </c>
      <c r="V269" s="15">
        <f>Economic_analysis!V$31</f>
        <v>86037.28589709544</v>
      </c>
      <c r="W269" s="15">
        <f>Economic_analysis!W$31</f>
        <v>88087.935897095434</v>
      </c>
      <c r="X269" s="15">
        <f>Economic_analysis!X$31</f>
        <v>90138.585897095443</v>
      </c>
      <c r="Y269" s="15">
        <f>Economic_analysis!Y$31</f>
        <v>92189.235897095452</v>
      </c>
      <c r="Z269" s="15">
        <f>Economic_analysis!Z$31</f>
        <v>94239.885897095446</v>
      </c>
      <c r="AA269" s="15">
        <f>Economic_analysis!AA$31</f>
        <v>96290.53589709544</v>
      </c>
      <c r="AB269" s="15">
        <f>Economic_analysis!AB$31</f>
        <v>211891.18589709542</v>
      </c>
      <c r="AC269" s="15">
        <f>Economic_analysis!AC$31</f>
        <v>0</v>
      </c>
      <c r="AD269" s="15">
        <f>Economic_analysis!AD$31</f>
        <v>0</v>
      </c>
      <c r="AE269" s="15">
        <f>Economic_analysis!AE$31</f>
        <v>0</v>
      </c>
      <c r="AF269" s="15">
        <f>Economic_analysis!AF$31</f>
        <v>0</v>
      </c>
      <c r="AG269" s="15">
        <f>Economic_analysis!AG$31</f>
        <v>0</v>
      </c>
      <c r="AH269" s="15">
        <f>Economic_analysis!AH$31</f>
        <v>0</v>
      </c>
      <c r="AI269" s="15">
        <f>Economic_analysis!AI$31</f>
        <v>0</v>
      </c>
      <c r="AJ269" s="15">
        <f>Economic_analysis!AJ$31</f>
        <v>0</v>
      </c>
      <c r="AK269" s="15">
        <f>Economic_analysis!AK$31</f>
        <v>0</v>
      </c>
      <c r="AL269" s="15">
        <f>Economic_analysis!AL$31</f>
        <v>0</v>
      </c>
      <c r="AM269" s="15">
        <f>Economic_analysis!AM$31</f>
        <v>0</v>
      </c>
      <c r="AN269" s="15">
        <f>Economic_analysis!AN$31</f>
        <v>0</v>
      </c>
      <c r="AO269" s="15">
        <f>Economic_analysis!AO$31</f>
        <v>0</v>
      </c>
      <c r="AP269" s="15">
        <f>Economic_analysis!AP$31</f>
        <v>0</v>
      </c>
      <c r="AQ269" s="15">
        <f>Economic_analysis!AQ$31</f>
        <v>0</v>
      </c>
      <c r="AR269" s="15">
        <f>Economic_analysis!AR$31</f>
        <v>0</v>
      </c>
      <c r="AT269" s="39" t="s">
        <v>306</v>
      </c>
      <c r="AU269" s="39" t="s">
        <v>57</v>
      </c>
      <c r="AV269" s="39" t="s">
        <v>57</v>
      </c>
      <c r="AW269" s="39" t="s">
        <v>57</v>
      </c>
      <c r="AX269" s="39" t="s">
        <v>57</v>
      </c>
      <c r="AY269" s="39" t="s">
        <v>57</v>
      </c>
      <c r="AZ269" s="39" t="s">
        <v>57</v>
      </c>
      <c r="BA269" s="39" t="s">
        <v>57</v>
      </c>
      <c r="BB269" s="39" t="s">
        <v>57</v>
      </c>
      <c r="BC269" s="39" t="s">
        <v>57</v>
      </c>
      <c r="BE269" s="8"/>
      <c r="BF269" s="8"/>
      <c r="BG269" s="8"/>
      <c r="BH269" s="8"/>
      <c r="BI269" s="8"/>
      <c r="BJ269" s="8"/>
      <c r="BK269" s="8"/>
      <c r="BL269" s="8"/>
      <c r="BM269" s="8"/>
      <c r="BN269" s="8"/>
    </row>
    <row r="270" spans="2:66" outlineLevel="1">
      <c r="D270" t="str">
        <f>INDEX($AT270:$BC270,MATCH(General!$F$14,$AT$4:$BC$4,0))</f>
        <v>Change in cash flows</v>
      </c>
      <c r="E270" s="11" t="str">
        <f>General!$F$16</f>
        <v>EUR</v>
      </c>
      <c r="F270" s="25">
        <f>SUM(I270:AR270)</f>
        <v>-4688.4546293371241</v>
      </c>
      <c r="I270" s="15">
        <f>$F268*Economic_analysis!I$13</f>
        <v>0</v>
      </c>
      <c r="J270" s="15">
        <f>$F268*Economic_analysis!J$13</f>
        <v>-209.03370894974148</v>
      </c>
      <c r="K270" s="15">
        <f>$F268*Economic_analysis!K$13</f>
        <v>-248.85671779929905</v>
      </c>
      <c r="L270" s="15">
        <f>$F268*Economic_analysis!L$13</f>
        <v>-248.85671779929905</v>
      </c>
      <c r="M270" s="15">
        <f>$F268*Economic_analysis!M$13</f>
        <v>-248.85671779929905</v>
      </c>
      <c r="N270" s="15">
        <f>$F268*Economic_analysis!N$13</f>
        <v>-248.85671779929905</v>
      </c>
      <c r="O270" s="15">
        <f>$F268*Economic_analysis!O$13</f>
        <v>-248.85671779929905</v>
      </c>
      <c r="P270" s="15">
        <f>$F268*Economic_analysis!P$13</f>
        <v>-248.85671779929905</v>
      </c>
      <c r="Q270" s="15">
        <f>$F268*Economic_analysis!Q$13</f>
        <v>-248.85671779929905</v>
      </c>
      <c r="R270" s="15">
        <f>$F268*Economic_analysis!R$13</f>
        <v>-248.85671779929905</v>
      </c>
      <c r="S270" s="15">
        <f>$F268*Economic_analysis!S$13</f>
        <v>-248.85671779929905</v>
      </c>
      <c r="T270" s="15">
        <f>$F268*Economic_analysis!T$13</f>
        <v>-248.85671779929905</v>
      </c>
      <c r="U270" s="15">
        <f>$F268*Economic_analysis!U$13</f>
        <v>-248.85671779929905</v>
      </c>
      <c r="V270" s="15">
        <f>$F268*Economic_analysis!V$13</f>
        <v>-248.85671779929905</v>
      </c>
      <c r="W270" s="15">
        <f>$F268*Economic_analysis!W$13</f>
        <v>-248.85671779929905</v>
      </c>
      <c r="X270" s="15">
        <f>$F268*Economic_analysis!X$13</f>
        <v>-248.85671779929905</v>
      </c>
      <c r="Y270" s="15">
        <f>$F268*Economic_analysis!Y$13</f>
        <v>-248.85671779929905</v>
      </c>
      <c r="Z270" s="15">
        <f>$F268*Economic_analysis!Z$13</f>
        <v>-248.85671779929905</v>
      </c>
      <c r="AA270" s="15">
        <f>$F268*Economic_analysis!AA$13</f>
        <v>-248.85671779929905</v>
      </c>
      <c r="AB270" s="15">
        <f>$F268*Economic_analysis!AB$13</f>
        <v>-248.85671779929905</v>
      </c>
      <c r="AC270" s="15">
        <f>$F268*Economic_analysis!AC$13</f>
        <v>0</v>
      </c>
      <c r="AD270" s="15">
        <f>$F268*Economic_analysis!AD$13</f>
        <v>0</v>
      </c>
      <c r="AE270" s="15">
        <f>$F268*Economic_analysis!AE$13</f>
        <v>0</v>
      </c>
      <c r="AF270" s="15">
        <f>$F268*Economic_analysis!AF$13</f>
        <v>0</v>
      </c>
      <c r="AG270" s="15">
        <f>$F268*Economic_analysis!AG$13</f>
        <v>0</v>
      </c>
      <c r="AH270" s="15">
        <f>$F268*Economic_analysis!AH$13</f>
        <v>0</v>
      </c>
      <c r="AI270" s="15">
        <f>$F268*Economic_analysis!AI$13</f>
        <v>0</v>
      </c>
      <c r="AJ270" s="15">
        <f>$F268*Economic_analysis!AJ$13</f>
        <v>0</v>
      </c>
      <c r="AK270" s="15">
        <f>$F268*Economic_analysis!AK$13</f>
        <v>0</v>
      </c>
      <c r="AL270" s="15">
        <f>$F268*Economic_analysis!AL$13</f>
        <v>0</v>
      </c>
      <c r="AM270" s="15">
        <f>$F268*Economic_analysis!AM$13</f>
        <v>0</v>
      </c>
      <c r="AN270" s="15">
        <f>$F268*Economic_analysis!AN$13</f>
        <v>0</v>
      </c>
      <c r="AO270" s="15">
        <f>$F268*Economic_analysis!AO$13</f>
        <v>0</v>
      </c>
      <c r="AP270" s="15">
        <f>$F268*Economic_analysis!AP$13</f>
        <v>0</v>
      </c>
      <c r="AQ270" s="15">
        <f>$F268*Economic_analysis!AQ$13</f>
        <v>0</v>
      </c>
      <c r="AR270" s="15">
        <f>$F268*Economic_analysis!AR$13</f>
        <v>0</v>
      </c>
      <c r="AT270" s="39" t="s">
        <v>453</v>
      </c>
      <c r="AU270" s="39" t="s">
        <v>57</v>
      </c>
      <c r="AV270" s="39" t="s">
        <v>57</v>
      </c>
      <c r="AW270" s="39" t="s">
        <v>57</v>
      </c>
      <c r="AX270" s="39" t="s">
        <v>57</v>
      </c>
      <c r="AY270" s="39" t="s">
        <v>57</v>
      </c>
      <c r="AZ270" s="39" t="s">
        <v>57</v>
      </c>
      <c r="BA270" s="39" t="s">
        <v>57</v>
      </c>
      <c r="BB270" s="39" t="s">
        <v>57</v>
      </c>
      <c r="BC270" s="39" t="s">
        <v>57</v>
      </c>
      <c r="BE270" s="8"/>
      <c r="BF270" s="8"/>
      <c r="BG270" s="8"/>
      <c r="BH270" s="8"/>
      <c r="BI270" s="8"/>
      <c r="BJ270" s="8"/>
      <c r="BK270" s="8"/>
      <c r="BL270" s="8"/>
      <c r="BM270" s="8"/>
      <c r="BN270" s="8"/>
    </row>
    <row r="271" spans="2:66" outlineLevel="1">
      <c r="D271" s="2" t="str">
        <f>INDEX($AT271:$BC271,MATCH(General!$F$14,$AT$4:$BC$4,0))</f>
        <v>Net cash flow</v>
      </c>
      <c r="E271" s="17" t="str">
        <f>General!$F$16</f>
        <v>EUR</v>
      </c>
      <c r="F271" s="28">
        <f>SUM(I271:AR271)</f>
        <v>1368036.6884591505</v>
      </c>
      <c r="I271" s="16">
        <f>SUM(I269:I270)</f>
        <v>-24169.57847031741</v>
      </c>
      <c r="J271" s="16">
        <f t="shared" ref="J271" si="1368">SUM(J269:J270)</f>
        <v>-175534.70829786261</v>
      </c>
      <c r="K271" s="16">
        <f t="shared" ref="K271" si="1369">SUM(K269:K270)</f>
        <v>65130.029179296151</v>
      </c>
      <c r="L271" s="16">
        <f t="shared" ref="L271" si="1370">SUM(L269:L270)</f>
        <v>66421.179179296145</v>
      </c>
      <c r="M271" s="16">
        <f t="shared" ref="M271" si="1371">SUM(M269:M270)</f>
        <v>67712.329179296154</v>
      </c>
      <c r="N271" s="16">
        <f t="shared" ref="N271" si="1372">SUM(N269:N270)</f>
        <v>69003.479179296148</v>
      </c>
      <c r="O271" s="16">
        <f t="shared" ref="O271" si="1373">SUM(O269:O270)</f>
        <v>71130.079179296139</v>
      </c>
      <c r="P271" s="16">
        <f t="shared" ref="P271" si="1374">SUM(P269:P270)</f>
        <v>73256.679179296145</v>
      </c>
      <c r="Q271" s="16">
        <f t="shared" ref="Q271" si="1375">SUM(Q269:Q270)</f>
        <v>75383.279179296136</v>
      </c>
      <c r="R271" s="16">
        <f t="shared" ref="R271" si="1376">SUM(R269:R270)</f>
        <v>77509.879179296142</v>
      </c>
      <c r="S271" s="16">
        <f t="shared" ref="S271" si="1377">SUM(S269:S270)</f>
        <v>79636.479179296148</v>
      </c>
      <c r="T271" s="16">
        <f t="shared" ref="T271" si="1378">SUM(T269:T270)</f>
        <v>81687.129179296142</v>
      </c>
      <c r="U271" s="16">
        <f t="shared" ref="U271" si="1379">SUM(U269:U270)</f>
        <v>83737.779179296151</v>
      </c>
      <c r="V271" s="16">
        <f t="shared" ref="V271" si="1380">SUM(V269:V270)</f>
        <v>85788.429179296145</v>
      </c>
      <c r="W271" s="16">
        <f t="shared" ref="W271" si="1381">SUM(W269:W270)</f>
        <v>87839.079179296139</v>
      </c>
      <c r="X271" s="16">
        <f t="shared" ref="X271" si="1382">SUM(X269:X270)</f>
        <v>89889.729179296148</v>
      </c>
      <c r="Y271" s="16">
        <f t="shared" ref="Y271" si="1383">SUM(Y269:Y270)</f>
        <v>91940.379179296157</v>
      </c>
      <c r="Z271" s="16">
        <f t="shared" ref="Z271" si="1384">SUM(Z269:Z270)</f>
        <v>93991.029179296151</v>
      </c>
      <c r="AA271" s="16">
        <f t="shared" ref="AA271" si="1385">SUM(AA269:AA270)</f>
        <v>96041.679179296145</v>
      </c>
      <c r="AB271" s="16">
        <f t="shared" ref="AB271" si="1386">SUM(AB269:AB270)</f>
        <v>211642.32917929612</v>
      </c>
      <c r="AC271" s="16">
        <f t="shared" ref="AC271" si="1387">SUM(AC269:AC270)</f>
        <v>0</v>
      </c>
      <c r="AD271" s="16">
        <f t="shared" ref="AD271" si="1388">SUM(AD269:AD270)</f>
        <v>0</v>
      </c>
      <c r="AE271" s="16">
        <f t="shared" ref="AE271" si="1389">SUM(AE269:AE270)</f>
        <v>0</v>
      </c>
      <c r="AF271" s="16">
        <f t="shared" ref="AF271" si="1390">SUM(AF269:AF270)</f>
        <v>0</v>
      </c>
      <c r="AG271" s="16">
        <f t="shared" ref="AG271" si="1391">SUM(AG269:AG270)</f>
        <v>0</v>
      </c>
      <c r="AH271" s="16">
        <f t="shared" ref="AH271" si="1392">SUM(AH269:AH270)</f>
        <v>0</v>
      </c>
      <c r="AI271" s="16">
        <f t="shared" ref="AI271" si="1393">SUM(AI269:AI270)</f>
        <v>0</v>
      </c>
      <c r="AJ271" s="16">
        <f t="shared" ref="AJ271" si="1394">SUM(AJ269:AJ270)</f>
        <v>0</v>
      </c>
      <c r="AK271" s="16">
        <f t="shared" ref="AK271" si="1395">SUM(AK269:AK270)</f>
        <v>0</v>
      </c>
      <c r="AL271" s="16">
        <f t="shared" ref="AL271" si="1396">SUM(AL269:AL270)</f>
        <v>0</v>
      </c>
      <c r="AM271" s="16">
        <f t="shared" ref="AM271" si="1397">SUM(AM269:AM270)</f>
        <v>0</v>
      </c>
      <c r="AN271" s="16">
        <f t="shared" ref="AN271" si="1398">SUM(AN269:AN270)</f>
        <v>0</v>
      </c>
      <c r="AO271" s="16">
        <f t="shared" ref="AO271" si="1399">SUM(AO269:AO270)</f>
        <v>0</v>
      </c>
      <c r="AP271" s="16">
        <f t="shared" ref="AP271" si="1400">SUM(AP269:AP270)</f>
        <v>0</v>
      </c>
      <c r="AQ271" s="16">
        <f t="shared" ref="AQ271" si="1401">SUM(AQ269:AQ270)</f>
        <v>0</v>
      </c>
      <c r="AR271" s="16">
        <f t="shared" ref="AR271" si="1402">SUM(AR269:AR270)</f>
        <v>0</v>
      </c>
      <c r="AT271" s="39" t="s">
        <v>261</v>
      </c>
      <c r="AU271" s="39" t="s">
        <v>57</v>
      </c>
      <c r="AV271" s="39" t="s">
        <v>57</v>
      </c>
      <c r="AW271" s="39" t="s">
        <v>57</v>
      </c>
      <c r="AX271" s="39" t="s">
        <v>57</v>
      </c>
      <c r="AY271" s="39" t="s">
        <v>57</v>
      </c>
      <c r="AZ271" s="39" t="s">
        <v>57</v>
      </c>
      <c r="BA271" s="39" t="s">
        <v>57</v>
      </c>
      <c r="BB271" s="39" t="s">
        <v>57</v>
      </c>
      <c r="BC271" s="39" t="s">
        <v>57</v>
      </c>
      <c r="BE271" s="8"/>
      <c r="BF271" s="8"/>
      <c r="BG271" s="8"/>
      <c r="BH271" s="8"/>
      <c r="BI271" s="8"/>
      <c r="BJ271" s="8"/>
      <c r="BK271" s="8"/>
      <c r="BL271" s="8"/>
      <c r="BM271" s="8"/>
      <c r="BN271" s="8"/>
    </row>
    <row r="272" spans="2:66" outlineLevel="1">
      <c r="D272" t="str">
        <f>INDEX($AT272:$BC272,MATCH(General!$F$14,$AT$4:$BC$4,0))</f>
        <v>Cumulative net cash flow</v>
      </c>
      <c r="E272" s="11" t="str">
        <f>General!$F$16</f>
        <v>EUR</v>
      </c>
      <c r="I272" s="15">
        <f>H272+I271</f>
        <v>-24169.57847031741</v>
      </c>
      <c r="J272" s="15">
        <f t="shared" ref="J272" si="1403">I272+J271</f>
        <v>-199704.28676818003</v>
      </c>
      <c r="K272" s="15">
        <f t="shared" ref="K272" si="1404">J272+K271</f>
        <v>-134574.25758888386</v>
      </c>
      <c r="L272" s="15">
        <f t="shared" ref="L272" si="1405">K272+L271</f>
        <v>-68153.078409587717</v>
      </c>
      <c r="M272" s="15">
        <f t="shared" ref="M272" si="1406">L272+M271</f>
        <v>-440.74923029156344</v>
      </c>
      <c r="N272" s="15">
        <f t="shared" ref="N272" si="1407">M272+N271</f>
        <v>68562.729949004584</v>
      </c>
      <c r="O272" s="15">
        <f t="shared" ref="O272" si="1408">N272+O271</f>
        <v>139692.80912830072</v>
      </c>
      <c r="P272" s="15">
        <f t="shared" ref="P272" si="1409">O272+P271</f>
        <v>212949.48830759688</v>
      </c>
      <c r="Q272" s="15">
        <f t="shared" ref="Q272" si="1410">P272+Q271</f>
        <v>288332.76748689299</v>
      </c>
      <c r="R272" s="15">
        <f t="shared" ref="R272" si="1411">Q272+R271</f>
        <v>365842.64666618913</v>
      </c>
      <c r="S272" s="15">
        <f t="shared" ref="S272" si="1412">R272+S271</f>
        <v>445479.12584548525</v>
      </c>
      <c r="T272" s="15">
        <f t="shared" ref="T272" si="1413">S272+T271</f>
        <v>527166.25502478145</v>
      </c>
      <c r="U272" s="15">
        <f t="shared" ref="U272" si="1414">T272+U271</f>
        <v>610904.03420407756</v>
      </c>
      <c r="V272" s="15">
        <f t="shared" ref="V272" si="1415">U272+V271</f>
        <v>696692.46338337369</v>
      </c>
      <c r="W272" s="15">
        <f t="shared" ref="W272" si="1416">V272+W271</f>
        <v>784531.54256266984</v>
      </c>
      <c r="X272" s="15">
        <f t="shared" ref="X272" si="1417">W272+X271</f>
        <v>874421.27174196602</v>
      </c>
      <c r="Y272" s="15">
        <f t="shared" ref="Y272" si="1418">X272+Y271</f>
        <v>966361.65092126222</v>
      </c>
      <c r="Z272" s="15">
        <f t="shared" ref="Z272" si="1419">Y272+Z271</f>
        <v>1060352.6801005583</v>
      </c>
      <c r="AA272" s="15">
        <f t="shared" ref="AA272" si="1420">Z272+AA271</f>
        <v>1156394.3592798545</v>
      </c>
      <c r="AB272" s="15">
        <f t="shared" ref="AB272" si="1421">AA272+AB271</f>
        <v>1368036.6884591505</v>
      </c>
      <c r="AC272" s="15">
        <f t="shared" ref="AC272" si="1422">AB272+AC271</f>
        <v>1368036.6884591505</v>
      </c>
      <c r="AD272" s="15">
        <f t="shared" ref="AD272" si="1423">AC272+AD271</f>
        <v>1368036.6884591505</v>
      </c>
      <c r="AE272" s="15">
        <f t="shared" ref="AE272" si="1424">AD272+AE271</f>
        <v>1368036.6884591505</v>
      </c>
      <c r="AF272" s="15">
        <f t="shared" ref="AF272" si="1425">AE272+AF271</f>
        <v>1368036.6884591505</v>
      </c>
      <c r="AG272" s="15">
        <f t="shared" ref="AG272" si="1426">AF272+AG271</f>
        <v>1368036.6884591505</v>
      </c>
      <c r="AH272" s="15">
        <f t="shared" ref="AH272" si="1427">AG272+AH271</f>
        <v>1368036.6884591505</v>
      </c>
      <c r="AI272" s="15">
        <f t="shared" ref="AI272" si="1428">AH272+AI271</f>
        <v>1368036.6884591505</v>
      </c>
      <c r="AJ272" s="15">
        <f t="shared" ref="AJ272" si="1429">AI272+AJ271</f>
        <v>1368036.6884591505</v>
      </c>
      <c r="AK272" s="15">
        <f t="shared" ref="AK272" si="1430">AJ272+AK271</f>
        <v>1368036.6884591505</v>
      </c>
      <c r="AL272" s="15">
        <f t="shared" ref="AL272" si="1431">AK272+AL271</f>
        <v>1368036.6884591505</v>
      </c>
      <c r="AM272" s="15">
        <f t="shared" ref="AM272" si="1432">AL272+AM271</f>
        <v>1368036.6884591505</v>
      </c>
      <c r="AN272" s="15">
        <f t="shared" ref="AN272" si="1433">AM272+AN271</f>
        <v>1368036.6884591505</v>
      </c>
      <c r="AO272" s="15">
        <f t="shared" ref="AO272" si="1434">AN272+AO271</f>
        <v>1368036.6884591505</v>
      </c>
      <c r="AP272" s="15">
        <f t="shared" ref="AP272" si="1435">AO272+AP271</f>
        <v>1368036.6884591505</v>
      </c>
      <c r="AQ272" s="15">
        <f t="shared" ref="AQ272" si="1436">AP272+AQ271</f>
        <v>1368036.6884591505</v>
      </c>
      <c r="AR272" s="15">
        <f t="shared" ref="AR272" si="1437">AQ272+AR271</f>
        <v>1368036.6884591505</v>
      </c>
      <c r="AT272" s="39" t="s">
        <v>263</v>
      </c>
      <c r="AU272" s="39" t="s">
        <v>57</v>
      </c>
      <c r="AV272" s="39" t="s">
        <v>57</v>
      </c>
      <c r="AW272" s="39" t="s">
        <v>57</v>
      </c>
      <c r="AX272" s="39" t="s">
        <v>57</v>
      </c>
      <c r="AY272" s="39" t="s">
        <v>57</v>
      </c>
      <c r="AZ272" s="39" t="s">
        <v>57</v>
      </c>
      <c r="BA272" s="39" t="s">
        <v>57</v>
      </c>
      <c r="BB272" s="39" t="s">
        <v>57</v>
      </c>
      <c r="BC272" s="39" t="s">
        <v>57</v>
      </c>
      <c r="BE272" s="8"/>
      <c r="BF272" s="8"/>
      <c r="BG272" s="8"/>
      <c r="BH272" s="8"/>
      <c r="BI272" s="8"/>
      <c r="BJ272" s="8"/>
      <c r="BK272" s="8"/>
      <c r="BL272" s="8"/>
      <c r="BM272" s="8"/>
      <c r="BN272" s="8"/>
    </row>
    <row r="273" spans="3:66" outlineLevel="1">
      <c r="E273" s="11"/>
    </row>
    <row r="274" spans="3:66" outlineLevel="1">
      <c r="D274" s="2" t="str">
        <f>INDEX($AT274:$BC274,MATCH(General!$F$14,$AT$4:$BC$4,0))</f>
        <v>Discounted net cash flow</v>
      </c>
      <c r="E274" s="17" t="str">
        <f>General!$F$16</f>
        <v>EUR</v>
      </c>
      <c r="F274" s="28">
        <f>SUM(I274:AR274)</f>
        <v>900753.62389359903</v>
      </c>
      <c r="I274" s="16">
        <f>I271/(1+Calc!$F$835)^Config!I$15</f>
        <v>-23465.610165356709</v>
      </c>
      <c r="J274" s="16">
        <f>J271/(1+Calc!$F$835)^Config!J$15</f>
        <v>-165458.29795255218</v>
      </c>
      <c r="K274" s="16">
        <f>K271/(1+Calc!$F$835)^Config!K$15</f>
        <v>59603.202976860783</v>
      </c>
      <c r="L274" s="16">
        <f>L271/(1+Calc!$F$835)^Config!L$15</f>
        <v>59014.357408091855</v>
      </c>
      <c r="M274" s="16">
        <f>M271/(1+Calc!$F$835)^Config!M$15</f>
        <v>58409.249961173016</v>
      </c>
      <c r="N274" s="16">
        <f>N271/(1+Calc!$F$835)^Config!N$15</f>
        <v>57789.327469058859</v>
      </c>
      <c r="O274" s="16">
        <f>O271/(1+Calc!$F$835)^Config!O$15</f>
        <v>57835.263581866318</v>
      </c>
      <c r="P274" s="16">
        <f>P271/(1+Calc!$F$835)^Config!P$15</f>
        <v>57829.499019309813</v>
      </c>
      <c r="Q274" s="16">
        <f>Q271/(1+Calc!$F$835)^Config!Q$15</f>
        <v>57775.006501943513</v>
      </c>
      <c r="R274" s="16">
        <f>R271/(1+Calc!$F$835)^Config!R$15</f>
        <v>57674.629441694633</v>
      </c>
      <c r="S274" s="16">
        <f>S271/(1+Calc!$F$835)^Config!S$15</f>
        <v>57531.08695253788</v>
      </c>
      <c r="T274" s="16">
        <f>T271/(1+Calc!$F$835)^Config!T$15</f>
        <v>57293.708877082652</v>
      </c>
      <c r="U274" s="16">
        <f>U271/(1+Calc!$F$835)^Config!U$15</f>
        <v>57021.352940194549</v>
      </c>
      <c r="V274" s="16">
        <f>V271/(1+Calc!$F$835)^Config!V$15</f>
        <v>56716.258063642279</v>
      </c>
      <c r="W274" s="16">
        <f>W271/(1+Calc!$F$835)^Config!W$15</f>
        <v>56380.5624195575</v>
      </c>
      <c r="X274" s="16">
        <f>X271/(1+Calc!$F$835)^Config!X$15</f>
        <v>56016.307399986981</v>
      </c>
      <c r="Y274" s="16">
        <f>Y271/(1+Calc!$F$835)^Config!Y$15</f>
        <v>55625.441440678362</v>
      </c>
      <c r="Z274" s="16">
        <f>Z271/(1+Calc!$F$835)^Config!Z$15</f>
        <v>55209.823704223243</v>
      </c>
      <c r="AA274" s="16">
        <f>AA271/(1+Calc!$F$835)^Config!AA$15</f>
        <v>54771.227627506378</v>
      </c>
      <c r="AB274" s="16">
        <f>AB271/(1+Calc!$F$835)^Config!AB$15</f>
        <v>117181.22622609934</v>
      </c>
      <c r="AC274" s="16">
        <f>AC271/(1+Calc!$F$835)^Config!AC$15</f>
        <v>0</v>
      </c>
      <c r="AD274" s="16">
        <f>AD271/(1+Calc!$F$835)^Config!AD$15</f>
        <v>0</v>
      </c>
      <c r="AE274" s="16">
        <f>AE271/(1+Calc!$F$835)^Config!AE$15</f>
        <v>0</v>
      </c>
      <c r="AF274" s="16">
        <f>AF271/(1+Calc!$F$835)^Config!AF$15</f>
        <v>0</v>
      </c>
      <c r="AG274" s="16">
        <f>AG271/(1+Calc!$F$835)^Config!AG$15</f>
        <v>0</v>
      </c>
      <c r="AH274" s="16">
        <f>AH271/(1+Calc!$F$835)^Config!AH$15</f>
        <v>0</v>
      </c>
      <c r="AI274" s="16">
        <f>AI271/(1+Calc!$F$835)^Config!AI$15</f>
        <v>0</v>
      </c>
      <c r="AJ274" s="16">
        <f>AJ271/(1+Calc!$F$835)^Config!AJ$15</f>
        <v>0</v>
      </c>
      <c r="AK274" s="16">
        <f>AK271/(1+Calc!$F$835)^Config!AK$15</f>
        <v>0</v>
      </c>
      <c r="AL274" s="16">
        <f>AL271/(1+Calc!$F$835)^Config!AL$15</f>
        <v>0</v>
      </c>
      <c r="AM274" s="16">
        <f>AM271/(1+Calc!$F$835)^Config!AM$15</f>
        <v>0</v>
      </c>
      <c r="AN274" s="16">
        <f>AN271/(1+Calc!$F$835)^Config!AN$15</f>
        <v>0</v>
      </c>
      <c r="AO274" s="16">
        <f>AO271/(1+Calc!$F$835)^Config!AO$15</f>
        <v>0</v>
      </c>
      <c r="AP274" s="16">
        <f>AP271/(1+Calc!$F$835)^Config!AP$15</f>
        <v>0</v>
      </c>
      <c r="AQ274" s="16">
        <f>AQ271/(1+Calc!$F$835)^Config!AQ$15</f>
        <v>0</v>
      </c>
      <c r="AR274" s="16">
        <f>AR271/(1+Calc!$F$835)^Config!AR$15</f>
        <v>0</v>
      </c>
      <c r="AT274" s="39" t="s">
        <v>266</v>
      </c>
      <c r="AU274" s="39" t="s">
        <v>57</v>
      </c>
      <c r="AV274" s="39" t="s">
        <v>57</v>
      </c>
      <c r="AW274" s="39" t="s">
        <v>57</v>
      </c>
      <c r="AX274" s="39" t="s">
        <v>57</v>
      </c>
      <c r="AY274" s="39" t="s">
        <v>57</v>
      </c>
      <c r="AZ274" s="39" t="s">
        <v>57</v>
      </c>
      <c r="BA274" s="39" t="s">
        <v>57</v>
      </c>
      <c r="BB274" s="39" t="s">
        <v>57</v>
      </c>
      <c r="BC274" s="39" t="s">
        <v>57</v>
      </c>
      <c r="BE274" s="8"/>
      <c r="BF274" s="8"/>
      <c r="BG274" s="8"/>
      <c r="BH274" s="8"/>
      <c r="BI274" s="8"/>
      <c r="BJ274" s="8"/>
      <c r="BK274" s="8"/>
      <c r="BL274" s="8"/>
      <c r="BM274" s="8"/>
      <c r="BN274" s="8"/>
    </row>
    <row r="275" spans="3:66" outlineLevel="1">
      <c r="D275" t="str">
        <f>INDEX($AT275:$BC275,MATCH(General!$F$14,$AT$4:$BC$4,0))</f>
        <v>Cumulative discounted net cash flow</v>
      </c>
      <c r="E275" s="11" t="str">
        <f>General!$F$16</f>
        <v>EUR</v>
      </c>
      <c r="I275" s="15">
        <f>H275+I274</f>
        <v>-23465.610165356709</v>
      </c>
      <c r="J275" s="15">
        <f t="shared" ref="J275" si="1438">I275+J274</f>
        <v>-188923.9081179089</v>
      </c>
      <c r="K275" s="15">
        <f t="shared" ref="K275" si="1439">J275+K274</f>
        <v>-129320.70514104812</v>
      </c>
      <c r="L275" s="15">
        <f t="shared" ref="L275" si="1440">K275+L274</f>
        <v>-70306.347732956259</v>
      </c>
      <c r="M275" s="15">
        <f t="shared" ref="M275" si="1441">L275+M274</f>
        <v>-11897.097771783243</v>
      </c>
      <c r="N275" s="15">
        <f t="shared" ref="N275" si="1442">M275+N274</f>
        <v>45892.229697275616</v>
      </c>
      <c r="O275" s="15">
        <f t="shared" ref="O275" si="1443">N275+O274</f>
        <v>103727.49327914193</v>
      </c>
      <c r="P275" s="15">
        <f t="shared" ref="P275" si="1444">O275+P274</f>
        <v>161556.99229845175</v>
      </c>
      <c r="Q275" s="15">
        <f t="shared" ref="Q275" si="1445">P275+Q274</f>
        <v>219331.99880039526</v>
      </c>
      <c r="R275" s="15">
        <f t="shared" ref="R275" si="1446">Q275+R274</f>
        <v>277006.62824208988</v>
      </c>
      <c r="S275" s="15">
        <f t="shared" ref="S275" si="1447">R275+S274</f>
        <v>334537.71519462776</v>
      </c>
      <c r="T275" s="15">
        <f t="shared" ref="T275" si="1448">S275+T274</f>
        <v>391831.42407171044</v>
      </c>
      <c r="U275" s="15">
        <f t="shared" ref="U275" si="1449">T275+U274</f>
        <v>448852.77701190498</v>
      </c>
      <c r="V275" s="15">
        <f t="shared" ref="V275" si="1450">U275+V274</f>
        <v>505569.03507554729</v>
      </c>
      <c r="W275" s="15">
        <f t="shared" ref="W275" si="1451">V275+W274</f>
        <v>561949.59749510477</v>
      </c>
      <c r="X275" s="15">
        <f t="shared" ref="X275" si="1452">W275+X274</f>
        <v>617965.90489509178</v>
      </c>
      <c r="Y275" s="15">
        <f t="shared" ref="Y275" si="1453">X275+Y274</f>
        <v>673591.3463357701</v>
      </c>
      <c r="Z275" s="15">
        <f t="shared" ref="Z275" si="1454">Y275+Z274</f>
        <v>728801.17003999336</v>
      </c>
      <c r="AA275" s="15">
        <f t="shared" ref="AA275" si="1455">Z275+AA274</f>
        <v>783572.39766749972</v>
      </c>
      <c r="AB275" s="15">
        <f t="shared" ref="AB275" si="1456">AA275+AB274</f>
        <v>900753.62389359903</v>
      </c>
      <c r="AC275" s="15">
        <f t="shared" ref="AC275" si="1457">AB275+AC274</f>
        <v>900753.62389359903</v>
      </c>
      <c r="AD275" s="15">
        <f t="shared" ref="AD275" si="1458">AC275+AD274</f>
        <v>900753.62389359903</v>
      </c>
      <c r="AE275" s="15">
        <f t="shared" ref="AE275" si="1459">AD275+AE274</f>
        <v>900753.62389359903</v>
      </c>
      <c r="AF275" s="15">
        <f t="shared" ref="AF275" si="1460">AE275+AF274</f>
        <v>900753.62389359903</v>
      </c>
      <c r="AG275" s="15">
        <f t="shared" ref="AG275" si="1461">AF275+AG274</f>
        <v>900753.62389359903</v>
      </c>
      <c r="AH275" s="15">
        <f t="shared" ref="AH275" si="1462">AG275+AH274</f>
        <v>900753.62389359903</v>
      </c>
      <c r="AI275" s="15">
        <f t="shared" ref="AI275" si="1463">AH275+AI274</f>
        <v>900753.62389359903</v>
      </c>
      <c r="AJ275" s="15">
        <f t="shared" ref="AJ275" si="1464">AI275+AJ274</f>
        <v>900753.62389359903</v>
      </c>
      <c r="AK275" s="15">
        <f t="shared" ref="AK275" si="1465">AJ275+AK274</f>
        <v>900753.62389359903</v>
      </c>
      <c r="AL275" s="15">
        <f t="shared" ref="AL275" si="1466">AK275+AL274</f>
        <v>900753.62389359903</v>
      </c>
      <c r="AM275" s="15">
        <f t="shared" ref="AM275" si="1467">AL275+AM274</f>
        <v>900753.62389359903</v>
      </c>
      <c r="AN275" s="15">
        <f t="shared" ref="AN275" si="1468">AM275+AN274</f>
        <v>900753.62389359903</v>
      </c>
      <c r="AO275" s="15">
        <f t="shared" ref="AO275" si="1469">AN275+AO274</f>
        <v>900753.62389359903</v>
      </c>
      <c r="AP275" s="15">
        <f t="shared" ref="AP275" si="1470">AO275+AP274</f>
        <v>900753.62389359903</v>
      </c>
      <c r="AQ275" s="15">
        <f t="shared" ref="AQ275" si="1471">AP275+AQ274</f>
        <v>900753.62389359903</v>
      </c>
      <c r="AR275" s="15">
        <f t="shared" ref="AR275" si="1472">AQ275+AR274</f>
        <v>900753.62389359903</v>
      </c>
      <c r="AT275" s="39" t="s">
        <v>267</v>
      </c>
      <c r="AU275" s="39" t="s">
        <v>57</v>
      </c>
      <c r="AV275" s="39" t="s">
        <v>57</v>
      </c>
      <c r="AW275" s="39" t="s">
        <v>57</v>
      </c>
      <c r="AX275" s="39" t="s">
        <v>57</v>
      </c>
      <c r="AY275" s="39" t="s">
        <v>57</v>
      </c>
      <c r="AZ275" s="39" t="s">
        <v>57</v>
      </c>
      <c r="BA275" s="39" t="s">
        <v>57</v>
      </c>
      <c r="BB275" s="39" t="s">
        <v>57</v>
      </c>
      <c r="BC275" s="39" t="s">
        <v>57</v>
      </c>
      <c r="BE275" s="8"/>
      <c r="BF275" s="8"/>
      <c r="BG275" s="8"/>
      <c r="BH275" s="8"/>
      <c r="BI275" s="8"/>
      <c r="BJ275" s="8"/>
      <c r="BK275" s="8"/>
      <c r="BL275" s="8"/>
      <c r="BM275" s="8"/>
      <c r="BN275" s="8"/>
    </row>
    <row r="276" spans="3:66" outlineLevel="1">
      <c r="E276" s="11"/>
    </row>
    <row r="277" spans="3:66" outlineLevel="1">
      <c r="D277" s="2" t="str">
        <f>INDEX($AT277:$BC277,MATCH(General!$F$14,$AT$4:$BC$4,0))</f>
        <v>Profitability measures</v>
      </c>
      <c r="E277" s="11"/>
      <c r="AT277" s="39" t="s">
        <v>264</v>
      </c>
      <c r="AU277" s="39" t="s">
        <v>57</v>
      </c>
      <c r="AV277" s="39" t="s">
        <v>57</v>
      </c>
      <c r="AW277" s="39" t="s">
        <v>57</v>
      </c>
      <c r="AX277" s="39" t="s">
        <v>57</v>
      </c>
      <c r="AY277" s="39" t="s">
        <v>57</v>
      </c>
      <c r="AZ277" s="39" t="s">
        <v>57</v>
      </c>
      <c r="BA277" s="39" t="s">
        <v>57</v>
      </c>
      <c r="BB277" s="39" t="s">
        <v>57</v>
      </c>
      <c r="BC277" s="39" t="s">
        <v>57</v>
      </c>
    </row>
    <row r="278" spans="3:66" outlineLevel="1">
      <c r="D278" t="str">
        <f>INDEX($AT278:$BC278,MATCH(General!$F$14,$AT$4:$BC$4,0))</f>
        <v>ENPV</v>
      </c>
      <c r="E278" s="11" t="str">
        <f>General!$F$16</f>
        <v>EUR</v>
      </c>
      <c r="F278" s="25">
        <f>F274</f>
        <v>900753.62389359903</v>
      </c>
      <c r="AT278" s="57" t="s">
        <v>295</v>
      </c>
      <c r="AU278" s="39" t="s">
        <v>57</v>
      </c>
      <c r="AV278" s="39" t="s">
        <v>57</v>
      </c>
      <c r="AW278" s="39" t="s">
        <v>57</v>
      </c>
      <c r="AX278" s="39" t="s">
        <v>57</v>
      </c>
      <c r="AY278" s="39" t="s">
        <v>57</v>
      </c>
      <c r="AZ278" s="39" t="s">
        <v>57</v>
      </c>
      <c r="BA278" s="39" t="s">
        <v>57</v>
      </c>
      <c r="BB278" s="39" t="s">
        <v>57</v>
      </c>
      <c r="BC278" s="39" t="s">
        <v>57</v>
      </c>
      <c r="BE278" s="8"/>
      <c r="BF278" s="8"/>
      <c r="BG278" s="8"/>
      <c r="BH278" s="8"/>
      <c r="BI278" s="8"/>
      <c r="BJ278" s="8"/>
      <c r="BK278" s="8"/>
      <c r="BL278" s="8"/>
      <c r="BM278" s="8"/>
      <c r="BN278" s="8"/>
    </row>
    <row r="279" spans="3:66" outlineLevel="1">
      <c r="D279" t="str">
        <f>INDEX($AT279:$BC279,MATCH(General!$F$14,$AT$4:$BC$4,0))</f>
        <v>ERR</v>
      </c>
      <c r="E279" s="11" t="str">
        <f>INDEX($BC279:$BL279,MATCH(General!$F$14,$BC$4:$BL$4,0))</f>
        <v>%</v>
      </c>
      <c r="F279" s="49">
        <f>IFERROR(IRR(I271:AR271),"n/a")</f>
        <v>0.33509017248949946</v>
      </c>
      <c r="AT279" s="57" t="s">
        <v>296</v>
      </c>
      <c r="AU279" s="39" t="s">
        <v>57</v>
      </c>
      <c r="AV279" s="39" t="s">
        <v>57</v>
      </c>
      <c r="AW279" s="39" t="s">
        <v>57</v>
      </c>
      <c r="AX279" s="39" t="s">
        <v>57</v>
      </c>
      <c r="AY279" s="39" t="s">
        <v>57</v>
      </c>
      <c r="AZ279" s="39" t="s">
        <v>57</v>
      </c>
      <c r="BA279" s="39" t="s">
        <v>57</v>
      </c>
      <c r="BB279" s="39" t="s">
        <v>57</v>
      </c>
      <c r="BC279" s="39" t="s">
        <v>57</v>
      </c>
      <c r="BE279" s="39" t="s">
        <v>21</v>
      </c>
      <c r="BF279" s="39" t="s">
        <v>21</v>
      </c>
      <c r="BG279" s="39" t="s">
        <v>57</v>
      </c>
      <c r="BH279" s="39" t="s">
        <v>57</v>
      </c>
      <c r="BI279" s="39" t="s">
        <v>57</v>
      </c>
      <c r="BJ279" s="39" t="s">
        <v>57</v>
      </c>
      <c r="BK279" s="39" t="s">
        <v>57</v>
      </c>
      <c r="BL279" s="39" t="s">
        <v>57</v>
      </c>
      <c r="BM279" s="39" t="s">
        <v>57</v>
      </c>
      <c r="BN279" s="39" t="s">
        <v>57</v>
      </c>
    </row>
    <row r="280" spans="3:66" outlineLevel="1">
      <c r="D280" t="str">
        <f>INDEX($AT280:$BC280,MATCH(General!$F$14,$AT$4:$BC$4,0))</f>
        <v>ENPV change</v>
      </c>
      <c r="E280" s="11" t="str">
        <f>INDEX($BC280:$BL280,MATCH(General!$F$14,$BC$4:$BL$4,0))</f>
        <v>%</v>
      </c>
      <c r="F280" s="49">
        <f>IFERROR(IF(AND(F278&gt;0,Economic_analysis!$F$38&gt;0),F278/Economic_analysis!$F$38-1,IF(AND(F278&lt;0,Economic_analysis!$F$38&lt;0),-(F278/Economic_analysis!$F$38-1),"n/a")),"n/a")</f>
        <v>-3.7860006471968077E-3</v>
      </c>
      <c r="AT280" s="57" t="s">
        <v>331</v>
      </c>
      <c r="AU280" s="39" t="s">
        <v>57</v>
      </c>
      <c r="AV280" s="39" t="s">
        <v>57</v>
      </c>
      <c r="AW280" s="39" t="s">
        <v>57</v>
      </c>
      <c r="AX280" s="39" t="s">
        <v>57</v>
      </c>
      <c r="AY280" s="39" t="s">
        <v>57</v>
      </c>
      <c r="AZ280" s="39" t="s">
        <v>57</v>
      </c>
      <c r="BA280" s="39" t="s">
        <v>57</v>
      </c>
      <c r="BB280" s="39" t="s">
        <v>57</v>
      </c>
      <c r="BC280" s="39" t="s">
        <v>57</v>
      </c>
      <c r="BE280" s="39" t="s">
        <v>21</v>
      </c>
      <c r="BF280" s="39" t="s">
        <v>21</v>
      </c>
      <c r="BG280" s="39" t="s">
        <v>57</v>
      </c>
      <c r="BH280" s="39" t="s">
        <v>57</v>
      </c>
      <c r="BI280" s="39" t="s">
        <v>57</v>
      </c>
      <c r="BJ280" s="39" t="s">
        <v>57</v>
      </c>
      <c r="BK280" s="39" t="s">
        <v>57</v>
      </c>
      <c r="BL280" s="39" t="s">
        <v>57</v>
      </c>
      <c r="BM280" s="39" t="s">
        <v>57</v>
      </c>
      <c r="BN280" s="39" t="s">
        <v>57</v>
      </c>
    </row>
    <row r="281" spans="3:66" outlineLevel="1">
      <c r="D281" t="str">
        <f>INDEX($AT281:$BC281,MATCH(General!$F$14,$AT$4:$BC$4,0))</f>
        <v>ERR change</v>
      </c>
      <c r="E281" s="11" t="str">
        <f>INDEX($BC281:$BL281,MATCH(General!$F$14,$BC$4:$BL$4,0))</f>
        <v>p.p.</v>
      </c>
      <c r="F281" s="49">
        <f>IFERROR(F279-Economic_analysis!$F$39,"n/a")</f>
        <v>-1.4007455001150415E-3</v>
      </c>
      <c r="AT281" s="57" t="s">
        <v>332</v>
      </c>
      <c r="AU281" s="39" t="s">
        <v>57</v>
      </c>
      <c r="AV281" s="39" t="s">
        <v>57</v>
      </c>
      <c r="AW281" s="39" t="s">
        <v>57</v>
      </c>
      <c r="AX281" s="39" t="s">
        <v>57</v>
      </c>
      <c r="AY281" s="39" t="s">
        <v>57</v>
      </c>
      <c r="AZ281" s="39" t="s">
        <v>57</v>
      </c>
      <c r="BA281" s="39" t="s">
        <v>57</v>
      </c>
      <c r="BB281" s="39" t="s">
        <v>57</v>
      </c>
      <c r="BC281" s="39" t="s">
        <v>57</v>
      </c>
      <c r="BE281" s="39" t="s">
        <v>333</v>
      </c>
      <c r="BF281" s="39" t="s">
        <v>333</v>
      </c>
      <c r="BG281" s="39" t="s">
        <v>57</v>
      </c>
      <c r="BH281" s="39" t="s">
        <v>57</v>
      </c>
      <c r="BI281" s="39" t="s">
        <v>57</v>
      </c>
      <c r="BJ281" s="39" t="s">
        <v>57</v>
      </c>
      <c r="BK281" s="39" t="s">
        <v>57</v>
      </c>
      <c r="BL281" s="39" t="s">
        <v>57</v>
      </c>
      <c r="BM281" s="39" t="s">
        <v>57</v>
      </c>
      <c r="BN281" s="39" t="s">
        <v>57</v>
      </c>
    </row>
    <row r="282" spans="3:66" outlineLevel="1">
      <c r="E282" s="11"/>
    </row>
    <row r="283" spans="3:66" outlineLevel="1">
      <c r="C283" s="6" t="str">
        <f>INDEX($AT283:$BC283,MATCH(General!$F$14,$AT$4:$BC$4,0))</f>
        <v>Operating expenses sensitivity - increase</v>
      </c>
      <c r="D283" s="6"/>
      <c r="E283" s="13"/>
      <c r="F283" s="6"/>
      <c r="G283" s="6"/>
      <c r="H283" s="6"/>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T283" s="39" t="s">
        <v>320</v>
      </c>
      <c r="AU283" s="39" t="s">
        <v>57</v>
      </c>
      <c r="AV283" s="39" t="s">
        <v>57</v>
      </c>
      <c r="AW283" s="39" t="s">
        <v>57</v>
      </c>
      <c r="AX283" s="39" t="s">
        <v>57</v>
      </c>
      <c r="AY283" s="39" t="s">
        <v>57</v>
      </c>
      <c r="AZ283" s="39" t="s">
        <v>57</v>
      </c>
      <c r="BA283" s="39" t="s">
        <v>57</v>
      </c>
      <c r="BB283" s="39" t="s">
        <v>57</v>
      </c>
      <c r="BC283" s="39" t="s">
        <v>57</v>
      </c>
    </row>
    <row r="284" spans="3:66" outlineLevel="1">
      <c r="E284" s="11"/>
    </row>
    <row r="285" spans="3:66" outlineLevel="1">
      <c r="D285" t="str">
        <f>INDEX($AT285:$BC285,MATCH(General!$F$14,$AT$4:$BC$4,0))</f>
        <v>Operating expenses change</v>
      </c>
      <c r="E285" s="11" t="str">
        <f>INDEX($BC285:$BL285,MATCH(General!$F$14,$BC$4:$BL$4,0))</f>
        <v>%</v>
      </c>
      <c r="F285" s="49">
        <f>Analysis_param!$G$84</f>
        <v>0.01</v>
      </c>
      <c r="AT285" s="39" t="s">
        <v>319</v>
      </c>
      <c r="AU285" s="39" t="s">
        <v>57</v>
      </c>
      <c r="AV285" s="39" t="s">
        <v>57</v>
      </c>
      <c r="AW285" s="39" t="s">
        <v>57</v>
      </c>
      <c r="AX285" s="39" t="s">
        <v>57</v>
      </c>
      <c r="AY285" s="39" t="s">
        <v>57</v>
      </c>
      <c r="AZ285" s="39" t="s">
        <v>57</v>
      </c>
      <c r="BA285" s="39" t="s">
        <v>57</v>
      </c>
      <c r="BB285" s="39" t="s">
        <v>57</v>
      </c>
      <c r="BC285" s="39" t="s">
        <v>57</v>
      </c>
      <c r="BE285" s="39" t="s">
        <v>21</v>
      </c>
      <c r="BF285" s="39" t="s">
        <v>21</v>
      </c>
      <c r="BG285" s="39" t="s">
        <v>57</v>
      </c>
      <c r="BH285" s="39" t="s">
        <v>57</v>
      </c>
      <c r="BI285" s="39" t="s">
        <v>57</v>
      </c>
      <c r="BJ285" s="39" t="s">
        <v>57</v>
      </c>
      <c r="BK285" s="39" t="s">
        <v>57</v>
      </c>
      <c r="BL285" s="39" t="s">
        <v>57</v>
      </c>
      <c r="BM285" s="39" t="s">
        <v>57</v>
      </c>
      <c r="BN285" s="39" t="s">
        <v>57</v>
      </c>
    </row>
    <row r="286" spans="3:66" outlineLevel="1">
      <c r="D286" t="str">
        <f>INDEX($AT286:$BC286,MATCH(General!$F$14,$AT$4:$BC$4,0))</f>
        <v>Net cash flow - base case</v>
      </c>
      <c r="E286" s="11" t="str">
        <f>General!$F$16</f>
        <v>EUR</v>
      </c>
      <c r="F286" s="25">
        <f>SUM(I286:AR286)</f>
        <v>1372725.1430884877</v>
      </c>
      <c r="I286" s="15">
        <f>Economic_analysis!I$31</f>
        <v>-24169.57847031741</v>
      </c>
      <c r="J286" s="15">
        <f>Economic_analysis!J$31</f>
        <v>-175325.67458891287</v>
      </c>
      <c r="K286" s="15">
        <f>Economic_analysis!K$31</f>
        <v>65378.885897095446</v>
      </c>
      <c r="L286" s="15">
        <f>Economic_analysis!L$31</f>
        <v>66670.03589709544</v>
      </c>
      <c r="M286" s="15">
        <f>Economic_analysis!M$31</f>
        <v>67961.185897095449</v>
      </c>
      <c r="N286" s="15">
        <f>Economic_analysis!N$31</f>
        <v>69252.335897095443</v>
      </c>
      <c r="O286" s="15">
        <f>Economic_analysis!O$31</f>
        <v>71378.935897095434</v>
      </c>
      <c r="P286" s="15">
        <f>Economic_analysis!P$31</f>
        <v>73505.53589709544</v>
      </c>
      <c r="Q286" s="15">
        <f>Economic_analysis!Q$31</f>
        <v>75632.135897095432</v>
      </c>
      <c r="R286" s="15">
        <f>Economic_analysis!R$31</f>
        <v>77758.735897095437</v>
      </c>
      <c r="S286" s="15">
        <f>Economic_analysis!S$31</f>
        <v>79885.335897095443</v>
      </c>
      <c r="T286" s="15">
        <f>Economic_analysis!T$31</f>
        <v>81935.985897095437</v>
      </c>
      <c r="U286" s="15">
        <f>Economic_analysis!U$31</f>
        <v>83986.635897095446</v>
      </c>
      <c r="V286" s="15">
        <f>Economic_analysis!V$31</f>
        <v>86037.28589709544</v>
      </c>
      <c r="W286" s="15">
        <f>Economic_analysis!W$31</f>
        <v>88087.935897095434</v>
      </c>
      <c r="X286" s="15">
        <f>Economic_analysis!X$31</f>
        <v>90138.585897095443</v>
      </c>
      <c r="Y286" s="15">
        <f>Economic_analysis!Y$31</f>
        <v>92189.235897095452</v>
      </c>
      <c r="Z286" s="15">
        <f>Economic_analysis!Z$31</f>
        <v>94239.885897095446</v>
      </c>
      <c r="AA286" s="15">
        <f>Economic_analysis!AA$31</f>
        <v>96290.53589709544</v>
      </c>
      <c r="AB286" s="15">
        <f>Economic_analysis!AB$31</f>
        <v>211891.18589709542</v>
      </c>
      <c r="AC286" s="15">
        <f>Economic_analysis!AC$31</f>
        <v>0</v>
      </c>
      <c r="AD286" s="15">
        <f>Economic_analysis!AD$31</f>
        <v>0</v>
      </c>
      <c r="AE286" s="15">
        <f>Economic_analysis!AE$31</f>
        <v>0</v>
      </c>
      <c r="AF286" s="15">
        <f>Economic_analysis!AF$31</f>
        <v>0</v>
      </c>
      <c r="AG286" s="15">
        <f>Economic_analysis!AG$31</f>
        <v>0</v>
      </c>
      <c r="AH286" s="15">
        <f>Economic_analysis!AH$31</f>
        <v>0</v>
      </c>
      <c r="AI286" s="15">
        <f>Economic_analysis!AI$31</f>
        <v>0</v>
      </c>
      <c r="AJ286" s="15">
        <f>Economic_analysis!AJ$31</f>
        <v>0</v>
      </c>
      <c r="AK286" s="15">
        <f>Economic_analysis!AK$31</f>
        <v>0</v>
      </c>
      <c r="AL286" s="15">
        <f>Economic_analysis!AL$31</f>
        <v>0</v>
      </c>
      <c r="AM286" s="15">
        <f>Economic_analysis!AM$31</f>
        <v>0</v>
      </c>
      <c r="AN286" s="15">
        <f>Economic_analysis!AN$31</f>
        <v>0</v>
      </c>
      <c r="AO286" s="15">
        <f>Economic_analysis!AO$31</f>
        <v>0</v>
      </c>
      <c r="AP286" s="15">
        <f>Economic_analysis!AP$31</f>
        <v>0</v>
      </c>
      <c r="AQ286" s="15">
        <f>Economic_analysis!AQ$31</f>
        <v>0</v>
      </c>
      <c r="AR286" s="15">
        <f>Economic_analysis!AR$31</f>
        <v>0</v>
      </c>
      <c r="AT286" s="39" t="s">
        <v>306</v>
      </c>
      <c r="AU286" s="39" t="s">
        <v>57</v>
      </c>
      <c r="AV286" s="39" t="s">
        <v>57</v>
      </c>
      <c r="AW286" s="39" t="s">
        <v>57</v>
      </c>
      <c r="AX286" s="39" t="s">
        <v>57</v>
      </c>
      <c r="AY286" s="39" t="s">
        <v>57</v>
      </c>
      <c r="AZ286" s="39" t="s">
        <v>57</v>
      </c>
      <c r="BA286" s="39" t="s">
        <v>57</v>
      </c>
      <c r="BB286" s="39" t="s">
        <v>57</v>
      </c>
      <c r="BC286" s="39" t="s">
        <v>57</v>
      </c>
      <c r="BE286" s="8"/>
      <c r="BF286" s="8"/>
      <c r="BG286" s="8"/>
      <c r="BH286" s="8"/>
      <c r="BI286" s="8"/>
      <c r="BJ286" s="8"/>
      <c r="BK286" s="8"/>
      <c r="BL286" s="8"/>
      <c r="BM286" s="8"/>
      <c r="BN286" s="8"/>
    </row>
    <row r="287" spans="3:66" outlineLevel="1">
      <c r="D287" t="str">
        <f>INDEX($AT287:$BC287,MATCH(General!$F$14,$AT$4:$BC$4,0))</f>
        <v>Change in cash flows</v>
      </c>
      <c r="E287" s="11" t="str">
        <f>General!$F$16</f>
        <v>EUR</v>
      </c>
      <c r="F287" s="25">
        <f>SUM(I287:AR287)</f>
        <v>4688.4546293371241</v>
      </c>
      <c r="I287" s="15">
        <f>$F285*Economic_analysis!I$13</f>
        <v>0</v>
      </c>
      <c r="J287" s="15">
        <f>$F285*Economic_analysis!J$13</f>
        <v>209.03370894974148</v>
      </c>
      <c r="K287" s="15">
        <f>$F285*Economic_analysis!K$13</f>
        <v>248.85671779929905</v>
      </c>
      <c r="L287" s="15">
        <f>$F285*Economic_analysis!L$13</f>
        <v>248.85671779929905</v>
      </c>
      <c r="M287" s="15">
        <f>$F285*Economic_analysis!M$13</f>
        <v>248.85671779929905</v>
      </c>
      <c r="N287" s="15">
        <f>$F285*Economic_analysis!N$13</f>
        <v>248.85671779929905</v>
      </c>
      <c r="O287" s="15">
        <f>$F285*Economic_analysis!O$13</f>
        <v>248.85671779929905</v>
      </c>
      <c r="P287" s="15">
        <f>$F285*Economic_analysis!P$13</f>
        <v>248.85671779929905</v>
      </c>
      <c r="Q287" s="15">
        <f>$F285*Economic_analysis!Q$13</f>
        <v>248.85671779929905</v>
      </c>
      <c r="R287" s="15">
        <f>$F285*Economic_analysis!R$13</f>
        <v>248.85671779929905</v>
      </c>
      <c r="S287" s="15">
        <f>$F285*Economic_analysis!S$13</f>
        <v>248.85671779929905</v>
      </c>
      <c r="T287" s="15">
        <f>$F285*Economic_analysis!T$13</f>
        <v>248.85671779929905</v>
      </c>
      <c r="U287" s="15">
        <f>$F285*Economic_analysis!U$13</f>
        <v>248.85671779929905</v>
      </c>
      <c r="V287" s="15">
        <f>$F285*Economic_analysis!V$13</f>
        <v>248.85671779929905</v>
      </c>
      <c r="W287" s="15">
        <f>$F285*Economic_analysis!W$13</f>
        <v>248.85671779929905</v>
      </c>
      <c r="X287" s="15">
        <f>$F285*Economic_analysis!X$13</f>
        <v>248.85671779929905</v>
      </c>
      <c r="Y287" s="15">
        <f>$F285*Economic_analysis!Y$13</f>
        <v>248.85671779929905</v>
      </c>
      <c r="Z287" s="15">
        <f>$F285*Economic_analysis!Z$13</f>
        <v>248.85671779929905</v>
      </c>
      <c r="AA287" s="15">
        <f>$F285*Economic_analysis!AA$13</f>
        <v>248.85671779929905</v>
      </c>
      <c r="AB287" s="15">
        <f>$F285*Economic_analysis!AB$13</f>
        <v>248.85671779929905</v>
      </c>
      <c r="AC287" s="15">
        <f>$F285*Economic_analysis!AC$13</f>
        <v>0</v>
      </c>
      <c r="AD287" s="15">
        <f>$F285*Economic_analysis!AD$13</f>
        <v>0</v>
      </c>
      <c r="AE287" s="15">
        <f>$F285*Economic_analysis!AE$13</f>
        <v>0</v>
      </c>
      <c r="AF287" s="15">
        <f>$F285*Economic_analysis!AF$13</f>
        <v>0</v>
      </c>
      <c r="AG287" s="15">
        <f>$F285*Economic_analysis!AG$13</f>
        <v>0</v>
      </c>
      <c r="AH287" s="15">
        <f>$F285*Economic_analysis!AH$13</f>
        <v>0</v>
      </c>
      <c r="AI287" s="15">
        <f>$F285*Economic_analysis!AI$13</f>
        <v>0</v>
      </c>
      <c r="AJ287" s="15">
        <f>$F285*Economic_analysis!AJ$13</f>
        <v>0</v>
      </c>
      <c r="AK287" s="15">
        <f>$F285*Economic_analysis!AK$13</f>
        <v>0</v>
      </c>
      <c r="AL287" s="15">
        <f>$F285*Economic_analysis!AL$13</f>
        <v>0</v>
      </c>
      <c r="AM287" s="15">
        <f>$F285*Economic_analysis!AM$13</f>
        <v>0</v>
      </c>
      <c r="AN287" s="15">
        <f>$F285*Economic_analysis!AN$13</f>
        <v>0</v>
      </c>
      <c r="AO287" s="15">
        <f>$F285*Economic_analysis!AO$13</f>
        <v>0</v>
      </c>
      <c r="AP287" s="15">
        <f>$F285*Economic_analysis!AP$13</f>
        <v>0</v>
      </c>
      <c r="AQ287" s="15">
        <f>$F285*Economic_analysis!AQ$13</f>
        <v>0</v>
      </c>
      <c r="AR287" s="15">
        <f>$F285*Economic_analysis!AR$13</f>
        <v>0</v>
      </c>
      <c r="AT287" s="39" t="s">
        <v>453</v>
      </c>
      <c r="AU287" s="39" t="s">
        <v>57</v>
      </c>
      <c r="AV287" s="39" t="s">
        <v>57</v>
      </c>
      <c r="AW287" s="39" t="s">
        <v>57</v>
      </c>
      <c r="AX287" s="39" t="s">
        <v>57</v>
      </c>
      <c r="AY287" s="39" t="s">
        <v>57</v>
      </c>
      <c r="AZ287" s="39" t="s">
        <v>57</v>
      </c>
      <c r="BA287" s="39" t="s">
        <v>57</v>
      </c>
      <c r="BB287" s="39" t="s">
        <v>57</v>
      </c>
      <c r="BC287" s="39" t="s">
        <v>57</v>
      </c>
      <c r="BE287" s="8"/>
      <c r="BF287" s="8"/>
      <c r="BG287" s="8"/>
      <c r="BH287" s="8"/>
      <c r="BI287" s="8"/>
      <c r="BJ287" s="8"/>
      <c r="BK287" s="8"/>
      <c r="BL287" s="8"/>
      <c r="BM287" s="8"/>
      <c r="BN287" s="8"/>
    </row>
    <row r="288" spans="3:66" outlineLevel="1">
      <c r="D288" s="2" t="str">
        <f>INDEX($AT288:$BC288,MATCH(General!$F$14,$AT$4:$BC$4,0))</f>
        <v>Net cash flow</v>
      </c>
      <c r="E288" s="17" t="str">
        <f>General!$F$16</f>
        <v>EUR</v>
      </c>
      <c r="F288" s="28">
        <f>SUM(I288:AR288)</f>
        <v>1377413.5977178246</v>
      </c>
      <c r="I288" s="16">
        <f>SUM(I286:I287)</f>
        <v>-24169.57847031741</v>
      </c>
      <c r="J288" s="16">
        <f t="shared" ref="J288" si="1473">SUM(J286:J287)</f>
        <v>-175116.64087996312</v>
      </c>
      <c r="K288" s="16">
        <f t="shared" ref="K288" si="1474">SUM(K286:K287)</f>
        <v>65627.742614894742</v>
      </c>
      <c r="L288" s="16">
        <f t="shared" ref="L288" si="1475">SUM(L286:L287)</f>
        <v>66918.892614894736</v>
      </c>
      <c r="M288" s="16">
        <f t="shared" ref="M288" si="1476">SUM(M286:M287)</f>
        <v>68210.042614894744</v>
      </c>
      <c r="N288" s="16">
        <f t="shared" ref="N288" si="1477">SUM(N286:N287)</f>
        <v>69501.192614894739</v>
      </c>
      <c r="O288" s="16">
        <f t="shared" ref="O288" si="1478">SUM(O286:O287)</f>
        <v>71627.79261489473</v>
      </c>
      <c r="P288" s="16">
        <f t="shared" ref="P288" si="1479">SUM(P286:P287)</f>
        <v>73754.392614894736</v>
      </c>
      <c r="Q288" s="16">
        <f t="shared" ref="Q288" si="1480">SUM(Q286:Q287)</f>
        <v>75880.992614894727</v>
      </c>
      <c r="R288" s="16">
        <f t="shared" ref="R288" si="1481">SUM(R286:R287)</f>
        <v>78007.592614894733</v>
      </c>
      <c r="S288" s="16">
        <f t="shared" ref="S288" si="1482">SUM(S286:S287)</f>
        <v>80134.192614894739</v>
      </c>
      <c r="T288" s="16">
        <f t="shared" ref="T288" si="1483">SUM(T286:T287)</f>
        <v>82184.842614894733</v>
      </c>
      <c r="U288" s="16">
        <f t="shared" ref="U288" si="1484">SUM(U286:U287)</f>
        <v>84235.492614894742</v>
      </c>
      <c r="V288" s="16">
        <f t="shared" ref="V288" si="1485">SUM(V286:V287)</f>
        <v>86286.142614894736</v>
      </c>
      <c r="W288" s="16">
        <f t="shared" ref="W288" si="1486">SUM(W286:W287)</f>
        <v>88336.79261489473</v>
      </c>
      <c r="X288" s="16">
        <f t="shared" ref="X288" si="1487">SUM(X286:X287)</f>
        <v>90387.442614894739</v>
      </c>
      <c r="Y288" s="16">
        <f t="shared" ref="Y288" si="1488">SUM(Y286:Y287)</f>
        <v>92438.092614894747</v>
      </c>
      <c r="Z288" s="16">
        <f t="shared" ref="Z288" si="1489">SUM(Z286:Z287)</f>
        <v>94488.742614894742</v>
      </c>
      <c r="AA288" s="16">
        <f t="shared" ref="AA288" si="1490">SUM(AA286:AA287)</f>
        <v>96539.392614894736</v>
      </c>
      <c r="AB288" s="16">
        <f t="shared" ref="AB288" si="1491">SUM(AB286:AB287)</f>
        <v>212140.04261489472</v>
      </c>
      <c r="AC288" s="16">
        <f t="shared" ref="AC288" si="1492">SUM(AC286:AC287)</f>
        <v>0</v>
      </c>
      <c r="AD288" s="16">
        <f t="shared" ref="AD288" si="1493">SUM(AD286:AD287)</f>
        <v>0</v>
      </c>
      <c r="AE288" s="16">
        <f t="shared" ref="AE288" si="1494">SUM(AE286:AE287)</f>
        <v>0</v>
      </c>
      <c r="AF288" s="16">
        <f t="shared" ref="AF288" si="1495">SUM(AF286:AF287)</f>
        <v>0</v>
      </c>
      <c r="AG288" s="16">
        <f t="shared" ref="AG288" si="1496">SUM(AG286:AG287)</f>
        <v>0</v>
      </c>
      <c r="AH288" s="16">
        <f t="shared" ref="AH288" si="1497">SUM(AH286:AH287)</f>
        <v>0</v>
      </c>
      <c r="AI288" s="16">
        <f t="shared" ref="AI288" si="1498">SUM(AI286:AI287)</f>
        <v>0</v>
      </c>
      <c r="AJ288" s="16">
        <f t="shared" ref="AJ288" si="1499">SUM(AJ286:AJ287)</f>
        <v>0</v>
      </c>
      <c r="AK288" s="16">
        <f t="shared" ref="AK288" si="1500">SUM(AK286:AK287)</f>
        <v>0</v>
      </c>
      <c r="AL288" s="16">
        <f t="shared" ref="AL288" si="1501">SUM(AL286:AL287)</f>
        <v>0</v>
      </c>
      <c r="AM288" s="16">
        <f t="shared" ref="AM288" si="1502">SUM(AM286:AM287)</f>
        <v>0</v>
      </c>
      <c r="AN288" s="16">
        <f t="shared" ref="AN288" si="1503">SUM(AN286:AN287)</f>
        <v>0</v>
      </c>
      <c r="AO288" s="16">
        <f t="shared" ref="AO288" si="1504">SUM(AO286:AO287)</f>
        <v>0</v>
      </c>
      <c r="AP288" s="16">
        <f t="shared" ref="AP288" si="1505">SUM(AP286:AP287)</f>
        <v>0</v>
      </c>
      <c r="AQ288" s="16">
        <f t="shared" ref="AQ288" si="1506">SUM(AQ286:AQ287)</f>
        <v>0</v>
      </c>
      <c r="AR288" s="16">
        <f t="shared" ref="AR288" si="1507">SUM(AR286:AR287)</f>
        <v>0</v>
      </c>
      <c r="AT288" s="39" t="s">
        <v>261</v>
      </c>
      <c r="AU288" s="39" t="s">
        <v>57</v>
      </c>
      <c r="AV288" s="39" t="s">
        <v>57</v>
      </c>
      <c r="AW288" s="39" t="s">
        <v>57</v>
      </c>
      <c r="AX288" s="39" t="s">
        <v>57</v>
      </c>
      <c r="AY288" s="39" t="s">
        <v>57</v>
      </c>
      <c r="AZ288" s="39" t="s">
        <v>57</v>
      </c>
      <c r="BA288" s="39" t="s">
        <v>57</v>
      </c>
      <c r="BB288" s="39" t="s">
        <v>57</v>
      </c>
      <c r="BC288" s="39" t="s">
        <v>57</v>
      </c>
      <c r="BE288" s="8"/>
      <c r="BF288" s="8"/>
      <c r="BG288" s="8"/>
      <c r="BH288" s="8"/>
      <c r="BI288" s="8"/>
      <c r="BJ288" s="8"/>
      <c r="BK288" s="8"/>
      <c r="BL288" s="8"/>
      <c r="BM288" s="8"/>
      <c r="BN288" s="8"/>
    </row>
    <row r="289" spans="2:66" outlineLevel="1">
      <c r="D289" t="str">
        <f>INDEX($AT289:$BC289,MATCH(General!$F$14,$AT$4:$BC$4,0))</f>
        <v>Cumulative net cash flow</v>
      </c>
      <c r="E289" s="11" t="str">
        <f>General!$F$16</f>
        <v>EUR</v>
      </c>
      <c r="I289" s="15">
        <f>H289+I288</f>
        <v>-24169.57847031741</v>
      </c>
      <c r="J289" s="15">
        <f t="shared" ref="J289" si="1508">I289+J288</f>
        <v>-199286.21935028053</v>
      </c>
      <c r="K289" s="15">
        <f t="shared" ref="K289" si="1509">J289+K288</f>
        <v>-133658.47673538578</v>
      </c>
      <c r="L289" s="15">
        <f t="shared" ref="L289" si="1510">K289+L288</f>
        <v>-66739.584120491039</v>
      </c>
      <c r="M289" s="15">
        <f t="shared" ref="M289" si="1511">L289+M288</f>
        <v>1470.4584944037051</v>
      </c>
      <c r="N289" s="15">
        <f t="shared" ref="N289" si="1512">M289+N288</f>
        <v>70971.651109298444</v>
      </c>
      <c r="O289" s="15">
        <f t="shared" ref="O289" si="1513">N289+O288</f>
        <v>142599.44372419317</v>
      </c>
      <c r="P289" s="15">
        <f t="shared" ref="P289" si="1514">O289+P288</f>
        <v>216353.83633908792</v>
      </c>
      <c r="Q289" s="15">
        <f t="shared" ref="Q289" si="1515">P289+Q288</f>
        <v>292234.82895398268</v>
      </c>
      <c r="R289" s="15">
        <f t="shared" ref="R289" si="1516">Q289+R288</f>
        <v>370242.42156887741</v>
      </c>
      <c r="S289" s="15">
        <f t="shared" ref="S289" si="1517">R289+S288</f>
        <v>450376.61418377212</v>
      </c>
      <c r="T289" s="15">
        <f t="shared" ref="T289" si="1518">S289+T288</f>
        <v>532561.45679866686</v>
      </c>
      <c r="U289" s="15">
        <f t="shared" ref="U289" si="1519">T289+U288</f>
        <v>616796.94941356161</v>
      </c>
      <c r="V289" s="15">
        <f t="shared" ref="V289" si="1520">U289+V288</f>
        <v>703083.09202845639</v>
      </c>
      <c r="W289" s="15">
        <f t="shared" ref="W289" si="1521">V289+W288</f>
        <v>791419.88464335108</v>
      </c>
      <c r="X289" s="15">
        <f t="shared" ref="X289" si="1522">W289+X288</f>
        <v>881807.32725824579</v>
      </c>
      <c r="Y289" s="15">
        <f t="shared" ref="Y289" si="1523">X289+Y288</f>
        <v>974245.41987314052</v>
      </c>
      <c r="Z289" s="15">
        <f t="shared" ref="Z289" si="1524">Y289+Z288</f>
        <v>1068734.1624880352</v>
      </c>
      <c r="AA289" s="15">
        <f t="shared" ref="AA289" si="1525">Z289+AA288</f>
        <v>1165273.5551029299</v>
      </c>
      <c r="AB289" s="15">
        <f t="shared" ref="AB289" si="1526">AA289+AB288</f>
        <v>1377413.5977178246</v>
      </c>
      <c r="AC289" s="15">
        <f t="shared" ref="AC289" si="1527">AB289+AC288</f>
        <v>1377413.5977178246</v>
      </c>
      <c r="AD289" s="15">
        <f t="shared" ref="AD289" si="1528">AC289+AD288</f>
        <v>1377413.5977178246</v>
      </c>
      <c r="AE289" s="15">
        <f t="shared" ref="AE289" si="1529">AD289+AE288</f>
        <v>1377413.5977178246</v>
      </c>
      <c r="AF289" s="15">
        <f t="shared" ref="AF289" si="1530">AE289+AF288</f>
        <v>1377413.5977178246</v>
      </c>
      <c r="AG289" s="15">
        <f t="shared" ref="AG289" si="1531">AF289+AG288</f>
        <v>1377413.5977178246</v>
      </c>
      <c r="AH289" s="15">
        <f t="shared" ref="AH289" si="1532">AG289+AH288</f>
        <v>1377413.5977178246</v>
      </c>
      <c r="AI289" s="15">
        <f t="shared" ref="AI289" si="1533">AH289+AI288</f>
        <v>1377413.5977178246</v>
      </c>
      <c r="AJ289" s="15">
        <f t="shared" ref="AJ289" si="1534">AI289+AJ288</f>
        <v>1377413.5977178246</v>
      </c>
      <c r="AK289" s="15">
        <f t="shared" ref="AK289" si="1535">AJ289+AK288</f>
        <v>1377413.5977178246</v>
      </c>
      <c r="AL289" s="15">
        <f t="shared" ref="AL289" si="1536">AK289+AL288</f>
        <v>1377413.5977178246</v>
      </c>
      <c r="AM289" s="15">
        <f t="shared" ref="AM289" si="1537">AL289+AM288</f>
        <v>1377413.5977178246</v>
      </c>
      <c r="AN289" s="15">
        <f t="shared" ref="AN289" si="1538">AM289+AN288</f>
        <v>1377413.5977178246</v>
      </c>
      <c r="AO289" s="15">
        <f t="shared" ref="AO289" si="1539">AN289+AO288</f>
        <v>1377413.5977178246</v>
      </c>
      <c r="AP289" s="15">
        <f t="shared" ref="AP289" si="1540">AO289+AP288</f>
        <v>1377413.5977178246</v>
      </c>
      <c r="AQ289" s="15">
        <f t="shared" ref="AQ289" si="1541">AP289+AQ288</f>
        <v>1377413.5977178246</v>
      </c>
      <c r="AR289" s="15">
        <f t="shared" ref="AR289" si="1542">AQ289+AR288</f>
        <v>1377413.5977178246</v>
      </c>
      <c r="AT289" s="39" t="s">
        <v>263</v>
      </c>
      <c r="AU289" s="39" t="s">
        <v>57</v>
      </c>
      <c r="AV289" s="39" t="s">
        <v>57</v>
      </c>
      <c r="AW289" s="39" t="s">
        <v>57</v>
      </c>
      <c r="AX289" s="39" t="s">
        <v>57</v>
      </c>
      <c r="AY289" s="39" t="s">
        <v>57</v>
      </c>
      <c r="AZ289" s="39" t="s">
        <v>57</v>
      </c>
      <c r="BA289" s="39" t="s">
        <v>57</v>
      </c>
      <c r="BB289" s="39" t="s">
        <v>57</v>
      </c>
      <c r="BC289" s="39" t="s">
        <v>57</v>
      </c>
      <c r="BE289" s="8"/>
      <c r="BF289" s="8"/>
      <c r="BG289" s="8"/>
      <c r="BH289" s="8"/>
      <c r="BI289" s="8"/>
      <c r="BJ289" s="8"/>
      <c r="BK289" s="8"/>
      <c r="BL289" s="8"/>
      <c r="BM289" s="8"/>
      <c r="BN289" s="8"/>
    </row>
    <row r="290" spans="2:66" outlineLevel="1">
      <c r="E290" s="11"/>
    </row>
    <row r="291" spans="2:66" outlineLevel="1">
      <c r="D291" s="2" t="str">
        <f>INDEX($AT291:$BC291,MATCH(General!$F$14,$AT$4:$BC$4,0))</f>
        <v>Discounted net cash flow</v>
      </c>
      <c r="E291" s="17" t="str">
        <f>General!$F$16</f>
        <v>EUR</v>
      </c>
      <c r="F291" s="28">
        <f>SUM(I291:AR291)</f>
        <v>907600.05208120041</v>
      </c>
      <c r="I291" s="16">
        <f>I288/(1+Calc!$F$835)^Config!I$15</f>
        <v>-23465.610165356709</v>
      </c>
      <c r="J291" s="16">
        <f>J288/(1+Calc!$F$835)^Config!J$15</f>
        <v>-165064.22931469802</v>
      </c>
      <c r="K291" s="16">
        <f>K288/(1+Calc!$F$835)^Config!K$15</f>
        <v>60058.681276196839</v>
      </c>
      <c r="L291" s="16">
        <f>L288/(1+Calc!$F$835)^Config!L$15</f>
        <v>59456.569349194826</v>
      </c>
      <c r="M291" s="16">
        <f>M288/(1+Calc!$F$835)^Config!M$15</f>
        <v>58838.581942826386</v>
      </c>
      <c r="N291" s="16">
        <f>N288/(1+Calc!$F$835)^Config!N$15</f>
        <v>58206.154635712614</v>
      </c>
      <c r="O291" s="16">
        <f>O288/(1+Calc!$F$835)^Config!O$15</f>
        <v>58239.95015143307</v>
      </c>
      <c r="P291" s="16">
        <f>P288/(1+Calc!$F$835)^Config!P$15</f>
        <v>58222.39860141345</v>
      </c>
      <c r="Q291" s="16">
        <f>Q288/(1+Calc!$F$835)^Config!Q$15</f>
        <v>58156.462406898507</v>
      </c>
      <c r="R291" s="16">
        <f>R288/(1+Calc!$F$835)^Config!R$15</f>
        <v>58044.974980485887</v>
      </c>
      <c r="S291" s="16">
        <f>S288/(1+Calc!$F$835)^Config!S$15</f>
        <v>57890.645728063369</v>
      </c>
      <c r="T291" s="16">
        <f>T288/(1+Calc!$F$835)^Config!T$15</f>
        <v>57642.795066913226</v>
      </c>
      <c r="U291" s="16">
        <f>U288/(1+Calc!$F$835)^Config!U$15</f>
        <v>57360.271571098019</v>
      </c>
      <c r="V291" s="16">
        <f>V288/(1+Calc!$F$835)^Config!V$15</f>
        <v>57045.305278111664</v>
      </c>
      <c r="W291" s="16">
        <f>W288/(1+Calc!$F$835)^Config!W$15</f>
        <v>56700.025734576317</v>
      </c>
      <c r="X291" s="16">
        <f>X288/(1+Calc!$F$835)^Config!X$15</f>
        <v>56326.465958257686</v>
      </c>
      <c r="Y291" s="16">
        <f>Y288/(1+Calc!$F$835)^Config!Y$15</f>
        <v>55926.566254533413</v>
      </c>
      <c r="Z291" s="16">
        <f>Z288/(1+Calc!$F$835)^Config!Z$15</f>
        <v>55502.177892432032</v>
      </c>
      <c r="AA291" s="16">
        <f>AA288/(1+Calc!$F$835)^Config!AA$15</f>
        <v>55055.066645184816</v>
      </c>
      <c r="AB291" s="16">
        <f>AB288/(1+Calc!$F$835)^Config!AB$15</f>
        <v>117456.79808792307</v>
      </c>
      <c r="AC291" s="16">
        <f>AC288/(1+Calc!$F$835)^Config!AC$15</f>
        <v>0</v>
      </c>
      <c r="AD291" s="16">
        <f>AD288/(1+Calc!$F$835)^Config!AD$15</f>
        <v>0</v>
      </c>
      <c r="AE291" s="16">
        <f>AE288/(1+Calc!$F$835)^Config!AE$15</f>
        <v>0</v>
      </c>
      <c r="AF291" s="16">
        <f>AF288/(1+Calc!$F$835)^Config!AF$15</f>
        <v>0</v>
      </c>
      <c r="AG291" s="16">
        <f>AG288/(1+Calc!$F$835)^Config!AG$15</f>
        <v>0</v>
      </c>
      <c r="AH291" s="16">
        <f>AH288/(1+Calc!$F$835)^Config!AH$15</f>
        <v>0</v>
      </c>
      <c r="AI291" s="16">
        <f>AI288/(1+Calc!$F$835)^Config!AI$15</f>
        <v>0</v>
      </c>
      <c r="AJ291" s="16">
        <f>AJ288/(1+Calc!$F$835)^Config!AJ$15</f>
        <v>0</v>
      </c>
      <c r="AK291" s="16">
        <f>AK288/(1+Calc!$F$835)^Config!AK$15</f>
        <v>0</v>
      </c>
      <c r="AL291" s="16">
        <f>AL288/(1+Calc!$F$835)^Config!AL$15</f>
        <v>0</v>
      </c>
      <c r="AM291" s="16">
        <f>AM288/(1+Calc!$F$835)^Config!AM$15</f>
        <v>0</v>
      </c>
      <c r="AN291" s="16">
        <f>AN288/(1+Calc!$F$835)^Config!AN$15</f>
        <v>0</v>
      </c>
      <c r="AO291" s="16">
        <f>AO288/(1+Calc!$F$835)^Config!AO$15</f>
        <v>0</v>
      </c>
      <c r="AP291" s="16">
        <f>AP288/(1+Calc!$F$835)^Config!AP$15</f>
        <v>0</v>
      </c>
      <c r="AQ291" s="16">
        <f>AQ288/(1+Calc!$F$835)^Config!AQ$15</f>
        <v>0</v>
      </c>
      <c r="AR291" s="16">
        <f>AR288/(1+Calc!$F$835)^Config!AR$15</f>
        <v>0</v>
      </c>
      <c r="AT291" s="39" t="s">
        <v>266</v>
      </c>
      <c r="AU291" s="39" t="s">
        <v>57</v>
      </c>
      <c r="AV291" s="39" t="s">
        <v>57</v>
      </c>
      <c r="AW291" s="39" t="s">
        <v>57</v>
      </c>
      <c r="AX291" s="39" t="s">
        <v>57</v>
      </c>
      <c r="AY291" s="39" t="s">
        <v>57</v>
      </c>
      <c r="AZ291" s="39" t="s">
        <v>57</v>
      </c>
      <c r="BA291" s="39" t="s">
        <v>57</v>
      </c>
      <c r="BB291" s="39" t="s">
        <v>57</v>
      </c>
      <c r="BC291" s="39" t="s">
        <v>57</v>
      </c>
      <c r="BE291" s="8"/>
      <c r="BF291" s="8"/>
      <c r="BG291" s="8"/>
      <c r="BH291" s="8"/>
      <c r="BI291" s="8"/>
      <c r="BJ291" s="8"/>
      <c r="BK291" s="8"/>
      <c r="BL291" s="8"/>
      <c r="BM291" s="8"/>
      <c r="BN291" s="8"/>
    </row>
    <row r="292" spans="2:66" outlineLevel="1">
      <c r="D292" t="str">
        <f>INDEX($AT292:$BC292,MATCH(General!$F$14,$AT$4:$BC$4,0))</f>
        <v>Cumulative discounted net cash flow</v>
      </c>
      <c r="E292" s="11" t="str">
        <f>General!$F$16</f>
        <v>EUR</v>
      </c>
      <c r="I292" s="15">
        <f>H292+I291</f>
        <v>-23465.610165356709</v>
      </c>
      <c r="J292" s="15">
        <f t="shared" ref="J292" si="1543">I292+J291</f>
        <v>-188529.83948005474</v>
      </c>
      <c r="K292" s="15">
        <f t="shared" ref="K292" si="1544">J292+K291</f>
        <v>-128471.15820385789</v>
      </c>
      <c r="L292" s="15">
        <f t="shared" ref="L292" si="1545">K292+L291</f>
        <v>-69014.588854663074</v>
      </c>
      <c r="M292" s="15">
        <f t="shared" ref="M292" si="1546">L292+M291</f>
        <v>-10176.006911836688</v>
      </c>
      <c r="N292" s="15">
        <f t="shared" ref="N292" si="1547">M292+N291</f>
        <v>48030.147723875925</v>
      </c>
      <c r="O292" s="15">
        <f t="shared" ref="O292" si="1548">N292+O291</f>
        <v>106270.097875309</v>
      </c>
      <c r="P292" s="15">
        <f t="shared" ref="P292" si="1549">O292+P291</f>
        <v>164492.49647672244</v>
      </c>
      <c r="Q292" s="15">
        <f t="shared" ref="Q292" si="1550">P292+Q291</f>
        <v>222648.95888362094</v>
      </c>
      <c r="R292" s="15">
        <f t="shared" ref="R292" si="1551">Q292+R291</f>
        <v>280693.93386410683</v>
      </c>
      <c r="S292" s="15">
        <f t="shared" ref="S292" si="1552">R292+S291</f>
        <v>338584.57959217019</v>
      </c>
      <c r="T292" s="15">
        <f t="shared" ref="T292" si="1553">S292+T291</f>
        <v>396227.37465908343</v>
      </c>
      <c r="U292" s="15">
        <f t="shared" ref="U292" si="1554">T292+U291</f>
        <v>453587.64623018145</v>
      </c>
      <c r="V292" s="15">
        <f t="shared" ref="V292" si="1555">U292+V291</f>
        <v>510632.9515082931</v>
      </c>
      <c r="W292" s="15">
        <f t="shared" ref="W292" si="1556">V292+W291</f>
        <v>567332.97724286944</v>
      </c>
      <c r="X292" s="15">
        <f t="shared" ref="X292" si="1557">W292+X291</f>
        <v>623659.44320112711</v>
      </c>
      <c r="Y292" s="15">
        <f t="shared" ref="Y292" si="1558">X292+Y291</f>
        <v>679586.00945566047</v>
      </c>
      <c r="Z292" s="15">
        <f t="shared" ref="Z292" si="1559">Y292+Z291</f>
        <v>735088.18734809256</v>
      </c>
      <c r="AA292" s="15">
        <f t="shared" ref="AA292" si="1560">Z292+AA291</f>
        <v>790143.25399327732</v>
      </c>
      <c r="AB292" s="15">
        <f t="shared" ref="AB292" si="1561">AA292+AB291</f>
        <v>907600.05208120041</v>
      </c>
      <c r="AC292" s="15">
        <f t="shared" ref="AC292" si="1562">AB292+AC291</f>
        <v>907600.05208120041</v>
      </c>
      <c r="AD292" s="15">
        <f t="shared" ref="AD292" si="1563">AC292+AD291</f>
        <v>907600.05208120041</v>
      </c>
      <c r="AE292" s="15">
        <f t="shared" ref="AE292" si="1564">AD292+AE291</f>
        <v>907600.05208120041</v>
      </c>
      <c r="AF292" s="15">
        <f t="shared" ref="AF292" si="1565">AE292+AF291</f>
        <v>907600.05208120041</v>
      </c>
      <c r="AG292" s="15">
        <f t="shared" ref="AG292" si="1566">AF292+AG291</f>
        <v>907600.05208120041</v>
      </c>
      <c r="AH292" s="15">
        <f t="shared" ref="AH292" si="1567">AG292+AH291</f>
        <v>907600.05208120041</v>
      </c>
      <c r="AI292" s="15">
        <f t="shared" ref="AI292" si="1568">AH292+AI291</f>
        <v>907600.05208120041</v>
      </c>
      <c r="AJ292" s="15">
        <f t="shared" ref="AJ292" si="1569">AI292+AJ291</f>
        <v>907600.05208120041</v>
      </c>
      <c r="AK292" s="15">
        <f t="shared" ref="AK292" si="1570">AJ292+AK291</f>
        <v>907600.05208120041</v>
      </c>
      <c r="AL292" s="15">
        <f t="shared" ref="AL292" si="1571">AK292+AL291</f>
        <v>907600.05208120041</v>
      </c>
      <c r="AM292" s="15">
        <f t="shared" ref="AM292" si="1572">AL292+AM291</f>
        <v>907600.05208120041</v>
      </c>
      <c r="AN292" s="15">
        <f t="shared" ref="AN292" si="1573">AM292+AN291</f>
        <v>907600.05208120041</v>
      </c>
      <c r="AO292" s="15">
        <f t="shared" ref="AO292" si="1574">AN292+AO291</f>
        <v>907600.05208120041</v>
      </c>
      <c r="AP292" s="15">
        <f t="shared" ref="AP292" si="1575">AO292+AP291</f>
        <v>907600.05208120041</v>
      </c>
      <c r="AQ292" s="15">
        <f t="shared" ref="AQ292" si="1576">AP292+AQ291</f>
        <v>907600.05208120041</v>
      </c>
      <c r="AR292" s="15">
        <f t="shared" ref="AR292" si="1577">AQ292+AR291</f>
        <v>907600.05208120041</v>
      </c>
      <c r="AT292" s="39" t="s">
        <v>267</v>
      </c>
      <c r="AU292" s="39" t="s">
        <v>57</v>
      </c>
      <c r="AV292" s="39" t="s">
        <v>57</v>
      </c>
      <c r="AW292" s="39" t="s">
        <v>57</v>
      </c>
      <c r="AX292" s="39" t="s">
        <v>57</v>
      </c>
      <c r="AY292" s="39" t="s">
        <v>57</v>
      </c>
      <c r="AZ292" s="39" t="s">
        <v>57</v>
      </c>
      <c r="BA292" s="39" t="s">
        <v>57</v>
      </c>
      <c r="BB292" s="39" t="s">
        <v>57</v>
      </c>
      <c r="BC292" s="39" t="s">
        <v>57</v>
      </c>
      <c r="BE292" s="8"/>
      <c r="BF292" s="8"/>
      <c r="BG292" s="8"/>
      <c r="BH292" s="8"/>
      <c r="BI292" s="8"/>
      <c r="BJ292" s="8"/>
      <c r="BK292" s="8"/>
      <c r="BL292" s="8"/>
      <c r="BM292" s="8"/>
      <c r="BN292" s="8"/>
    </row>
    <row r="293" spans="2:66" outlineLevel="1">
      <c r="E293" s="11"/>
    </row>
    <row r="294" spans="2:66" outlineLevel="1">
      <c r="D294" s="2" t="str">
        <f>INDEX($AT294:$BC294,MATCH(General!$F$14,$AT$4:$BC$4,0))</f>
        <v>Profitability measures</v>
      </c>
      <c r="E294" s="11"/>
      <c r="AT294" s="39" t="s">
        <v>264</v>
      </c>
      <c r="AU294" s="39" t="s">
        <v>57</v>
      </c>
      <c r="AV294" s="39" t="s">
        <v>57</v>
      </c>
      <c r="AW294" s="39" t="s">
        <v>57</v>
      </c>
      <c r="AX294" s="39" t="s">
        <v>57</v>
      </c>
      <c r="AY294" s="39" t="s">
        <v>57</v>
      </c>
      <c r="AZ294" s="39" t="s">
        <v>57</v>
      </c>
      <c r="BA294" s="39" t="s">
        <v>57</v>
      </c>
      <c r="BB294" s="39" t="s">
        <v>57</v>
      </c>
      <c r="BC294" s="39" t="s">
        <v>57</v>
      </c>
    </row>
    <row r="295" spans="2:66" outlineLevel="1">
      <c r="D295" t="str">
        <f>INDEX($AT295:$BC295,MATCH(General!$F$14,$AT$4:$BC$4,0))</f>
        <v>ENPV</v>
      </c>
      <c r="E295" s="11" t="str">
        <f>General!$F$16</f>
        <v>EUR</v>
      </c>
      <c r="F295" s="25">
        <f>F291</f>
        <v>907600.05208120041</v>
      </c>
      <c r="AT295" s="57" t="s">
        <v>295</v>
      </c>
      <c r="AU295" s="39" t="s">
        <v>57</v>
      </c>
      <c r="AV295" s="39" t="s">
        <v>57</v>
      </c>
      <c r="AW295" s="39" t="s">
        <v>57</v>
      </c>
      <c r="AX295" s="39" t="s">
        <v>57</v>
      </c>
      <c r="AY295" s="39" t="s">
        <v>57</v>
      </c>
      <c r="AZ295" s="39" t="s">
        <v>57</v>
      </c>
      <c r="BA295" s="39" t="s">
        <v>57</v>
      </c>
      <c r="BB295" s="39" t="s">
        <v>57</v>
      </c>
      <c r="BC295" s="39" t="s">
        <v>57</v>
      </c>
      <c r="BE295" s="8"/>
      <c r="BF295" s="8"/>
      <c r="BG295" s="8"/>
      <c r="BH295" s="8"/>
      <c r="BI295" s="8"/>
      <c r="BJ295" s="8"/>
      <c r="BK295" s="8"/>
      <c r="BL295" s="8"/>
      <c r="BM295" s="8"/>
      <c r="BN295" s="8"/>
    </row>
    <row r="296" spans="2:66" outlineLevel="1">
      <c r="D296" t="str">
        <f>INDEX($AT296:$BC296,MATCH(General!$F$14,$AT$4:$BC$4,0))</f>
        <v>ERR</v>
      </c>
      <c r="E296" s="11" t="str">
        <f>INDEX($BC296:$BL296,MATCH(General!$F$14,$BC$4:$BL$4,0))</f>
        <v>%</v>
      </c>
      <c r="F296" s="49">
        <f>IFERROR(IRR(I288:AR288),"n/a")</f>
        <v>0.33789417999849292</v>
      </c>
      <c r="AT296" s="57" t="s">
        <v>296</v>
      </c>
      <c r="AU296" s="39" t="s">
        <v>57</v>
      </c>
      <c r="AV296" s="39" t="s">
        <v>57</v>
      </c>
      <c r="AW296" s="39" t="s">
        <v>57</v>
      </c>
      <c r="AX296" s="39" t="s">
        <v>57</v>
      </c>
      <c r="AY296" s="39" t="s">
        <v>57</v>
      </c>
      <c r="AZ296" s="39" t="s">
        <v>57</v>
      </c>
      <c r="BA296" s="39" t="s">
        <v>57</v>
      </c>
      <c r="BB296" s="39" t="s">
        <v>57</v>
      </c>
      <c r="BC296" s="39" t="s">
        <v>57</v>
      </c>
      <c r="BE296" s="39" t="s">
        <v>21</v>
      </c>
      <c r="BF296" s="39" t="s">
        <v>21</v>
      </c>
      <c r="BG296" s="39" t="s">
        <v>57</v>
      </c>
      <c r="BH296" s="39" t="s">
        <v>57</v>
      </c>
      <c r="BI296" s="39" t="s">
        <v>57</v>
      </c>
      <c r="BJ296" s="39" t="s">
        <v>57</v>
      </c>
      <c r="BK296" s="39" t="s">
        <v>57</v>
      </c>
      <c r="BL296" s="39" t="s">
        <v>57</v>
      </c>
      <c r="BM296" s="39" t="s">
        <v>57</v>
      </c>
      <c r="BN296" s="39" t="s">
        <v>57</v>
      </c>
    </row>
    <row r="297" spans="2:66" outlineLevel="1">
      <c r="D297" t="str">
        <f>INDEX($AT297:$BC297,MATCH(General!$F$14,$AT$4:$BC$4,0))</f>
        <v>ENPV change</v>
      </c>
      <c r="E297" s="11" t="str">
        <f>INDEX($BC297:$BL297,MATCH(General!$F$14,$BC$4:$BL$4,0))</f>
        <v>%</v>
      </c>
      <c r="F297" s="49">
        <f>IFERROR(IF(AND(F295&gt;0,Economic_analysis!$F$38&gt;0),F295/Economic_analysis!$F$38-1,IF(AND(F295&lt;0,Economic_analysis!$F$38&lt;0),-(F295/Economic_analysis!$F$38-1),"n/a")),"n/a")</f>
        <v>3.7860006471968077E-3</v>
      </c>
      <c r="AT297" s="57" t="s">
        <v>331</v>
      </c>
      <c r="AU297" s="39" t="s">
        <v>57</v>
      </c>
      <c r="AV297" s="39" t="s">
        <v>57</v>
      </c>
      <c r="AW297" s="39" t="s">
        <v>57</v>
      </c>
      <c r="AX297" s="39" t="s">
        <v>57</v>
      </c>
      <c r="AY297" s="39" t="s">
        <v>57</v>
      </c>
      <c r="AZ297" s="39" t="s">
        <v>57</v>
      </c>
      <c r="BA297" s="39" t="s">
        <v>57</v>
      </c>
      <c r="BB297" s="39" t="s">
        <v>57</v>
      </c>
      <c r="BC297" s="39" t="s">
        <v>57</v>
      </c>
      <c r="BE297" s="39" t="s">
        <v>21</v>
      </c>
      <c r="BF297" s="39" t="s">
        <v>21</v>
      </c>
      <c r="BG297" s="39" t="s">
        <v>57</v>
      </c>
      <c r="BH297" s="39" t="s">
        <v>57</v>
      </c>
      <c r="BI297" s="39" t="s">
        <v>57</v>
      </c>
      <c r="BJ297" s="39" t="s">
        <v>57</v>
      </c>
      <c r="BK297" s="39" t="s">
        <v>57</v>
      </c>
      <c r="BL297" s="39" t="s">
        <v>57</v>
      </c>
      <c r="BM297" s="39" t="s">
        <v>57</v>
      </c>
      <c r="BN297" s="39" t="s">
        <v>57</v>
      </c>
    </row>
    <row r="298" spans="2:66" outlineLevel="1">
      <c r="D298" t="str">
        <f>INDEX($AT298:$BC298,MATCH(General!$F$14,$AT$4:$BC$4,0))</f>
        <v>ERR change</v>
      </c>
      <c r="E298" s="11" t="str">
        <f>INDEX($BC298:$BL298,MATCH(General!$F$14,$BC$4:$BL$4,0))</f>
        <v>p.p.</v>
      </c>
      <c r="F298" s="49">
        <f>IFERROR(F296-Economic_analysis!$F$39,"n/a")</f>
        <v>1.4032620088784142E-3</v>
      </c>
      <c r="AT298" s="57" t="s">
        <v>332</v>
      </c>
      <c r="AU298" s="39" t="s">
        <v>57</v>
      </c>
      <c r="AV298" s="39" t="s">
        <v>57</v>
      </c>
      <c r="AW298" s="39" t="s">
        <v>57</v>
      </c>
      <c r="AX298" s="39" t="s">
        <v>57</v>
      </c>
      <c r="AY298" s="39" t="s">
        <v>57</v>
      </c>
      <c r="AZ298" s="39" t="s">
        <v>57</v>
      </c>
      <c r="BA298" s="39" t="s">
        <v>57</v>
      </c>
      <c r="BB298" s="39" t="s">
        <v>57</v>
      </c>
      <c r="BC298" s="39" t="s">
        <v>57</v>
      </c>
      <c r="BE298" s="39" t="s">
        <v>333</v>
      </c>
      <c r="BF298" s="39" t="s">
        <v>333</v>
      </c>
      <c r="BG298" s="39" t="s">
        <v>57</v>
      </c>
      <c r="BH298" s="39" t="s">
        <v>57</v>
      </c>
      <c r="BI298" s="39" t="s">
        <v>57</v>
      </c>
      <c r="BJ298" s="39" t="s">
        <v>57</v>
      </c>
      <c r="BK298" s="39" t="s">
        <v>57</v>
      </c>
      <c r="BL298" s="39" t="s">
        <v>57</v>
      </c>
      <c r="BM298" s="39" t="s">
        <v>57</v>
      </c>
      <c r="BN298" s="39" t="s">
        <v>57</v>
      </c>
    </row>
    <row r="299" spans="2:66" outlineLevel="1">
      <c r="E299" s="11"/>
    </row>
    <row r="300" spans="2:66" outlineLevel="1">
      <c r="B300" s="5" t="str">
        <f>INDEX($AT300:$BC300,MATCH(General!$F$14,$AT$4:$BC$4,0))</f>
        <v>Benefits sensitivity</v>
      </c>
      <c r="C300" s="5"/>
      <c r="D300" s="5"/>
      <c r="E300" s="19"/>
      <c r="F300" s="5"/>
      <c r="G300" s="5"/>
      <c r="H300" s="5"/>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T300" s="39" t="s">
        <v>436</v>
      </c>
      <c r="AU300" s="39" t="s">
        <v>57</v>
      </c>
      <c r="AV300" s="39" t="s">
        <v>57</v>
      </c>
      <c r="AW300" s="39" t="s">
        <v>57</v>
      </c>
      <c r="AX300" s="39" t="s">
        <v>57</v>
      </c>
      <c r="AY300" s="39" t="s">
        <v>57</v>
      </c>
      <c r="AZ300" s="39" t="s">
        <v>57</v>
      </c>
      <c r="BA300" s="39" t="s">
        <v>57</v>
      </c>
      <c r="BB300" s="39" t="s">
        <v>57</v>
      </c>
      <c r="BC300" s="39" t="s">
        <v>57</v>
      </c>
    </row>
    <row r="301" spans="2:66" outlineLevel="1">
      <c r="E301" s="11"/>
    </row>
    <row r="302" spans="2:66" outlineLevel="1">
      <c r="C302" s="6" t="str">
        <f>INDEX($AT302:$BC302,MATCH(General!$F$14,$AT$4:$BC$4,0))</f>
        <v>Benefits sensitivity - decrease</v>
      </c>
      <c r="D302" s="6"/>
      <c r="E302" s="13"/>
      <c r="F302" s="6"/>
      <c r="G302" s="6"/>
      <c r="H302" s="6"/>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T302" s="39" t="s">
        <v>437</v>
      </c>
      <c r="AU302" s="39" t="s">
        <v>57</v>
      </c>
      <c r="AV302" s="39" t="s">
        <v>57</v>
      </c>
      <c r="AW302" s="39" t="s">
        <v>57</v>
      </c>
      <c r="AX302" s="39" t="s">
        <v>57</v>
      </c>
      <c r="AY302" s="39" t="s">
        <v>57</v>
      </c>
      <c r="AZ302" s="39" t="s">
        <v>57</v>
      </c>
      <c r="BA302" s="39" t="s">
        <v>57</v>
      </c>
      <c r="BB302" s="39" t="s">
        <v>57</v>
      </c>
      <c r="BC302" s="39" t="s">
        <v>57</v>
      </c>
    </row>
    <row r="303" spans="2:66" outlineLevel="1">
      <c r="E303" s="11"/>
    </row>
    <row r="304" spans="2:66" outlineLevel="1">
      <c r="D304" t="str">
        <f>INDEX($AT304:$BC304,MATCH(General!$F$14,$AT$4:$BC$4,0))</f>
        <v>Benefits change</v>
      </c>
      <c r="E304" s="11" t="str">
        <f>INDEX($BC304:$BL304,MATCH(General!$F$14,$BC$4:$BL$4,0))</f>
        <v>%</v>
      </c>
      <c r="F304" s="49">
        <f>Analysis_param!$F$85</f>
        <v>-0.01</v>
      </c>
      <c r="AT304" s="39" t="s">
        <v>438</v>
      </c>
      <c r="AU304" s="39" t="s">
        <v>57</v>
      </c>
      <c r="AV304" s="39" t="s">
        <v>57</v>
      </c>
      <c r="AW304" s="39" t="s">
        <v>57</v>
      </c>
      <c r="AX304" s="39" t="s">
        <v>57</v>
      </c>
      <c r="AY304" s="39" t="s">
        <v>57</v>
      </c>
      <c r="AZ304" s="39" t="s">
        <v>57</v>
      </c>
      <c r="BA304" s="39" t="s">
        <v>57</v>
      </c>
      <c r="BB304" s="39" t="s">
        <v>57</v>
      </c>
      <c r="BC304" s="39" t="s">
        <v>57</v>
      </c>
      <c r="BE304" s="39" t="s">
        <v>21</v>
      </c>
      <c r="BF304" s="39" t="s">
        <v>21</v>
      </c>
      <c r="BG304" s="39" t="s">
        <v>57</v>
      </c>
      <c r="BH304" s="39" t="s">
        <v>57</v>
      </c>
      <c r="BI304" s="39" t="s">
        <v>57</v>
      </c>
      <c r="BJ304" s="39" t="s">
        <v>57</v>
      </c>
      <c r="BK304" s="39" t="s">
        <v>57</v>
      </c>
      <c r="BL304" s="39" t="s">
        <v>57</v>
      </c>
      <c r="BM304" s="39" t="s">
        <v>57</v>
      </c>
      <c r="BN304" s="39" t="s">
        <v>57</v>
      </c>
    </row>
    <row r="305" spans="3:66" outlineLevel="1">
      <c r="D305" t="str">
        <f>INDEX($AT305:$BC305,MATCH(General!$F$14,$AT$4:$BC$4,0))</f>
        <v>Net cash flow - base case</v>
      </c>
      <c r="E305" s="11" t="str">
        <f>General!$F$16</f>
        <v>EUR</v>
      </c>
      <c r="F305" s="25">
        <f>SUM(I305:AR305)</f>
        <v>1372725.1430884877</v>
      </c>
      <c r="I305" s="15">
        <f>Economic_analysis!I$31</f>
        <v>-24169.57847031741</v>
      </c>
      <c r="J305" s="15">
        <f>Economic_analysis!J$31</f>
        <v>-175325.67458891287</v>
      </c>
      <c r="K305" s="15">
        <f>Economic_analysis!K$31</f>
        <v>65378.885897095446</v>
      </c>
      <c r="L305" s="15">
        <f>Economic_analysis!L$31</f>
        <v>66670.03589709544</v>
      </c>
      <c r="M305" s="15">
        <f>Economic_analysis!M$31</f>
        <v>67961.185897095449</v>
      </c>
      <c r="N305" s="15">
        <f>Economic_analysis!N$31</f>
        <v>69252.335897095443</v>
      </c>
      <c r="O305" s="15">
        <f>Economic_analysis!O$31</f>
        <v>71378.935897095434</v>
      </c>
      <c r="P305" s="15">
        <f>Economic_analysis!P$31</f>
        <v>73505.53589709544</v>
      </c>
      <c r="Q305" s="15">
        <f>Economic_analysis!Q$31</f>
        <v>75632.135897095432</v>
      </c>
      <c r="R305" s="15">
        <f>Economic_analysis!R$31</f>
        <v>77758.735897095437</v>
      </c>
      <c r="S305" s="15">
        <f>Economic_analysis!S$31</f>
        <v>79885.335897095443</v>
      </c>
      <c r="T305" s="15">
        <f>Economic_analysis!T$31</f>
        <v>81935.985897095437</v>
      </c>
      <c r="U305" s="15">
        <f>Economic_analysis!U$31</f>
        <v>83986.635897095446</v>
      </c>
      <c r="V305" s="15">
        <f>Economic_analysis!V$31</f>
        <v>86037.28589709544</v>
      </c>
      <c r="W305" s="15">
        <f>Economic_analysis!W$31</f>
        <v>88087.935897095434</v>
      </c>
      <c r="X305" s="15">
        <f>Economic_analysis!X$31</f>
        <v>90138.585897095443</v>
      </c>
      <c r="Y305" s="15">
        <f>Economic_analysis!Y$31</f>
        <v>92189.235897095452</v>
      </c>
      <c r="Z305" s="15">
        <f>Economic_analysis!Z$31</f>
        <v>94239.885897095446</v>
      </c>
      <c r="AA305" s="15">
        <f>Economic_analysis!AA$31</f>
        <v>96290.53589709544</v>
      </c>
      <c r="AB305" s="15">
        <f>Economic_analysis!AB$31</f>
        <v>211891.18589709542</v>
      </c>
      <c r="AC305" s="15">
        <f>Economic_analysis!AC$31</f>
        <v>0</v>
      </c>
      <c r="AD305" s="15">
        <f>Economic_analysis!AD$31</f>
        <v>0</v>
      </c>
      <c r="AE305" s="15">
        <f>Economic_analysis!AE$31</f>
        <v>0</v>
      </c>
      <c r="AF305" s="15">
        <f>Economic_analysis!AF$31</f>
        <v>0</v>
      </c>
      <c r="AG305" s="15">
        <f>Economic_analysis!AG$31</f>
        <v>0</v>
      </c>
      <c r="AH305" s="15">
        <f>Economic_analysis!AH$31</f>
        <v>0</v>
      </c>
      <c r="AI305" s="15">
        <f>Economic_analysis!AI$31</f>
        <v>0</v>
      </c>
      <c r="AJ305" s="15">
        <f>Economic_analysis!AJ$31</f>
        <v>0</v>
      </c>
      <c r="AK305" s="15">
        <f>Economic_analysis!AK$31</f>
        <v>0</v>
      </c>
      <c r="AL305" s="15">
        <f>Economic_analysis!AL$31</f>
        <v>0</v>
      </c>
      <c r="AM305" s="15">
        <f>Economic_analysis!AM$31</f>
        <v>0</v>
      </c>
      <c r="AN305" s="15">
        <f>Economic_analysis!AN$31</f>
        <v>0</v>
      </c>
      <c r="AO305" s="15">
        <f>Economic_analysis!AO$31</f>
        <v>0</v>
      </c>
      <c r="AP305" s="15">
        <f>Economic_analysis!AP$31</f>
        <v>0</v>
      </c>
      <c r="AQ305" s="15">
        <f>Economic_analysis!AQ$31</f>
        <v>0</v>
      </c>
      <c r="AR305" s="15">
        <f>Economic_analysis!AR$31</f>
        <v>0</v>
      </c>
      <c r="AT305" s="39" t="s">
        <v>306</v>
      </c>
      <c r="AU305" s="39" t="s">
        <v>57</v>
      </c>
      <c r="AV305" s="39" t="s">
        <v>57</v>
      </c>
      <c r="AW305" s="39" t="s">
        <v>57</v>
      </c>
      <c r="AX305" s="39" t="s">
        <v>57</v>
      </c>
      <c r="AY305" s="39" t="s">
        <v>57</v>
      </c>
      <c r="AZ305" s="39" t="s">
        <v>57</v>
      </c>
      <c r="BA305" s="39" t="s">
        <v>57</v>
      </c>
      <c r="BB305" s="39" t="s">
        <v>57</v>
      </c>
      <c r="BC305" s="39" t="s">
        <v>57</v>
      </c>
      <c r="BE305" s="8"/>
      <c r="BF305" s="8"/>
      <c r="BG305" s="8"/>
      <c r="BH305" s="8"/>
      <c r="BI305" s="8"/>
      <c r="BJ305" s="8"/>
      <c r="BK305" s="8"/>
      <c r="BL305" s="8"/>
      <c r="BM305" s="8"/>
      <c r="BN305" s="8"/>
    </row>
    <row r="306" spans="3:66" outlineLevel="1">
      <c r="D306" t="str">
        <f>INDEX($AT306:$BC306,MATCH(General!$F$14,$AT$4:$BC$4,0))</f>
        <v>Change in cash flows</v>
      </c>
      <c r="E306" s="11" t="str">
        <f>General!$F$16</f>
        <v>EUR</v>
      </c>
      <c r="F306" s="25">
        <f>SUM(I306:AR306)</f>
        <v>-8292.1396227791138</v>
      </c>
      <c r="I306" s="15">
        <f>$F304*Economic_analysis!I$18</f>
        <v>0</v>
      </c>
      <c r="J306" s="15">
        <f>$F304*Economic_analysis!J$18</f>
        <v>-143.22900000000001</v>
      </c>
      <c r="K306" s="15">
        <f>$F304*Economic_analysis!K$18</f>
        <v>-296.13367348772857</v>
      </c>
      <c r="L306" s="15">
        <f>$F304*Economic_analysis!L$18</f>
        <v>-309.04517348772856</v>
      </c>
      <c r="M306" s="15">
        <f>$F304*Economic_analysis!M$18</f>
        <v>-321.95667348772861</v>
      </c>
      <c r="N306" s="15">
        <f>$F304*Economic_analysis!N$18</f>
        <v>-334.8681734877286</v>
      </c>
      <c r="O306" s="15">
        <f>$F304*Economic_analysis!O$18</f>
        <v>-356.13417348772856</v>
      </c>
      <c r="P306" s="15">
        <f>$F304*Economic_analysis!P$18</f>
        <v>-377.40017348772864</v>
      </c>
      <c r="Q306" s="15">
        <f>$F304*Economic_analysis!Q$18</f>
        <v>-398.66617348772854</v>
      </c>
      <c r="R306" s="15">
        <f>$F304*Economic_analysis!R$18</f>
        <v>-419.93217348772856</v>
      </c>
      <c r="S306" s="15">
        <f>$F304*Economic_analysis!S$18</f>
        <v>-441.19817348772858</v>
      </c>
      <c r="T306" s="15">
        <f>$F304*Economic_analysis!T$18</f>
        <v>-461.7046734877286</v>
      </c>
      <c r="U306" s="15">
        <f>$F304*Economic_analysis!U$18</f>
        <v>-482.21117348772862</v>
      </c>
      <c r="V306" s="15">
        <f>$F304*Economic_analysis!V$18</f>
        <v>-502.71767348772863</v>
      </c>
      <c r="W306" s="15">
        <f>$F304*Economic_analysis!W$18</f>
        <v>-523.22417348772854</v>
      </c>
      <c r="X306" s="15">
        <f>$F304*Economic_analysis!X$18</f>
        <v>-543.73067348772861</v>
      </c>
      <c r="Y306" s="15">
        <f>$F304*Economic_analysis!Y$18</f>
        <v>-564.23717348772857</v>
      </c>
      <c r="Z306" s="15">
        <f>$F304*Economic_analysis!Z$18</f>
        <v>-584.74367348772864</v>
      </c>
      <c r="AA306" s="15">
        <f>$F304*Economic_analysis!AA$18</f>
        <v>-605.2501734877286</v>
      </c>
      <c r="AB306" s="15">
        <f>$F304*Economic_analysis!AB$18</f>
        <v>-625.75667348772856</v>
      </c>
      <c r="AC306" s="15">
        <f>$F304*Economic_analysis!AC$18</f>
        <v>0</v>
      </c>
      <c r="AD306" s="15">
        <f>$F304*Economic_analysis!AD$18</f>
        <v>0</v>
      </c>
      <c r="AE306" s="15">
        <f>$F304*Economic_analysis!AE$18</f>
        <v>0</v>
      </c>
      <c r="AF306" s="15">
        <f>$F304*Economic_analysis!AF$18</f>
        <v>0</v>
      </c>
      <c r="AG306" s="15">
        <f>$F304*Economic_analysis!AG$18</f>
        <v>0</v>
      </c>
      <c r="AH306" s="15">
        <f>$F304*Economic_analysis!AH$18</f>
        <v>0</v>
      </c>
      <c r="AI306" s="15">
        <f>$F304*Economic_analysis!AI$18</f>
        <v>0</v>
      </c>
      <c r="AJ306" s="15">
        <f>$F304*Economic_analysis!AJ$18</f>
        <v>0</v>
      </c>
      <c r="AK306" s="15">
        <f>$F304*Economic_analysis!AK$18</f>
        <v>0</v>
      </c>
      <c r="AL306" s="15">
        <f>$F304*Economic_analysis!AL$18</f>
        <v>0</v>
      </c>
      <c r="AM306" s="15">
        <f>$F304*Economic_analysis!AM$18</f>
        <v>0</v>
      </c>
      <c r="AN306" s="15">
        <f>$F304*Economic_analysis!AN$18</f>
        <v>0</v>
      </c>
      <c r="AO306" s="15">
        <f>$F304*Economic_analysis!AO$18</f>
        <v>0</v>
      </c>
      <c r="AP306" s="15">
        <f>$F304*Economic_analysis!AP$18</f>
        <v>0</v>
      </c>
      <c r="AQ306" s="15">
        <f>$F304*Economic_analysis!AQ$18</f>
        <v>0</v>
      </c>
      <c r="AR306" s="15">
        <f>$F304*Economic_analysis!AR$18</f>
        <v>0</v>
      </c>
      <c r="AT306" s="39" t="s">
        <v>453</v>
      </c>
      <c r="AU306" s="39" t="s">
        <v>57</v>
      </c>
      <c r="AV306" s="39" t="s">
        <v>57</v>
      </c>
      <c r="AW306" s="39" t="s">
        <v>57</v>
      </c>
      <c r="AX306" s="39" t="s">
        <v>57</v>
      </c>
      <c r="AY306" s="39" t="s">
        <v>57</v>
      </c>
      <c r="AZ306" s="39" t="s">
        <v>57</v>
      </c>
      <c r="BA306" s="39" t="s">
        <v>57</v>
      </c>
      <c r="BB306" s="39" t="s">
        <v>57</v>
      </c>
      <c r="BC306" s="39" t="s">
        <v>57</v>
      </c>
      <c r="BE306" s="8"/>
      <c r="BF306" s="8"/>
      <c r="BG306" s="8"/>
      <c r="BH306" s="8"/>
      <c r="BI306" s="8"/>
      <c r="BJ306" s="8"/>
      <c r="BK306" s="8"/>
      <c r="BL306" s="8"/>
      <c r="BM306" s="8"/>
      <c r="BN306" s="8"/>
    </row>
    <row r="307" spans="3:66" outlineLevel="1">
      <c r="D307" s="2" t="str">
        <f>INDEX($AT307:$BC307,MATCH(General!$F$14,$AT$4:$BC$4,0))</f>
        <v>Net cash flow</v>
      </c>
      <c r="E307" s="17" t="str">
        <f>General!$F$16</f>
        <v>EUR</v>
      </c>
      <c r="F307" s="28">
        <f>SUM(I307:AR307)</f>
        <v>1364433.0034657088</v>
      </c>
      <c r="I307" s="16">
        <f>SUM(I305:I306)</f>
        <v>-24169.57847031741</v>
      </c>
      <c r="J307" s="16">
        <f t="shared" ref="J307" si="1578">SUM(J305:J306)</f>
        <v>-175468.90358891286</v>
      </c>
      <c r="K307" s="16">
        <f t="shared" ref="K307" si="1579">SUM(K305:K306)</f>
        <v>65082.75222360772</v>
      </c>
      <c r="L307" s="16">
        <f t="shared" ref="L307" si="1580">SUM(L305:L306)</f>
        <v>66360.990723607712</v>
      </c>
      <c r="M307" s="16">
        <f t="shared" ref="M307" si="1581">SUM(M305:M306)</f>
        <v>67639.229223607719</v>
      </c>
      <c r="N307" s="16">
        <f t="shared" ref="N307" si="1582">SUM(N305:N306)</f>
        <v>68917.467723607711</v>
      </c>
      <c r="O307" s="16">
        <f t="shared" ref="O307" si="1583">SUM(O305:O306)</f>
        <v>71022.801723607699</v>
      </c>
      <c r="P307" s="16">
        <f t="shared" ref="P307" si="1584">SUM(P305:P306)</f>
        <v>73128.135723607716</v>
      </c>
      <c r="Q307" s="16">
        <f t="shared" ref="Q307" si="1585">SUM(Q305:Q306)</f>
        <v>75233.469723607705</v>
      </c>
      <c r="R307" s="16">
        <f t="shared" ref="R307" si="1586">SUM(R305:R306)</f>
        <v>77338.803723607707</v>
      </c>
      <c r="S307" s="16">
        <f t="shared" ref="S307" si="1587">SUM(S305:S306)</f>
        <v>79444.13772360771</v>
      </c>
      <c r="T307" s="16">
        <f t="shared" ref="T307" si="1588">SUM(T305:T306)</f>
        <v>81474.281223607715</v>
      </c>
      <c r="U307" s="16">
        <f t="shared" ref="U307" si="1589">SUM(U305:U306)</f>
        <v>83504.424723607721</v>
      </c>
      <c r="V307" s="16">
        <f t="shared" ref="V307" si="1590">SUM(V305:V306)</f>
        <v>85534.568223607712</v>
      </c>
      <c r="W307" s="16">
        <f t="shared" ref="W307" si="1591">SUM(W305:W306)</f>
        <v>87564.711723607703</v>
      </c>
      <c r="X307" s="16">
        <f t="shared" ref="X307" si="1592">SUM(X305:X306)</f>
        <v>89594.855223607708</v>
      </c>
      <c r="Y307" s="16">
        <f t="shared" ref="Y307" si="1593">SUM(Y305:Y306)</f>
        <v>91624.998723607729</v>
      </c>
      <c r="Z307" s="16">
        <f t="shared" ref="Z307" si="1594">SUM(Z305:Z306)</f>
        <v>93655.14222360772</v>
      </c>
      <c r="AA307" s="16">
        <f t="shared" ref="AA307" si="1595">SUM(AA305:AA306)</f>
        <v>95685.285723607711</v>
      </c>
      <c r="AB307" s="16">
        <f t="shared" ref="AB307" si="1596">SUM(AB305:AB306)</f>
        <v>211265.4292236077</v>
      </c>
      <c r="AC307" s="16">
        <f t="shared" ref="AC307" si="1597">SUM(AC305:AC306)</f>
        <v>0</v>
      </c>
      <c r="AD307" s="16">
        <f t="shared" ref="AD307" si="1598">SUM(AD305:AD306)</f>
        <v>0</v>
      </c>
      <c r="AE307" s="16">
        <f t="shared" ref="AE307" si="1599">SUM(AE305:AE306)</f>
        <v>0</v>
      </c>
      <c r="AF307" s="16">
        <f t="shared" ref="AF307" si="1600">SUM(AF305:AF306)</f>
        <v>0</v>
      </c>
      <c r="AG307" s="16">
        <f t="shared" ref="AG307" si="1601">SUM(AG305:AG306)</f>
        <v>0</v>
      </c>
      <c r="AH307" s="16">
        <f t="shared" ref="AH307" si="1602">SUM(AH305:AH306)</f>
        <v>0</v>
      </c>
      <c r="AI307" s="16">
        <f t="shared" ref="AI307" si="1603">SUM(AI305:AI306)</f>
        <v>0</v>
      </c>
      <c r="AJ307" s="16">
        <f t="shared" ref="AJ307" si="1604">SUM(AJ305:AJ306)</f>
        <v>0</v>
      </c>
      <c r="AK307" s="16">
        <f t="shared" ref="AK307" si="1605">SUM(AK305:AK306)</f>
        <v>0</v>
      </c>
      <c r="AL307" s="16">
        <f t="shared" ref="AL307" si="1606">SUM(AL305:AL306)</f>
        <v>0</v>
      </c>
      <c r="AM307" s="16">
        <f t="shared" ref="AM307" si="1607">SUM(AM305:AM306)</f>
        <v>0</v>
      </c>
      <c r="AN307" s="16">
        <f t="shared" ref="AN307" si="1608">SUM(AN305:AN306)</f>
        <v>0</v>
      </c>
      <c r="AO307" s="16">
        <f t="shared" ref="AO307" si="1609">SUM(AO305:AO306)</f>
        <v>0</v>
      </c>
      <c r="AP307" s="16">
        <f t="shared" ref="AP307" si="1610">SUM(AP305:AP306)</f>
        <v>0</v>
      </c>
      <c r="AQ307" s="16">
        <f t="shared" ref="AQ307" si="1611">SUM(AQ305:AQ306)</f>
        <v>0</v>
      </c>
      <c r="AR307" s="16">
        <f t="shared" ref="AR307" si="1612">SUM(AR305:AR306)</f>
        <v>0</v>
      </c>
      <c r="AT307" s="39" t="s">
        <v>261</v>
      </c>
      <c r="AU307" s="39" t="s">
        <v>57</v>
      </c>
      <c r="AV307" s="39" t="s">
        <v>57</v>
      </c>
      <c r="AW307" s="39" t="s">
        <v>57</v>
      </c>
      <c r="AX307" s="39" t="s">
        <v>57</v>
      </c>
      <c r="AY307" s="39" t="s">
        <v>57</v>
      </c>
      <c r="AZ307" s="39" t="s">
        <v>57</v>
      </c>
      <c r="BA307" s="39" t="s">
        <v>57</v>
      </c>
      <c r="BB307" s="39" t="s">
        <v>57</v>
      </c>
      <c r="BC307" s="39" t="s">
        <v>57</v>
      </c>
      <c r="BE307" s="8"/>
      <c r="BF307" s="8"/>
      <c r="BG307" s="8"/>
      <c r="BH307" s="8"/>
      <c r="BI307" s="8"/>
      <c r="BJ307" s="8"/>
      <c r="BK307" s="8"/>
      <c r="BL307" s="8"/>
      <c r="BM307" s="8"/>
      <c r="BN307" s="8"/>
    </row>
    <row r="308" spans="3:66" outlineLevel="1">
      <c r="D308" t="str">
        <f>INDEX($AT308:$BC308,MATCH(General!$F$14,$AT$4:$BC$4,0))</f>
        <v>Cumulative net cash flow</v>
      </c>
      <c r="E308" s="11" t="str">
        <f>General!$F$16</f>
        <v>EUR</v>
      </c>
      <c r="I308" s="15">
        <f>H308+I307</f>
        <v>-24169.57847031741</v>
      </c>
      <c r="J308" s="15">
        <f t="shared" ref="J308" si="1613">I308+J307</f>
        <v>-199638.48205923027</v>
      </c>
      <c r="K308" s="15">
        <f t="shared" ref="K308" si="1614">J308+K307</f>
        <v>-134555.72983562254</v>
      </c>
      <c r="L308" s="15">
        <f t="shared" ref="L308" si="1615">K308+L307</f>
        <v>-68194.739112014824</v>
      </c>
      <c r="M308" s="15">
        <f t="shared" ref="M308" si="1616">L308+M307</f>
        <v>-555.50988840710488</v>
      </c>
      <c r="N308" s="15">
        <f t="shared" ref="N308" si="1617">M308+N307</f>
        <v>68361.957835200606</v>
      </c>
      <c r="O308" s="15">
        <f t="shared" ref="O308" si="1618">N308+O307</f>
        <v>139384.75955880829</v>
      </c>
      <c r="P308" s="15">
        <f t="shared" ref="P308" si="1619">O308+P307</f>
        <v>212512.89528241602</v>
      </c>
      <c r="Q308" s="15">
        <f t="shared" ref="Q308" si="1620">P308+Q307</f>
        <v>287746.36500602373</v>
      </c>
      <c r="R308" s="15">
        <f t="shared" ref="R308" si="1621">Q308+R307</f>
        <v>365085.16872963146</v>
      </c>
      <c r="S308" s="15">
        <f t="shared" ref="S308" si="1622">R308+S307</f>
        <v>444529.30645323917</v>
      </c>
      <c r="T308" s="15">
        <f t="shared" ref="T308" si="1623">S308+T307</f>
        <v>526003.58767684689</v>
      </c>
      <c r="U308" s="15">
        <f t="shared" ref="U308" si="1624">T308+U307</f>
        <v>609508.01240045461</v>
      </c>
      <c r="V308" s="15">
        <f t="shared" ref="V308" si="1625">U308+V307</f>
        <v>695042.58062406234</v>
      </c>
      <c r="W308" s="15">
        <f t="shared" ref="W308" si="1626">V308+W307</f>
        <v>782607.29234767007</v>
      </c>
      <c r="X308" s="15">
        <f t="shared" ref="X308" si="1627">W308+X307</f>
        <v>872202.1475712778</v>
      </c>
      <c r="Y308" s="15">
        <f t="shared" ref="Y308" si="1628">X308+Y307</f>
        <v>963827.14629488555</v>
      </c>
      <c r="Z308" s="15">
        <f t="shared" ref="Z308" si="1629">Y308+Z307</f>
        <v>1057482.2885184933</v>
      </c>
      <c r="AA308" s="15">
        <f t="shared" ref="AA308" si="1630">Z308+AA307</f>
        <v>1153167.5742421011</v>
      </c>
      <c r="AB308" s="15">
        <f t="shared" ref="AB308" si="1631">AA308+AB307</f>
        <v>1364433.0034657088</v>
      </c>
      <c r="AC308" s="15">
        <f t="shared" ref="AC308" si="1632">AB308+AC307</f>
        <v>1364433.0034657088</v>
      </c>
      <c r="AD308" s="15">
        <f t="shared" ref="AD308" si="1633">AC308+AD307</f>
        <v>1364433.0034657088</v>
      </c>
      <c r="AE308" s="15">
        <f t="shared" ref="AE308" si="1634">AD308+AE307</f>
        <v>1364433.0034657088</v>
      </c>
      <c r="AF308" s="15">
        <f t="shared" ref="AF308" si="1635">AE308+AF307</f>
        <v>1364433.0034657088</v>
      </c>
      <c r="AG308" s="15">
        <f t="shared" ref="AG308" si="1636">AF308+AG307</f>
        <v>1364433.0034657088</v>
      </c>
      <c r="AH308" s="15">
        <f t="shared" ref="AH308" si="1637">AG308+AH307</f>
        <v>1364433.0034657088</v>
      </c>
      <c r="AI308" s="15">
        <f t="shared" ref="AI308" si="1638">AH308+AI307</f>
        <v>1364433.0034657088</v>
      </c>
      <c r="AJ308" s="15">
        <f t="shared" ref="AJ308" si="1639">AI308+AJ307</f>
        <v>1364433.0034657088</v>
      </c>
      <c r="AK308" s="15">
        <f t="shared" ref="AK308" si="1640">AJ308+AK307</f>
        <v>1364433.0034657088</v>
      </c>
      <c r="AL308" s="15">
        <f t="shared" ref="AL308" si="1641">AK308+AL307</f>
        <v>1364433.0034657088</v>
      </c>
      <c r="AM308" s="15">
        <f t="shared" ref="AM308" si="1642">AL308+AM307</f>
        <v>1364433.0034657088</v>
      </c>
      <c r="AN308" s="15">
        <f t="shared" ref="AN308" si="1643">AM308+AN307</f>
        <v>1364433.0034657088</v>
      </c>
      <c r="AO308" s="15">
        <f t="shared" ref="AO308" si="1644">AN308+AO307</f>
        <v>1364433.0034657088</v>
      </c>
      <c r="AP308" s="15">
        <f t="shared" ref="AP308" si="1645">AO308+AP307</f>
        <v>1364433.0034657088</v>
      </c>
      <c r="AQ308" s="15">
        <f t="shared" ref="AQ308" si="1646">AP308+AQ307</f>
        <v>1364433.0034657088</v>
      </c>
      <c r="AR308" s="15">
        <f t="shared" ref="AR308" si="1647">AQ308+AR307</f>
        <v>1364433.0034657088</v>
      </c>
      <c r="AT308" s="39" t="s">
        <v>263</v>
      </c>
      <c r="AU308" s="39" t="s">
        <v>57</v>
      </c>
      <c r="AV308" s="39" t="s">
        <v>57</v>
      </c>
      <c r="AW308" s="39" t="s">
        <v>57</v>
      </c>
      <c r="AX308" s="39" t="s">
        <v>57</v>
      </c>
      <c r="AY308" s="39" t="s">
        <v>57</v>
      </c>
      <c r="AZ308" s="39" t="s">
        <v>57</v>
      </c>
      <c r="BA308" s="39" t="s">
        <v>57</v>
      </c>
      <c r="BB308" s="39" t="s">
        <v>57</v>
      </c>
      <c r="BC308" s="39" t="s">
        <v>57</v>
      </c>
      <c r="BE308" s="8"/>
      <c r="BF308" s="8"/>
      <c r="BG308" s="8"/>
      <c r="BH308" s="8"/>
      <c r="BI308" s="8"/>
      <c r="BJ308" s="8"/>
      <c r="BK308" s="8"/>
      <c r="BL308" s="8"/>
      <c r="BM308" s="8"/>
      <c r="BN308" s="8"/>
    </row>
    <row r="309" spans="3:66" outlineLevel="1">
      <c r="E309" s="11"/>
    </row>
    <row r="310" spans="3:66" outlineLevel="1">
      <c r="D310" s="2" t="str">
        <f>INDEX($AT310:$BC310,MATCH(General!$F$14,$AT$4:$BC$4,0))</f>
        <v>Discounted net cash flow</v>
      </c>
      <c r="E310" s="17" t="str">
        <f>General!$F$16</f>
        <v>EUR</v>
      </c>
      <c r="F310" s="28">
        <f>SUM(I310:AR310)</f>
        <v>898378.13629080809</v>
      </c>
      <c r="I310" s="16">
        <f>I307/(1+Calc!$F$835)^Config!I$15</f>
        <v>-23465.610165356709</v>
      </c>
      <c r="J310" s="16">
        <f>J307/(1+Calc!$F$835)^Config!J$15</f>
        <v>-165396.27070309443</v>
      </c>
      <c r="K310" s="16">
        <f>K307/(1+Calc!$F$835)^Config!K$15</f>
        <v>59559.937865182903</v>
      </c>
      <c r="L310" s="16">
        <f>L307/(1+Calc!$F$835)^Config!L$15</f>
        <v>58960.880744778638</v>
      </c>
      <c r="M310" s="16">
        <f>M307/(1+Calc!$F$835)^Config!M$15</f>
        <v>58346.193297258083</v>
      </c>
      <c r="N310" s="16">
        <f>N307/(1+Calc!$F$835)^Config!N$15</f>
        <v>57717.294229025349</v>
      </c>
      <c r="O310" s="16">
        <f>O307/(1+Calc!$F$835)^Config!O$15</f>
        <v>57748.037193287535</v>
      </c>
      <c r="P310" s="16">
        <f>P307/(1+Calc!$F$835)^Config!P$15</f>
        <v>57728.025628378738</v>
      </c>
      <c r="Q310" s="16">
        <f>Q307/(1+Calc!$F$835)^Config!Q$15</f>
        <v>57660.190028440607</v>
      </c>
      <c r="R310" s="16">
        <f>R307/(1+Calc!$F$835)^Config!R$15</f>
        <v>57547.333236128688</v>
      </c>
      <c r="S310" s="16">
        <f>S307/(1+Calc!$F$835)^Config!S$15</f>
        <v>57392.135392576572</v>
      </c>
      <c r="T310" s="16">
        <f>T307/(1+Calc!$F$835)^Config!T$15</f>
        <v>57144.421603422583</v>
      </c>
      <c r="U310" s="16">
        <f>U307/(1+Calc!$F$835)^Config!U$15</f>
        <v>56862.449910900134</v>
      </c>
      <c r="V310" s="16">
        <f>V307/(1+Calc!$F$835)^Config!V$15</f>
        <v>56548.426065634521</v>
      </c>
      <c r="W310" s="16">
        <f>W307/(1+Calc!$F$835)^Config!W$15</f>
        <v>56204.456390147032</v>
      </c>
      <c r="X310" s="16">
        <f>X307/(1+Calc!$F$835)^Config!X$15</f>
        <v>55832.551699564894</v>
      </c>
      <c r="Y310" s="16">
        <f>Y307/(1+Calc!$F$835)^Config!Y$15</f>
        <v>55434.631078288847</v>
      </c>
      <c r="Z310" s="16">
        <f>Z307/(1+Calc!$F$835)^Config!Z$15</f>
        <v>55012.525517683207</v>
      </c>
      <c r="AA310" s="16">
        <f>AA307/(1+Calc!$F$835)^Config!AA$15</f>
        <v>54567.981419680051</v>
      </c>
      <c r="AB310" s="16">
        <f>AB307/(1+Calc!$F$835)^Config!AB$15</f>
        <v>116972.54585888077</v>
      </c>
      <c r="AC310" s="16">
        <f>AC307/(1+Calc!$F$835)^Config!AC$15</f>
        <v>0</v>
      </c>
      <c r="AD310" s="16">
        <f>AD307/(1+Calc!$F$835)^Config!AD$15</f>
        <v>0</v>
      </c>
      <c r="AE310" s="16">
        <f>AE307/(1+Calc!$F$835)^Config!AE$15</f>
        <v>0</v>
      </c>
      <c r="AF310" s="16">
        <f>AF307/(1+Calc!$F$835)^Config!AF$15</f>
        <v>0</v>
      </c>
      <c r="AG310" s="16">
        <f>AG307/(1+Calc!$F$835)^Config!AG$15</f>
        <v>0</v>
      </c>
      <c r="AH310" s="16">
        <f>AH307/(1+Calc!$F$835)^Config!AH$15</f>
        <v>0</v>
      </c>
      <c r="AI310" s="16">
        <f>AI307/(1+Calc!$F$835)^Config!AI$15</f>
        <v>0</v>
      </c>
      <c r="AJ310" s="16">
        <f>AJ307/(1+Calc!$F$835)^Config!AJ$15</f>
        <v>0</v>
      </c>
      <c r="AK310" s="16">
        <f>AK307/(1+Calc!$F$835)^Config!AK$15</f>
        <v>0</v>
      </c>
      <c r="AL310" s="16">
        <f>AL307/(1+Calc!$F$835)^Config!AL$15</f>
        <v>0</v>
      </c>
      <c r="AM310" s="16">
        <f>AM307/(1+Calc!$F$835)^Config!AM$15</f>
        <v>0</v>
      </c>
      <c r="AN310" s="16">
        <f>AN307/(1+Calc!$F$835)^Config!AN$15</f>
        <v>0</v>
      </c>
      <c r="AO310" s="16">
        <f>AO307/(1+Calc!$F$835)^Config!AO$15</f>
        <v>0</v>
      </c>
      <c r="AP310" s="16">
        <f>AP307/(1+Calc!$F$835)^Config!AP$15</f>
        <v>0</v>
      </c>
      <c r="AQ310" s="16">
        <f>AQ307/(1+Calc!$F$835)^Config!AQ$15</f>
        <v>0</v>
      </c>
      <c r="AR310" s="16">
        <f>AR307/(1+Calc!$F$835)^Config!AR$15</f>
        <v>0</v>
      </c>
      <c r="AT310" s="39" t="s">
        <v>266</v>
      </c>
      <c r="AU310" s="39" t="s">
        <v>57</v>
      </c>
      <c r="AV310" s="39" t="s">
        <v>57</v>
      </c>
      <c r="AW310" s="39" t="s">
        <v>57</v>
      </c>
      <c r="AX310" s="39" t="s">
        <v>57</v>
      </c>
      <c r="AY310" s="39" t="s">
        <v>57</v>
      </c>
      <c r="AZ310" s="39" t="s">
        <v>57</v>
      </c>
      <c r="BA310" s="39" t="s">
        <v>57</v>
      </c>
      <c r="BB310" s="39" t="s">
        <v>57</v>
      </c>
      <c r="BC310" s="39" t="s">
        <v>57</v>
      </c>
      <c r="BE310" s="8"/>
      <c r="BF310" s="8"/>
      <c r="BG310" s="8"/>
      <c r="BH310" s="8"/>
      <c r="BI310" s="8"/>
      <c r="BJ310" s="8"/>
      <c r="BK310" s="8"/>
      <c r="BL310" s="8"/>
      <c r="BM310" s="8"/>
      <c r="BN310" s="8"/>
    </row>
    <row r="311" spans="3:66" outlineLevel="1">
      <c r="D311" t="str">
        <f>INDEX($AT311:$BC311,MATCH(General!$F$14,$AT$4:$BC$4,0))</f>
        <v>Cumulative discounted net cash flow</v>
      </c>
      <c r="E311" s="11" t="str">
        <f>General!$F$16</f>
        <v>EUR</v>
      </c>
      <c r="I311" s="15">
        <f>H311+I310</f>
        <v>-23465.610165356709</v>
      </c>
      <c r="J311" s="15">
        <f t="shared" ref="J311" si="1648">I311+J310</f>
        <v>-188861.88086845115</v>
      </c>
      <c r="K311" s="15">
        <f t="shared" ref="K311" si="1649">J311+K310</f>
        <v>-129301.94300326824</v>
      </c>
      <c r="L311" s="15">
        <f t="shared" ref="L311" si="1650">K311+L310</f>
        <v>-70341.062258489605</v>
      </c>
      <c r="M311" s="15">
        <f t="shared" ref="M311" si="1651">L311+M310</f>
        <v>-11994.868961231521</v>
      </c>
      <c r="N311" s="15">
        <f t="shared" ref="N311" si="1652">M311+N310</f>
        <v>45722.425267793828</v>
      </c>
      <c r="O311" s="15">
        <f t="shared" ref="O311" si="1653">N311+O310</f>
        <v>103470.46246108136</v>
      </c>
      <c r="P311" s="15">
        <f t="shared" ref="P311" si="1654">O311+P310</f>
        <v>161198.48808946009</v>
      </c>
      <c r="Q311" s="15">
        <f t="shared" ref="Q311" si="1655">P311+Q310</f>
        <v>218858.67811790071</v>
      </c>
      <c r="R311" s="15">
        <f t="shared" ref="R311" si="1656">Q311+R310</f>
        <v>276406.01135402941</v>
      </c>
      <c r="S311" s="15">
        <f t="shared" ref="S311" si="1657">R311+S310</f>
        <v>333798.14674660598</v>
      </c>
      <c r="T311" s="15">
        <f t="shared" ref="T311" si="1658">S311+T310</f>
        <v>390942.5683500286</v>
      </c>
      <c r="U311" s="15">
        <f t="shared" ref="U311" si="1659">T311+U310</f>
        <v>447805.01826092874</v>
      </c>
      <c r="V311" s="15">
        <f t="shared" ref="V311" si="1660">U311+V310</f>
        <v>504353.44432656327</v>
      </c>
      <c r="W311" s="15">
        <f t="shared" ref="W311" si="1661">V311+W310</f>
        <v>560557.90071671025</v>
      </c>
      <c r="X311" s="15">
        <f t="shared" ref="X311" si="1662">W311+X310</f>
        <v>616390.45241627516</v>
      </c>
      <c r="Y311" s="15">
        <f t="shared" ref="Y311" si="1663">X311+Y310</f>
        <v>671825.08349456405</v>
      </c>
      <c r="Z311" s="15">
        <f t="shared" ref="Z311" si="1664">Y311+Z310</f>
        <v>726837.6090122473</v>
      </c>
      <c r="AA311" s="15">
        <f t="shared" ref="AA311" si="1665">Z311+AA310</f>
        <v>781405.59043192735</v>
      </c>
      <c r="AB311" s="15">
        <f t="shared" ref="AB311" si="1666">AA311+AB310</f>
        <v>898378.13629080809</v>
      </c>
      <c r="AC311" s="15">
        <f t="shared" ref="AC311" si="1667">AB311+AC310</f>
        <v>898378.13629080809</v>
      </c>
      <c r="AD311" s="15">
        <f t="shared" ref="AD311" si="1668">AC311+AD310</f>
        <v>898378.13629080809</v>
      </c>
      <c r="AE311" s="15">
        <f t="shared" ref="AE311" si="1669">AD311+AE310</f>
        <v>898378.13629080809</v>
      </c>
      <c r="AF311" s="15">
        <f t="shared" ref="AF311" si="1670">AE311+AF310</f>
        <v>898378.13629080809</v>
      </c>
      <c r="AG311" s="15">
        <f t="shared" ref="AG311" si="1671">AF311+AG310</f>
        <v>898378.13629080809</v>
      </c>
      <c r="AH311" s="15">
        <f t="shared" ref="AH311" si="1672">AG311+AH310</f>
        <v>898378.13629080809</v>
      </c>
      <c r="AI311" s="15">
        <f t="shared" ref="AI311" si="1673">AH311+AI310</f>
        <v>898378.13629080809</v>
      </c>
      <c r="AJ311" s="15">
        <f t="shared" ref="AJ311" si="1674">AI311+AJ310</f>
        <v>898378.13629080809</v>
      </c>
      <c r="AK311" s="15">
        <f t="shared" ref="AK311" si="1675">AJ311+AK310</f>
        <v>898378.13629080809</v>
      </c>
      <c r="AL311" s="15">
        <f t="shared" ref="AL311" si="1676">AK311+AL310</f>
        <v>898378.13629080809</v>
      </c>
      <c r="AM311" s="15">
        <f t="shared" ref="AM311" si="1677">AL311+AM310</f>
        <v>898378.13629080809</v>
      </c>
      <c r="AN311" s="15">
        <f t="shared" ref="AN311" si="1678">AM311+AN310</f>
        <v>898378.13629080809</v>
      </c>
      <c r="AO311" s="15">
        <f t="shared" ref="AO311" si="1679">AN311+AO310</f>
        <v>898378.13629080809</v>
      </c>
      <c r="AP311" s="15">
        <f t="shared" ref="AP311" si="1680">AO311+AP310</f>
        <v>898378.13629080809</v>
      </c>
      <c r="AQ311" s="15">
        <f t="shared" ref="AQ311" si="1681">AP311+AQ310</f>
        <v>898378.13629080809</v>
      </c>
      <c r="AR311" s="15">
        <f t="shared" ref="AR311" si="1682">AQ311+AR310</f>
        <v>898378.13629080809</v>
      </c>
      <c r="AT311" s="39" t="s">
        <v>267</v>
      </c>
      <c r="AU311" s="39" t="s">
        <v>57</v>
      </c>
      <c r="AV311" s="39" t="s">
        <v>57</v>
      </c>
      <c r="AW311" s="39" t="s">
        <v>57</v>
      </c>
      <c r="AX311" s="39" t="s">
        <v>57</v>
      </c>
      <c r="AY311" s="39" t="s">
        <v>57</v>
      </c>
      <c r="AZ311" s="39" t="s">
        <v>57</v>
      </c>
      <c r="BA311" s="39" t="s">
        <v>57</v>
      </c>
      <c r="BB311" s="39" t="s">
        <v>57</v>
      </c>
      <c r="BC311" s="39" t="s">
        <v>57</v>
      </c>
      <c r="BE311" s="8"/>
      <c r="BF311" s="8"/>
      <c r="BG311" s="8"/>
      <c r="BH311" s="8"/>
      <c r="BI311" s="8"/>
      <c r="BJ311" s="8"/>
      <c r="BK311" s="8"/>
      <c r="BL311" s="8"/>
      <c r="BM311" s="8"/>
      <c r="BN311" s="8"/>
    </row>
    <row r="312" spans="3:66" outlineLevel="1">
      <c r="E312" s="11"/>
    </row>
    <row r="313" spans="3:66" outlineLevel="1">
      <c r="D313" s="2" t="str">
        <f>INDEX($AT313:$BC313,MATCH(General!$F$14,$AT$4:$BC$4,0))</f>
        <v>Profitability measures</v>
      </c>
      <c r="E313" s="11"/>
      <c r="AT313" s="39" t="s">
        <v>264</v>
      </c>
      <c r="AU313" s="39" t="s">
        <v>57</v>
      </c>
      <c r="AV313" s="39" t="s">
        <v>57</v>
      </c>
      <c r="AW313" s="39" t="s">
        <v>57</v>
      </c>
      <c r="AX313" s="39" t="s">
        <v>57</v>
      </c>
      <c r="AY313" s="39" t="s">
        <v>57</v>
      </c>
      <c r="AZ313" s="39" t="s">
        <v>57</v>
      </c>
      <c r="BA313" s="39" t="s">
        <v>57</v>
      </c>
      <c r="BB313" s="39" t="s">
        <v>57</v>
      </c>
      <c r="BC313" s="39" t="s">
        <v>57</v>
      </c>
    </row>
    <row r="314" spans="3:66" outlineLevel="1">
      <c r="D314" t="str">
        <f>INDEX($AT314:$BC314,MATCH(General!$F$14,$AT$4:$BC$4,0))</f>
        <v>ENPV</v>
      </c>
      <c r="E314" s="11" t="str">
        <f>General!$F$16</f>
        <v>EUR</v>
      </c>
      <c r="F314" s="25">
        <f>F310</f>
        <v>898378.13629080809</v>
      </c>
      <c r="AT314" s="57" t="s">
        <v>295</v>
      </c>
      <c r="AU314" s="39" t="s">
        <v>57</v>
      </c>
      <c r="AV314" s="39" t="s">
        <v>57</v>
      </c>
      <c r="AW314" s="39" t="s">
        <v>57</v>
      </c>
      <c r="AX314" s="39" t="s">
        <v>57</v>
      </c>
      <c r="AY314" s="39" t="s">
        <v>57</v>
      </c>
      <c r="AZ314" s="39" t="s">
        <v>57</v>
      </c>
      <c r="BA314" s="39" t="s">
        <v>57</v>
      </c>
      <c r="BB314" s="39" t="s">
        <v>57</v>
      </c>
      <c r="BC314" s="39" t="s">
        <v>57</v>
      </c>
      <c r="BE314" s="8"/>
      <c r="BF314" s="8"/>
      <c r="BG314" s="8"/>
      <c r="BH314" s="8"/>
      <c r="BI314" s="8"/>
      <c r="BJ314" s="8"/>
      <c r="BK314" s="8"/>
      <c r="BL314" s="8"/>
      <c r="BM314" s="8"/>
      <c r="BN314" s="8"/>
    </row>
    <row r="315" spans="3:66" outlineLevel="1">
      <c r="D315" t="str">
        <f>INDEX($AT315:$BC315,MATCH(General!$F$14,$AT$4:$BC$4,0))</f>
        <v>ERR</v>
      </c>
      <c r="E315" s="11" t="str">
        <f>INDEX($BC315:$BL315,MATCH(General!$F$14,$BC$4:$BL$4,0))</f>
        <v>%</v>
      </c>
      <c r="F315" s="49">
        <f>IFERROR(IRR(I307:AR307),"n/a")</f>
        <v>0.3347748251822964</v>
      </c>
      <c r="AT315" s="57" t="s">
        <v>296</v>
      </c>
      <c r="AU315" s="39" t="s">
        <v>57</v>
      </c>
      <c r="AV315" s="39" t="s">
        <v>57</v>
      </c>
      <c r="AW315" s="39" t="s">
        <v>57</v>
      </c>
      <c r="AX315" s="39" t="s">
        <v>57</v>
      </c>
      <c r="AY315" s="39" t="s">
        <v>57</v>
      </c>
      <c r="AZ315" s="39" t="s">
        <v>57</v>
      </c>
      <c r="BA315" s="39" t="s">
        <v>57</v>
      </c>
      <c r="BB315" s="39" t="s">
        <v>57</v>
      </c>
      <c r="BC315" s="39" t="s">
        <v>57</v>
      </c>
      <c r="BE315" s="39" t="s">
        <v>21</v>
      </c>
      <c r="BF315" s="39" t="s">
        <v>21</v>
      </c>
      <c r="BG315" s="39" t="s">
        <v>57</v>
      </c>
      <c r="BH315" s="39" t="s">
        <v>57</v>
      </c>
      <c r="BI315" s="39" t="s">
        <v>57</v>
      </c>
      <c r="BJ315" s="39" t="s">
        <v>57</v>
      </c>
      <c r="BK315" s="39" t="s">
        <v>57</v>
      </c>
      <c r="BL315" s="39" t="s">
        <v>57</v>
      </c>
      <c r="BM315" s="39" t="s">
        <v>57</v>
      </c>
      <c r="BN315" s="39" t="s">
        <v>57</v>
      </c>
    </row>
    <row r="316" spans="3:66" outlineLevel="1">
      <c r="D316" t="str">
        <f>INDEX($AT316:$BC316,MATCH(General!$F$14,$AT$4:$BC$4,0))</f>
        <v>ENPV change</v>
      </c>
      <c r="E316" s="11" t="str">
        <f>INDEX($BC316:$BL316,MATCH(General!$F$14,$BC$4:$BL$4,0))</f>
        <v>%</v>
      </c>
      <c r="F316" s="49">
        <f>IFERROR(IF(AND(F314&gt;0,Economic_analysis!$F$38&gt;0),F314/Economic_analysis!$F$38-1,IF(AND(F314&lt;0,Economic_analysis!$F$38&lt;0),-(F314/Economic_analysis!$F$38-1),"n/a")),"n/a")</f>
        <v>-6.413238487173456E-3</v>
      </c>
      <c r="AT316" s="57" t="s">
        <v>331</v>
      </c>
      <c r="AU316" s="39" t="s">
        <v>57</v>
      </c>
      <c r="AV316" s="39" t="s">
        <v>57</v>
      </c>
      <c r="AW316" s="39" t="s">
        <v>57</v>
      </c>
      <c r="AX316" s="39" t="s">
        <v>57</v>
      </c>
      <c r="AY316" s="39" t="s">
        <v>57</v>
      </c>
      <c r="AZ316" s="39" t="s">
        <v>57</v>
      </c>
      <c r="BA316" s="39" t="s">
        <v>57</v>
      </c>
      <c r="BB316" s="39" t="s">
        <v>57</v>
      </c>
      <c r="BC316" s="39" t="s">
        <v>57</v>
      </c>
      <c r="BE316" s="39" t="s">
        <v>21</v>
      </c>
      <c r="BF316" s="39" t="s">
        <v>21</v>
      </c>
      <c r="BG316" s="39" t="s">
        <v>57</v>
      </c>
      <c r="BH316" s="39" t="s">
        <v>57</v>
      </c>
      <c r="BI316" s="39" t="s">
        <v>57</v>
      </c>
      <c r="BJ316" s="39" t="s">
        <v>57</v>
      </c>
      <c r="BK316" s="39" t="s">
        <v>57</v>
      </c>
      <c r="BL316" s="39" t="s">
        <v>57</v>
      </c>
      <c r="BM316" s="39" t="s">
        <v>57</v>
      </c>
      <c r="BN316" s="39" t="s">
        <v>57</v>
      </c>
    </row>
    <row r="317" spans="3:66" outlineLevel="1">
      <c r="D317" t="str">
        <f>INDEX($AT317:$BC317,MATCH(General!$F$14,$AT$4:$BC$4,0))</f>
        <v>ERR change</v>
      </c>
      <c r="E317" s="11" t="str">
        <f>INDEX($BC317:$BL317,MATCH(General!$F$14,$BC$4:$BL$4,0))</f>
        <v>p.p.</v>
      </c>
      <c r="F317" s="49">
        <f>IFERROR(F315-Economic_analysis!$F$39,"n/a")</f>
        <v>-1.7160928073181037E-3</v>
      </c>
      <c r="AT317" s="57" t="s">
        <v>332</v>
      </c>
      <c r="AU317" s="39" t="s">
        <v>57</v>
      </c>
      <c r="AV317" s="39" t="s">
        <v>57</v>
      </c>
      <c r="AW317" s="39" t="s">
        <v>57</v>
      </c>
      <c r="AX317" s="39" t="s">
        <v>57</v>
      </c>
      <c r="AY317" s="39" t="s">
        <v>57</v>
      </c>
      <c r="AZ317" s="39" t="s">
        <v>57</v>
      </c>
      <c r="BA317" s="39" t="s">
        <v>57</v>
      </c>
      <c r="BB317" s="39" t="s">
        <v>57</v>
      </c>
      <c r="BC317" s="39" t="s">
        <v>57</v>
      </c>
      <c r="BE317" s="39" t="s">
        <v>333</v>
      </c>
      <c r="BF317" s="39" t="s">
        <v>333</v>
      </c>
      <c r="BG317" s="39" t="s">
        <v>57</v>
      </c>
      <c r="BH317" s="39" t="s">
        <v>57</v>
      </c>
      <c r="BI317" s="39" t="s">
        <v>57</v>
      </c>
      <c r="BJ317" s="39" t="s">
        <v>57</v>
      </c>
      <c r="BK317" s="39" t="s">
        <v>57</v>
      </c>
      <c r="BL317" s="39" t="s">
        <v>57</v>
      </c>
      <c r="BM317" s="39" t="s">
        <v>57</v>
      </c>
      <c r="BN317" s="39" t="s">
        <v>57</v>
      </c>
    </row>
    <row r="318" spans="3:66" outlineLevel="1">
      <c r="E318" s="11"/>
    </row>
    <row r="319" spans="3:66" outlineLevel="1">
      <c r="C319" s="6" t="str">
        <f>INDEX($AT319:$BC319,MATCH(General!$F$14,$AT$4:$BC$4,0))</f>
        <v>Benefits sensitivity - increase</v>
      </c>
      <c r="D319" s="6"/>
      <c r="E319" s="13"/>
      <c r="F319" s="6"/>
      <c r="G319" s="6"/>
      <c r="H319" s="6"/>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c r="AP319" s="14"/>
      <c r="AQ319" s="14"/>
      <c r="AR319" s="14"/>
      <c r="AT319" s="39" t="s">
        <v>439</v>
      </c>
      <c r="AU319" s="39" t="s">
        <v>57</v>
      </c>
      <c r="AV319" s="39" t="s">
        <v>57</v>
      </c>
      <c r="AW319" s="39" t="s">
        <v>57</v>
      </c>
      <c r="AX319" s="39" t="s">
        <v>57</v>
      </c>
      <c r="AY319" s="39" t="s">
        <v>57</v>
      </c>
      <c r="AZ319" s="39" t="s">
        <v>57</v>
      </c>
      <c r="BA319" s="39" t="s">
        <v>57</v>
      </c>
      <c r="BB319" s="39" t="s">
        <v>57</v>
      </c>
      <c r="BC319" s="39" t="s">
        <v>57</v>
      </c>
    </row>
    <row r="320" spans="3:66" outlineLevel="1">
      <c r="E320" s="11"/>
    </row>
    <row r="321" spans="1:66" outlineLevel="1">
      <c r="D321" t="str">
        <f>INDEX($AT321:$BC321,MATCH(General!$F$14,$AT$4:$BC$4,0))</f>
        <v>Benefits change</v>
      </c>
      <c r="E321" s="11" t="str">
        <f>INDEX($BC321:$BL321,MATCH(General!$F$14,$BC$4:$BL$4,0))</f>
        <v>%</v>
      </c>
      <c r="F321" s="49">
        <f>Analysis_param!$G$85</f>
        <v>0.01</v>
      </c>
      <c r="AT321" s="39" t="s">
        <v>438</v>
      </c>
      <c r="AU321" s="39" t="s">
        <v>57</v>
      </c>
      <c r="AV321" s="39" t="s">
        <v>57</v>
      </c>
      <c r="AW321" s="39" t="s">
        <v>57</v>
      </c>
      <c r="AX321" s="39" t="s">
        <v>57</v>
      </c>
      <c r="AY321" s="39" t="s">
        <v>57</v>
      </c>
      <c r="AZ321" s="39" t="s">
        <v>57</v>
      </c>
      <c r="BA321" s="39" t="s">
        <v>57</v>
      </c>
      <c r="BB321" s="39" t="s">
        <v>57</v>
      </c>
      <c r="BC321" s="39" t="s">
        <v>57</v>
      </c>
      <c r="BE321" s="39" t="s">
        <v>21</v>
      </c>
      <c r="BF321" s="39" t="s">
        <v>21</v>
      </c>
      <c r="BG321" s="39" t="s">
        <v>57</v>
      </c>
      <c r="BH321" s="39" t="s">
        <v>57</v>
      </c>
      <c r="BI321" s="39" t="s">
        <v>57</v>
      </c>
      <c r="BJ321" s="39" t="s">
        <v>57</v>
      </c>
      <c r="BK321" s="39" t="s">
        <v>57</v>
      </c>
      <c r="BL321" s="39" t="s">
        <v>57</v>
      </c>
      <c r="BM321" s="39" t="s">
        <v>57</v>
      </c>
      <c r="BN321" s="39" t="s">
        <v>57</v>
      </c>
    </row>
    <row r="322" spans="1:66" outlineLevel="1">
      <c r="D322" t="str">
        <f>INDEX($AT322:$BC322,MATCH(General!$F$14,$AT$4:$BC$4,0))</f>
        <v>Net cash flow - base case</v>
      </c>
      <c r="E322" s="11" t="str">
        <f>General!$F$16</f>
        <v>EUR</v>
      </c>
      <c r="F322" s="25">
        <f>SUM(I322:AR322)</f>
        <v>1372725.1430884877</v>
      </c>
      <c r="I322" s="15">
        <f>Economic_analysis!I$31</f>
        <v>-24169.57847031741</v>
      </c>
      <c r="J322" s="15">
        <f>Economic_analysis!J$31</f>
        <v>-175325.67458891287</v>
      </c>
      <c r="K322" s="15">
        <f>Economic_analysis!K$31</f>
        <v>65378.885897095446</v>
      </c>
      <c r="L322" s="15">
        <f>Economic_analysis!L$31</f>
        <v>66670.03589709544</v>
      </c>
      <c r="M322" s="15">
        <f>Economic_analysis!M$31</f>
        <v>67961.185897095449</v>
      </c>
      <c r="N322" s="15">
        <f>Economic_analysis!N$31</f>
        <v>69252.335897095443</v>
      </c>
      <c r="O322" s="15">
        <f>Economic_analysis!O$31</f>
        <v>71378.935897095434</v>
      </c>
      <c r="P322" s="15">
        <f>Economic_analysis!P$31</f>
        <v>73505.53589709544</v>
      </c>
      <c r="Q322" s="15">
        <f>Economic_analysis!Q$31</f>
        <v>75632.135897095432</v>
      </c>
      <c r="R322" s="15">
        <f>Economic_analysis!R$31</f>
        <v>77758.735897095437</v>
      </c>
      <c r="S322" s="15">
        <f>Economic_analysis!S$31</f>
        <v>79885.335897095443</v>
      </c>
      <c r="T322" s="15">
        <f>Economic_analysis!T$31</f>
        <v>81935.985897095437</v>
      </c>
      <c r="U322" s="15">
        <f>Economic_analysis!U$31</f>
        <v>83986.635897095446</v>
      </c>
      <c r="V322" s="15">
        <f>Economic_analysis!V$31</f>
        <v>86037.28589709544</v>
      </c>
      <c r="W322" s="15">
        <f>Economic_analysis!W$31</f>
        <v>88087.935897095434</v>
      </c>
      <c r="X322" s="15">
        <f>Economic_analysis!X$31</f>
        <v>90138.585897095443</v>
      </c>
      <c r="Y322" s="15">
        <f>Economic_analysis!Y$31</f>
        <v>92189.235897095452</v>
      </c>
      <c r="Z322" s="15">
        <f>Economic_analysis!Z$31</f>
        <v>94239.885897095446</v>
      </c>
      <c r="AA322" s="15">
        <f>Economic_analysis!AA$31</f>
        <v>96290.53589709544</v>
      </c>
      <c r="AB322" s="15">
        <f>Economic_analysis!AB$31</f>
        <v>211891.18589709542</v>
      </c>
      <c r="AC322" s="15">
        <f>Economic_analysis!AC$31</f>
        <v>0</v>
      </c>
      <c r="AD322" s="15">
        <f>Economic_analysis!AD$31</f>
        <v>0</v>
      </c>
      <c r="AE322" s="15">
        <f>Economic_analysis!AE$31</f>
        <v>0</v>
      </c>
      <c r="AF322" s="15">
        <f>Economic_analysis!AF$31</f>
        <v>0</v>
      </c>
      <c r="AG322" s="15">
        <f>Economic_analysis!AG$31</f>
        <v>0</v>
      </c>
      <c r="AH322" s="15">
        <f>Economic_analysis!AH$31</f>
        <v>0</v>
      </c>
      <c r="AI322" s="15">
        <f>Economic_analysis!AI$31</f>
        <v>0</v>
      </c>
      <c r="AJ322" s="15">
        <f>Economic_analysis!AJ$31</f>
        <v>0</v>
      </c>
      <c r="AK322" s="15">
        <f>Economic_analysis!AK$31</f>
        <v>0</v>
      </c>
      <c r="AL322" s="15">
        <f>Economic_analysis!AL$31</f>
        <v>0</v>
      </c>
      <c r="AM322" s="15">
        <f>Economic_analysis!AM$31</f>
        <v>0</v>
      </c>
      <c r="AN322" s="15">
        <f>Economic_analysis!AN$31</f>
        <v>0</v>
      </c>
      <c r="AO322" s="15">
        <f>Economic_analysis!AO$31</f>
        <v>0</v>
      </c>
      <c r="AP322" s="15">
        <f>Economic_analysis!AP$31</f>
        <v>0</v>
      </c>
      <c r="AQ322" s="15">
        <f>Economic_analysis!AQ$31</f>
        <v>0</v>
      </c>
      <c r="AR322" s="15">
        <f>Economic_analysis!AR$31</f>
        <v>0</v>
      </c>
      <c r="AT322" s="39" t="s">
        <v>306</v>
      </c>
      <c r="AU322" s="39" t="s">
        <v>57</v>
      </c>
      <c r="AV322" s="39" t="s">
        <v>57</v>
      </c>
      <c r="AW322" s="39" t="s">
        <v>57</v>
      </c>
      <c r="AX322" s="39" t="s">
        <v>57</v>
      </c>
      <c r="AY322" s="39" t="s">
        <v>57</v>
      </c>
      <c r="AZ322" s="39" t="s">
        <v>57</v>
      </c>
      <c r="BA322" s="39" t="s">
        <v>57</v>
      </c>
      <c r="BB322" s="39" t="s">
        <v>57</v>
      </c>
      <c r="BC322" s="39" t="s">
        <v>57</v>
      </c>
      <c r="BE322" s="8"/>
      <c r="BF322" s="8"/>
      <c r="BG322" s="8"/>
      <c r="BH322" s="8"/>
      <c r="BI322" s="8"/>
      <c r="BJ322" s="8"/>
      <c r="BK322" s="8"/>
      <c r="BL322" s="8"/>
      <c r="BM322" s="8"/>
      <c r="BN322" s="8"/>
    </row>
    <row r="323" spans="1:66" outlineLevel="1">
      <c r="D323" t="str">
        <f>INDEX($AT323:$BC323,MATCH(General!$F$14,$AT$4:$BC$4,0))</f>
        <v>Change in cash flows</v>
      </c>
      <c r="E323" s="11" t="str">
        <f>General!$F$16</f>
        <v>EUR</v>
      </c>
      <c r="F323" s="25">
        <f>SUM(I323:AR323)</f>
        <v>8292.1396227791138</v>
      </c>
      <c r="I323" s="15">
        <f>$F321*Economic_analysis!I$18</f>
        <v>0</v>
      </c>
      <c r="J323" s="15">
        <f>$F321*Economic_analysis!J$18</f>
        <v>143.22900000000001</v>
      </c>
      <c r="K323" s="15">
        <f>$F321*Economic_analysis!K$18</f>
        <v>296.13367348772857</v>
      </c>
      <c r="L323" s="15">
        <f>$F321*Economic_analysis!L$18</f>
        <v>309.04517348772856</v>
      </c>
      <c r="M323" s="15">
        <f>$F321*Economic_analysis!M$18</f>
        <v>321.95667348772861</v>
      </c>
      <c r="N323" s="15">
        <f>$F321*Economic_analysis!N$18</f>
        <v>334.8681734877286</v>
      </c>
      <c r="O323" s="15">
        <f>$F321*Economic_analysis!O$18</f>
        <v>356.13417348772856</v>
      </c>
      <c r="P323" s="15">
        <f>$F321*Economic_analysis!P$18</f>
        <v>377.40017348772864</v>
      </c>
      <c r="Q323" s="15">
        <f>$F321*Economic_analysis!Q$18</f>
        <v>398.66617348772854</v>
      </c>
      <c r="R323" s="15">
        <f>$F321*Economic_analysis!R$18</f>
        <v>419.93217348772856</v>
      </c>
      <c r="S323" s="15">
        <f>$F321*Economic_analysis!S$18</f>
        <v>441.19817348772858</v>
      </c>
      <c r="T323" s="15">
        <f>$F321*Economic_analysis!T$18</f>
        <v>461.7046734877286</v>
      </c>
      <c r="U323" s="15">
        <f>$F321*Economic_analysis!U$18</f>
        <v>482.21117348772862</v>
      </c>
      <c r="V323" s="15">
        <f>$F321*Economic_analysis!V$18</f>
        <v>502.71767348772863</v>
      </c>
      <c r="W323" s="15">
        <f>$F321*Economic_analysis!W$18</f>
        <v>523.22417348772854</v>
      </c>
      <c r="X323" s="15">
        <f>$F321*Economic_analysis!X$18</f>
        <v>543.73067348772861</v>
      </c>
      <c r="Y323" s="15">
        <f>$F321*Economic_analysis!Y$18</f>
        <v>564.23717348772857</v>
      </c>
      <c r="Z323" s="15">
        <f>$F321*Economic_analysis!Z$18</f>
        <v>584.74367348772864</v>
      </c>
      <c r="AA323" s="15">
        <f>$F321*Economic_analysis!AA$18</f>
        <v>605.2501734877286</v>
      </c>
      <c r="AB323" s="15">
        <f>$F321*Economic_analysis!AB$18</f>
        <v>625.75667348772856</v>
      </c>
      <c r="AC323" s="15">
        <f>$F321*Economic_analysis!AC$18</f>
        <v>0</v>
      </c>
      <c r="AD323" s="15">
        <f>$F321*Economic_analysis!AD$18</f>
        <v>0</v>
      </c>
      <c r="AE323" s="15">
        <f>$F321*Economic_analysis!AE$18</f>
        <v>0</v>
      </c>
      <c r="AF323" s="15">
        <f>$F321*Economic_analysis!AF$18</f>
        <v>0</v>
      </c>
      <c r="AG323" s="15">
        <f>$F321*Economic_analysis!AG$18</f>
        <v>0</v>
      </c>
      <c r="AH323" s="15">
        <f>$F321*Economic_analysis!AH$18</f>
        <v>0</v>
      </c>
      <c r="AI323" s="15">
        <f>$F321*Economic_analysis!AI$18</f>
        <v>0</v>
      </c>
      <c r="AJ323" s="15">
        <f>$F321*Economic_analysis!AJ$18</f>
        <v>0</v>
      </c>
      <c r="AK323" s="15">
        <f>$F321*Economic_analysis!AK$18</f>
        <v>0</v>
      </c>
      <c r="AL323" s="15">
        <f>$F321*Economic_analysis!AL$18</f>
        <v>0</v>
      </c>
      <c r="AM323" s="15">
        <f>$F321*Economic_analysis!AM$18</f>
        <v>0</v>
      </c>
      <c r="AN323" s="15">
        <f>$F321*Economic_analysis!AN$18</f>
        <v>0</v>
      </c>
      <c r="AO323" s="15">
        <f>$F321*Economic_analysis!AO$18</f>
        <v>0</v>
      </c>
      <c r="AP323" s="15">
        <f>$F321*Economic_analysis!AP$18</f>
        <v>0</v>
      </c>
      <c r="AQ323" s="15">
        <f>$F321*Economic_analysis!AQ$18</f>
        <v>0</v>
      </c>
      <c r="AR323" s="15">
        <f>$F321*Economic_analysis!AR$18</f>
        <v>0</v>
      </c>
      <c r="AT323" s="39" t="s">
        <v>453</v>
      </c>
      <c r="AU323" s="39" t="s">
        <v>57</v>
      </c>
      <c r="AV323" s="39" t="s">
        <v>57</v>
      </c>
      <c r="AW323" s="39" t="s">
        <v>57</v>
      </c>
      <c r="AX323" s="39" t="s">
        <v>57</v>
      </c>
      <c r="AY323" s="39" t="s">
        <v>57</v>
      </c>
      <c r="AZ323" s="39" t="s">
        <v>57</v>
      </c>
      <c r="BA323" s="39" t="s">
        <v>57</v>
      </c>
      <c r="BB323" s="39" t="s">
        <v>57</v>
      </c>
      <c r="BC323" s="39" t="s">
        <v>57</v>
      </c>
      <c r="BE323" s="8"/>
      <c r="BF323" s="8"/>
      <c r="BG323" s="8"/>
      <c r="BH323" s="8"/>
      <c r="BI323" s="8"/>
      <c r="BJ323" s="8"/>
      <c r="BK323" s="8"/>
      <c r="BL323" s="8"/>
      <c r="BM323" s="8"/>
      <c r="BN323" s="8"/>
    </row>
    <row r="324" spans="1:66" outlineLevel="1">
      <c r="D324" s="2" t="str">
        <f>INDEX($AT324:$BC324,MATCH(General!$F$14,$AT$4:$BC$4,0))</f>
        <v>Net cash flow</v>
      </c>
      <c r="E324" s="17" t="str">
        <f>General!$F$16</f>
        <v>EUR</v>
      </c>
      <c r="F324" s="28">
        <f>SUM(I324:AR324)</f>
        <v>1381017.2827112668</v>
      </c>
      <c r="I324" s="16">
        <f>SUM(I322:I323)</f>
        <v>-24169.57847031741</v>
      </c>
      <c r="J324" s="16">
        <f t="shared" ref="J324" si="1683">SUM(J322:J323)</f>
        <v>-175182.44558891287</v>
      </c>
      <c r="K324" s="16">
        <f t="shared" ref="K324" si="1684">SUM(K322:K323)</f>
        <v>65675.019570583172</v>
      </c>
      <c r="L324" s="16">
        <f t="shared" ref="L324" si="1685">SUM(L322:L323)</f>
        <v>66979.081070583168</v>
      </c>
      <c r="M324" s="16">
        <f t="shared" ref="M324" si="1686">SUM(M322:M323)</f>
        <v>68283.142570583179</v>
      </c>
      <c r="N324" s="16">
        <f t="shared" ref="N324" si="1687">SUM(N322:N323)</f>
        <v>69587.204070583175</v>
      </c>
      <c r="O324" s="16">
        <f t="shared" ref="O324" si="1688">SUM(O322:O323)</f>
        <v>71735.07007058317</v>
      </c>
      <c r="P324" s="16">
        <f t="shared" ref="P324" si="1689">SUM(P322:P323)</f>
        <v>73882.936070583164</v>
      </c>
      <c r="Q324" s="16">
        <f t="shared" ref="Q324" si="1690">SUM(Q322:Q323)</f>
        <v>76030.802070583159</v>
      </c>
      <c r="R324" s="16">
        <f t="shared" ref="R324" si="1691">SUM(R322:R323)</f>
        <v>78178.668070583168</v>
      </c>
      <c r="S324" s="16">
        <f t="shared" ref="S324" si="1692">SUM(S322:S323)</f>
        <v>80326.534070583177</v>
      </c>
      <c r="T324" s="16">
        <f t="shared" ref="T324" si="1693">SUM(T322:T323)</f>
        <v>82397.69057058316</v>
      </c>
      <c r="U324" s="16">
        <f t="shared" ref="U324" si="1694">SUM(U322:U323)</f>
        <v>84468.847070583171</v>
      </c>
      <c r="V324" s="16">
        <f t="shared" ref="V324" si="1695">SUM(V322:V323)</f>
        <v>86540.003570583169</v>
      </c>
      <c r="W324" s="16">
        <f t="shared" ref="W324" si="1696">SUM(W322:W323)</f>
        <v>88611.160070583166</v>
      </c>
      <c r="X324" s="16">
        <f t="shared" ref="X324" si="1697">SUM(X322:X323)</f>
        <v>90682.316570583178</v>
      </c>
      <c r="Y324" s="16">
        <f t="shared" ref="Y324" si="1698">SUM(Y322:Y323)</f>
        <v>92753.473070583175</v>
      </c>
      <c r="Z324" s="16">
        <f t="shared" ref="Z324" si="1699">SUM(Z322:Z323)</f>
        <v>94824.629570583173</v>
      </c>
      <c r="AA324" s="16">
        <f t="shared" ref="AA324" si="1700">SUM(AA322:AA323)</f>
        <v>96895.78607058317</v>
      </c>
      <c r="AB324" s="16">
        <f t="shared" ref="AB324" si="1701">SUM(AB322:AB323)</f>
        <v>212516.94257058314</v>
      </c>
      <c r="AC324" s="16">
        <f t="shared" ref="AC324" si="1702">SUM(AC322:AC323)</f>
        <v>0</v>
      </c>
      <c r="AD324" s="16">
        <f t="shared" ref="AD324" si="1703">SUM(AD322:AD323)</f>
        <v>0</v>
      </c>
      <c r="AE324" s="16">
        <f t="shared" ref="AE324" si="1704">SUM(AE322:AE323)</f>
        <v>0</v>
      </c>
      <c r="AF324" s="16">
        <f t="shared" ref="AF324" si="1705">SUM(AF322:AF323)</f>
        <v>0</v>
      </c>
      <c r="AG324" s="16">
        <f t="shared" ref="AG324" si="1706">SUM(AG322:AG323)</f>
        <v>0</v>
      </c>
      <c r="AH324" s="16">
        <f t="shared" ref="AH324" si="1707">SUM(AH322:AH323)</f>
        <v>0</v>
      </c>
      <c r="AI324" s="16">
        <f t="shared" ref="AI324" si="1708">SUM(AI322:AI323)</f>
        <v>0</v>
      </c>
      <c r="AJ324" s="16">
        <f t="shared" ref="AJ324" si="1709">SUM(AJ322:AJ323)</f>
        <v>0</v>
      </c>
      <c r="AK324" s="16">
        <f t="shared" ref="AK324" si="1710">SUM(AK322:AK323)</f>
        <v>0</v>
      </c>
      <c r="AL324" s="16">
        <f t="shared" ref="AL324" si="1711">SUM(AL322:AL323)</f>
        <v>0</v>
      </c>
      <c r="AM324" s="16">
        <f t="shared" ref="AM324" si="1712">SUM(AM322:AM323)</f>
        <v>0</v>
      </c>
      <c r="AN324" s="16">
        <f t="shared" ref="AN324" si="1713">SUM(AN322:AN323)</f>
        <v>0</v>
      </c>
      <c r="AO324" s="16">
        <f t="shared" ref="AO324" si="1714">SUM(AO322:AO323)</f>
        <v>0</v>
      </c>
      <c r="AP324" s="16">
        <f t="shared" ref="AP324" si="1715">SUM(AP322:AP323)</f>
        <v>0</v>
      </c>
      <c r="AQ324" s="16">
        <f t="shared" ref="AQ324" si="1716">SUM(AQ322:AQ323)</f>
        <v>0</v>
      </c>
      <c r="AR324" s="16">
        <f t="shared" ref="AR324" si="1717">SUM(AR322:AR323)</f>
        <v>0</v>
      </c>
      <c r="AT324" s="39" t="s">
        <v>261</v>
      </c>
      <c r="AU324" s="39" t="s">
        <v>57</v>
      </c>
      <c r="AV324" s="39" t="s">
        <v>57</v>
      </c>
      <c r="AW324" s="39" t="s">
        <v>57</v>
      </c>
      <c r="AX324" s="39" t="s">
        <v>57</v>
      </c>
      <c r="AY324" s="39" t="s">
        <v>57</v>
      </c>
      <c r="AZ324" s="39" t="s">
        <v>57</v>
      </c>
      <c r="BA324" s="39" t="s">
        <v>57</v>
      </c>
      <c r="BB324" s="39" t="s">
        <v>57</v>
      </c>
      <c r="BC324" s="39" t="s">
        <v>57</v>
      </c>
      <c r="BE324" s="8"/>
      <c r="BF324" s="8"/>
      <c r="BG324" s="8"/>
      <c r="BH324" s="8"/>
      <c r="BI324" s="8"/>
      <c r="BJ324" s="8"/>
      <c r="BK324" s="8"/>
      <c r="BL324" s="8"/>
      <c r="BM324" s="8"/>
      <c r="BN324" s="8"/>
    </row>
    <row r="325" spans="1:66" outlineLevel="1">
      <c r="D325" t="str">
        <f>INDEX($AT325:$BC325,MATCH(General!$F$14,$AT$4:$BC$4,0))</f>
        <v>Cumulative net cash flow</v>
      </c>
      <c r="E325" s="11" t="str">
        <f>General!$F$16</f>
        <v>EUR</v>
      </c>
      <c r="I325" s="15">
        <f>H325+I324</f>
        <v>-24169.57847031741</v>
      </c>
      <c r="J325" s="15">
        <f t="shared" ref="J325" si="1718">I325+J324</f>
        <v>-199352.02405923029</v>
      </c>
      <c r="K325" s="15">
        <f t="shared" ref="K325" si="1719">J325+K324</f>
        <v>-133677.0044886471</v>
      </c>
      <c r="L325" s="15">
        <f t="shared" ref="L325" si="1720">K325+L324</f>
        <v>-66697.923418063932</v>
      </c>
      <c r="M325" s="15">
        <f t="shared" ref="M325" si="1721">L325+M324</f>
        <v>1585.2191525192466</v>
      </c>
      <c r="N325" s="15">
        <f t="shared" ref="N325" si="1722">M325+N324</f>
        <v>71172.423223102422</v>
      </c>
      <c r="O325" s="15">
        <f t="shared" ref="O325" si="1723">N325+O324</f>
        <v>142907.49329368561</v>
      </c>
      <c r="P325" s="15">
        <f t="shared" ref="P325" si="1724">O325+P324</f>
        <v>216790.42936426878</v>
      </c>
      <c r="Q325" s="15">
        <f t="shared" ref="Q325" si="1725">P325+Q324</f>
        <v>292821.23143485194</v>
      </c>
      <c r="R325" s="15">
        <f t="shared" ref="R325" si="1726">Q325+R324</f>
        <v>370999.89950543514</v>
      </c>
      <c r="S325" s="15">
        <f t="shared" ref="S325" si="1727">R325+S324</f>
        <v>451326.43357601832</v>
      </c>
      <c r="T325" s="15">
        <f t="shared" ref="T325" si="1728">S325+T324</f>
        <v>533724.12414660142</v>
      </c>
      <c r="U325" s="15">
        <f t="shared" ref="U325" si="1729">T325+U324</f>
        <v>618192.97121718456</v>
      </c>
      <c r="V325" s="15">
        <f t="shared" ref="V325" si="1730">U325+V324</f>
        <v>704732.97478776774</v>
      </c>
      <c r="W325" s="15">
        <f t="shared" ref="W325" si="1731">V325+W324</f>
        <v>793344.13485835097</v>
      </c>
      <c r="X325" s="15">
        <f t="shared" ref="X325" si="1732">W325+X324</f>
        <v>884026.45142893412</v>
      </c>
      <c r="Y325" s="15">
        <f t="shared" ref="Y325" si="1733">X325+Y324</f>
        <v>976779.92449951731</v>
      </c>
      <c r="Z325" s="15">
        <f t="shared" ref="Z325" si="1734">Y325+Z324</f>
        <v>1071604.5540701004</v>
      </c>
      <c r="AA325" s="15">
        <f t="shared" ref="AA325" si="1735">Z325+AA324</f>
        <v>1168500.3401406836</v>
      </c>
      <c r="AB325" s="15">
        <f t="shared" ref="AB325" si="1736">AA325+AB324</f>
        <v>1381017.2827112668</v>
      </c>
      <c r="AC325" s="15">
        <f t="shared" ref="AC325" si="1737">AB325+AC324</f>
        <v>1381017.2827112668</v>
      </c>
      <c r="AD325" s="15">
        <f t="shared" ref="AD325" si="1738">AC325+AD324</f>
        <v>1381017.2827112668</v>
      </c>
      <c r="AE325" s="15">
        <f t="shared" ref="AE325" si="1739">AD325+AE324</f>
        <v>1381017.2827112668</v>
      </c>
      <c r="AF325" s="15">
        <f t="shared" ref="AF325" si="1740">AE325+AF324</f>
        <v>1381017.2827112668</v>
      </c>
      <c r="AG325" s="15">
        <f t="shared" ref="AG325" si="1741">AF325+AG324</f>
        <v>1381017.2827112668</v>
      </c>
      <c r="AH325" s="15">
        <f t="shared" ref="AH325" si="1742">AG325+AH324</f>
        <v>1381017.2827112668</v>
      </c>
      <c r="AI325" s="15">
        <f t="shared" ref="AI325" si="1743">AH325+AI324</f>
        <v>1381017.2827112668</v>
      </c>
      <c r="AJ325" s="15">
        <f t="shared" ref="AJ325" si="1744">AI325+AJ324</f>
        <v>1381017.2827112668</v>
      </c>
      <c r="AK325" s="15">
        <f t="shared" ref="AK325" si="1745">AJ325+AK324</f>
        <v>1381017.2827112668</v>
      </c>
      <c r="AL325" s="15">
        <f t="shared" ref="AL325" si="1746">AK325+AL324</f>
        <v>1381017.2827112668</v>
      </c>
      <c r="AM325" s="15">
        <f t="shared" ref="AM325" si="1747">AL325+AM324</f>
        <v>1381017.2827112668</v>
      </c>
      <c r="AN325" s="15">
        <f t="shared" ref="AN325" si="1748">AM325+AN324</f>
        <v>1381017.2827112668</v>
      </c>
      <c r="AO325" s="15">
        <f t="shared" ref="AO325" si="1749">AN325+AO324</f>
        <v>1381017.2827112668</v>
      </c>
      <c r="AP325" s="15">
        <f t="shared" ref="AP325" si="1750">AO325+AP324</f>
        <v>1381017.2827112668</v>
      </c>
      <c r="AQ325" s="15">
        <f t="shared" ref="AQ325" si="1751">AP325+AQ324</f>
        <v>1381017.2827112668</v>
      </c>
      <c r="AR325" s="15">
        <f t="shared" ref="AR325" si="1752">AQ325+AR324</f>
        <v>1381017.2827112668</v>
      </c>
      <c r="AT325" s="39" t="s">
        <v>263</v>
      </c>
      <c r="AU325" s="39" t="s">
        <v>57</v>
      </c>
      <c r="AV325" s="39" t="s">
        <v>57</v>
      </c>
      <c r="AW325" s="39" t="s">
        <v>57</v>
      </c>
      <c r="AX325" s="39" t="s">
        <v>57</v>
      </c>
      <c r="AY325" s="39" t="s">
        <v>57</v>
      </c>
      <c r="AZ325" s="39" t="s">
        <v>57</v>
      </c>
      <c r="BA325" s="39" t="s">
        <v>57</v>
      </c>
      <c r="BB325" s="39" t="s">
        <v>57</v>
      </c>
      <c r="BC325" s="39" t="s">
        <v>57</v>
      </c>
      <c r="BE325" s="8"/>
      <c r="BF325" s="8"/>
      <c r="BG325" s="8"/>
      <c r="BH325" s="8"/>
      <c r="BI325" s="8"/>
      <c r="BJ325" s="8"/>
      <c r="BK325" s="8"/>
      <c r="BL325" s="8"/>
      <c r="BM325" s="8"/>
      <c r="BN325" s="8"/>
    </row>
    <row r="326" spans="1:66" outlineLevel="1">
      <c r="E326" s="11"/>
    </row>
    <row r="327" spans="1:66" outlineLevel="1">
      <c r="D327" s="2" t="str">
        <f>INDEX($AT327:$BC327,MATCH(General!$F$14,$AT$4:$BC$4,0))</f>
        <v>Discounted net cash flow</v>
      </c>
      <c r="E327" s="17" t="str">
        <f>General!$F$16</f>
        <v>EUR</v>
      </c>
      <c r="F327" s="28">
        <f>SUM(I327:AR327)</f>
        <v>909975.53968399158</v>
      </c>
      <c r="I327" s="16">
        <f>I324/(1+Calc!$F$835)^Config!I$15</f>
        <v>-23465.610165356709</v>
      </c>
      <c r="J327" s="16">
        <f>J324/(1+Calc!$F$835)^Config!J$15</f>
        <v>-165126.2565641558</v>
      </c>
      <c r="K327" s="16">
        <f>K324/(1+Calc!$F$835)^Config!K$15</f>
        <v>60101.946387874712</v>
      </c>
      <c r="L327" s="16">
        <f>L324/(1+Calc!$F$835)^Config!L$15</f>
        <v>59510.046012508043</v>
      </c>
      <c r="M327" s="16">
        <f>M324/(1+Calc!$F$835)^Config!M$15</f>
        <v>58901.638606741319</v>
      </c>
      <c r="N327" s="16">
        <f>N324/(1+Calc!$F$835)^Config!N$15</f>
        <v>58278.187875746124</v>
      </c>
      <c r="O327" s="16">
        <f>O324/(1+Calc!$F$835)^Config!O$15</f>
        <v>58327.176540011853</v>
      </c>
      <c r="P327" s="16">
        <f>P324/(1+Calc!$F$835)^Config!P$15</f>
        <v>58323.871992344524</v>
      </c>
      <c r="Q327" s="16">
        <f>Q324/(1+Calc!$F$835)^Config!Q$15</f>
        <v>58271.278880401413</v>
      </c>
      <c r="R327" s="16">
        <f>R324/(1+Calc!$F$835)^Config!R$15</f>
        <v>58172.271186051839</v>
      </c>
      <c r="S327" s="16">
        <f>S324/(1+Calc!$F$835)^Config!S$15</f>
        <v>58029.59728802467</v>
      </c>
      <c r="T327" s="16">
        <f>T324/(1+Calc!$F$835)^Config!T$15</f>
        <v>57792.082340573295</v>
      </c>
      <c r="U327" s="16">
        <f>U324/(1+Calc!$F$835)^Config!U$15</f>
        <v>57519.174600392427</v>
      </c>
      <c r="V327" s="16">
        <f>V324/(1+Calc!$F$835)^Config!V$15</f>
        <v>57213.137276119422</v>
      </c>
      <c r="W327" s="16">
        <f>W324/(1+Calc!$F$835)^Config!W$15</f>
        <v>56876.131763986785</v>
      </c>
      <c r="X327" s="16">
        <f>X324/(1+Calc!$F$835)^Config!X$15</f>
        <v>56510.22165867978</v>
      </c>
      <c r="Y327" s="16">
        <f>Y324/(1+Calc!$F$835)^Config!Y$15</f>
        <v>56117.376616922935</v>
      </c>
      <c r="Z327" s="16">
        <f>Z324/(1+Calc!$F$835)^Config!Z$15</f>
        <v>55699.47607897206</v>
      </c>
      <c r="AA327" s="16">
        <f>AA324/(1+Calc!$F$835)^Config!AA$15</f>
        <v>55258.312853011143</v>
      </c>
      <c r="AB327" s="16">
        <f>AB324/(1+Calc!$F$835)^Config!AB$15</f>
        <v>117665.47845514165</v>
      </c>
      <c r="AC327" s="16">
        <f>AC324/(1+Calc!$F$835)^Config!AC$15</f>
        <v>0</v>
      </c>
      <c r="AD327" s="16">
        <f>AD324/(1+Calc!$F$835)^Config!AD$15</f>
        <v>0</v>
      </c>
      <c r="AE327" s="16">
        <f>AE324/(1+Calc!$F$835)^Config!AE$15</f>
        <v>0</v>
      </c>
      <c r="AF327" s="16">
        <f>AF324/(1+Calc!$F$835)^Config!AF$15</f>
        <v>0</v>
      </c>
      <c r="AG327" s="16">
        <f>AG324/(1+Calc!$F$835)^Config!AG$15</f>
        <v>0</v>
      </c>
      <c r="AH327" s="16">
        <f>AH324/(1+Calc!$F$835)^Config!AH$15</f>
        <v>0</v>
      </c>
      <c r="AI327" s="16">
        <f>AI324/(1+Calc!$F$835)^Config!AI$15</f>
        <v>0</v>
      </c>
      <c r="AJ327" s="16">
        <f>AJ324/(1+Calc!$F$835)^Config!AJ$15</f>
        <v>0</v>
      </c>
      <c r="AK327" s="16">
        <f>AK324/(1+Calc!$F$835)^Config!AK$15</f>
        <v>0</v>
      </c>
      <c r="AL327" s="16">
        <f>AL324/(1+Calc!$F$835)^Config!AL$15</f>
        <v>0</v>
      </c>
      <c r="AM327" s="16">
        <f>AM324/(1+Calc!$F$835)^Config!AM$15</f>
        <v>0</v>
      </c>
      <c r="AN327" s="16">
        <f>AN324/(1+Calc!$F$835)^Config!AN$15</f>
        <v>0</v>
      </c>
      <c r="AO327" s="16">
        <f>AO324/(1+Calc!$F$835)^Config!AO$15</f>
        <v>0</v>
      </c>
      <c r="AP327" s="16">
        <f>AP324/(1+Calc!$F$835)^Config!AP$15</f>
        <v>0</v>
      </c>
      <c r="AQ327" s="16">
        <f>AQ324/(1+Calc!$F$835)^Config!AQ$15</f>
        <v>0</v>
      </c>
      <c r="AR327" s="16">
        <f>AR324/(1+Calc!$F$835)^Config!AR$15</f>
        <v>0</v>
      </c>
      <c r="AT327" s="39" t="s">
        <v>266</v>
      </c>
      <c r="AU327" s="39" t="s">
        <v>57</v>
      </c>
      <c r="AV327" s="39" t="s">
        <v>57</v>
      </c>
      <c r="AW327" s="39" t="s">
        <v>57</v>
      </c>
      <c r="AX327" s="39" t="s">
        <v>57</v>
      </c>
      <c r="AY327" s="39" t="s">
        <v>57</v>
      </c>
      <c r="AZ327" s="39" t="s">
        <v>57</v>
      </c>
      <c r="BA327" s="39" t="s">
        <v>57</v>
      </c>
      <c r="BB327" s="39" t="s">
        <v>57</v>
      </c>
      <c r="BC327" s="39" t="s">
        <v>57</v>
      </c>
      <c r="BE327" s="8"/>
      <c r="BF327" s="8"/>
      <c r="BG327" s="8"/>
      <c r="BH327" s="8"/>
      <c r="BI327" s="8"/>
      <c r="BJ327" s="8"/>
      <c r="BK327" s="8"/>
      <c r="BL327" s="8"/>
      <c r="BM327" s="8"/>
      <c r="BN327" s="8"/>
    </row>
    <row r="328" spans="1:66" outlineLevel="1">
      <c r="D328" t="str">
        <f>INDEX($AT328:$BC328,MATCH(General!$F$14,$AT$4:$BC$4,0))</f>
        <v>Cumulative discounted net cash flow</v>
      </c>
      <c r="E328" s="11" t="str">
        <f>General!$F$16</f>
        <v>EUR</v>
      </c>
      <c r="I328" s="15">
        <f>H328+I327</f>
        <v>-23465.610165356709</v>
      </c>
      <c r="J328" s="15">
        <f t="shared" ref="J328" si="1753">I328+J327</f>
        <v>-188591.86672951252</v>
      </c>
      <c r="K328" s="15">
        <f t="shared" ref="K328" si="1754">J328+K327</f>
        <v>-128489.9203416378</v>
      </c>
      <c r="L328" s="15">
        <f t="shared" ref="L328" si="1755">K328+L327</f>
        <v>-68979.874329129758</v>
      </c>
      <c r="M328" s="15">
        <f t="shared" ref="M328" si="1756">L328+M327</f>
        <v>-10078.235722388439</v>
      </c>
      <c r="N328" s="15">
        <f t="shared" ref="N328" si="1757">M328+N327</f>
        <v>48199.952153357684</v>
      </c>
      <c r="O328" s="15">
        <f t="shared" ref="O328" si="1758">N328+O327</f>
        <v>106527.12869336954</v>
      </c>
      <c r="P328" s="15">
        <f t="shared" ref="P328" si="1759">O328+P327</f>
        <v>164851.00068571407</v>
      </c>
      <c r="Q328" s="15">
        <f t="shared" ref="Q328" si="1760">P328+Q327</f>
        <v>223122.27956611547</v>
      </c>
      <c r="R328" s="15">
        <f t="shared" ref="R328" si="1761">Q328+R327</f>
        <v>281294.5507521673</v>
      </c>
      <c r="S328" s="15">
        <f t="shared" ref="S328" si="1762">R328+S327</f>
        <v>339324.14804019197</v>
      </c>
      <c r="T328" s="15">
        <f t="shared" ref="T328" si="1763">S328+T327</f>
        <v>397116.23038076528</v>
      </c>
      <c r="U328" s="15">
        <f t="shared" ref="U328" si="1764">T328+U327</f>
        <v>454635.40498115768</v>
      </c>
      <c r="V328" s="15">
        <f t="shared" ref="V328" si="1765">U328+V327</f>
        <v>511848.54225727712</v>
      </c>
      <c r="W328" s="15">
        <f t="shared" ref="W328" si="1766">V328+W327</f>
        <v>568724.67402126396</v>
      </c>
      <c r="X328" s="15">
        <f t="shared" ref="X328" si="1767">W328+X327</f>
        <v>625234.89567994373</v>
      </c>
      <c r="Y328" s="15">
        <f t="shared" ref="Y328" si="1768">X328+Y327</f>
        <v>681352.27229686663</v>
      </c>
      <c r="Z328" s="15">
        <f t="shared" ref="Z328" si="1769">Y328+Z327</f>
        <v>737051.74837583874</v>
      </c>
      <c r="AA328" s="15">
        <f t="shared" ref="AA328" si="1770">Z328+AA327</f>
        <v>792310.06122884993</v>
      </c>
      <c r="AB328" s="15">
        <f t="shared" ref="AB328" si="1771">AA328+AB327</f>
        <v>909975.53968399158</v>
      </c>
      <c r="AC328" s="15">
        <f t="shared" ref="AC328" si="1772">AB328+AC327</f>
        <v>909975.53968399158</v>
      </c>
      <c r="AD328" s="15">
        <f t="shared" ref="AD328" si="1773">AC328+AD327</f>
        <v>909975.53968399158</v>
      </c>
      <c r="AE328" s="15">
        <f t="shared" ref="AE328" si="1774">AD328+AE327</f>
        <v>909975.53968399158</v>
      </c>
      <c r="AF328" s="15">
        <f t="shared" ref="AF328" si="1775">AE328+AF327</f>
        <v>909975.53968399158</v>
      </c>
      <c r="AG328" s="15">
        <f t="shared" ref="AG328" si="1776">AF328+AG327</f>
        <v>909975.53968399158</v>
      </c>
      <c r="AH328" s="15">
        <f t="shared" ref="AH328" si="1777">AG328+AH327</f>
        <v>909975.53968399158</v>
      </c>
      <c r="AI328" s="15">
        <f t="shared" ref="AI328" si="1778">AH328+AI327</f>
        <v>909975.53968399158</v>
      </c>
      <c r="AJ328" s="15">
        <f t="shared" ref="AJ328" si="1779">AI328+AJ327</f>
        <v>909975.53968399158</v>
      </c>
      <c r="AK328" s="15">
        <f t="shared" ref="AK328" si="1780">AJ328+AK327</f>
        <v>909975.53968399158</v>
      </c>
      <c r="AL328" s="15">
        <f t="shared" ref="AL328" si="1781">AK328+AL327</f>
        <v>909975.53968399158</v>
      </c>
      <c r="AM328" s="15">
        <f t="shared" ref="AM328" si="1782">AL328+AM327</f>
        <v>909975.53968399158</v>
      </c>
      <c r="AN328" s="15">
        <f t="shared" ref="AN328" si="1783">AM328+AN327</f>
        <v>909975.53968399158</v>
      </c>
      <c r="AO328" s="15">
        <f t="shared" ref="AO328" si="1784">AN328+AO327</f>
        <v>909975.53968399158</v>
      </c>
      <c r="AP328" s="15">
        <f t="shared" ref="AP328" si="1785">AO328+AP327</f>
        <v>909975.53968399158</v>
      </c>
      <c r="AQ328" s="15">
        <f t="shared" ref="AQ328" si="1786">AP328+AQ327</f>
        <v>909975.53968399158</v>
      </c>
      <c r="AR328" s="15">
        <f t="shared" ref="AR328" si="1787">AQ328+AR327</f>
        <v>909975.53968399158</v>
      </c>
      <c r="AT328" s="39" t="s">
        <v>267</v>
      </c>
      <c r="AU328" s="39" t="s">
        <v>57</v>
      </c>
      <c r="AV328" s="39" t="s">
        <v>57</v>
      </c>
      <c r="AW328" s="39" t="s">
        <v>57</v>
      </c>
      <c r="AX328" s="39" t="s">
        <v>57</v>
      </c>
      <c r="AY328" s="39" t="s">
        <v>57</v>
      </c>
      <c r="AZ328" s="39" t="s">
        <v>57</v>
      </c>
      <c r="BA328" s="39" t="s">
        <v>57</v>
      </c>
      <c r="BB328" s="39" t="s">
        <v>57</v>
      </c>
      <c r="BC328" s="39" t="s">
        <v>57</v>
      </c>
      <c r="BE328" s="8"/>
      <c r="BF328" s="8"/>
      <c r="BG328" s="8"/>
      <c r="BH328" s="8"/>
      <c r="BI328" s="8"/>
      <c r="BJ328" s="8"/>
      <c r="BK328" s="8"/>
      <c r="BL328" s="8"/>
      <c r="BM328" s="8"/>
      <c r="BN328" s="8"/>
    </row>
    <row r="329" spans="1:66" outlineLevel="1">
      <c r="E329" s="11"/>
    </row>
    <row r="330" spans="1:66" outlineLevel="1">
      <c r="D330" s="2" t="str">
        <f>INDEX($AT330:$BC330,MATCH(General!$F$14,$AT$4:$BC$4,0))</f>
        <v>Profitability measures</v>
      </c>
      <c r="E330" s="11"/>
      <c r="AT330" s="39" t="s">
        <v>264</v>
      </c>
      <c r="AU330" s="39" t="s">
        <v>57</v>
      </c>
      <c r="AV330" s="39" t="s">
        <v>57</v>
      </c>
      <c r="AW330" s="39" t="s">
        <v>57</v>
      </c>
      <c r="AX330" s="39" t="s">
        <v>57</v>
      </c>
      <c r="AY330" s="39" t="s">
        <v>57</v>
      </c>
      <c r="AZ330" s="39" t="s">
        <v>57</v>
      </c>
      <c r="BA330" s="39" t="s">
        <v>57</v>
      </c>
      <c r="BB330" s="39" t="s">
        <v>57</v>
      </c>
      <c r="BC330" s="39" t="s">
        <v>57</v>
      </c>
    </row>
    <row r="331" spans="1:66" outlineLevel="1">
      <c r="D331" t="str">
        <f>INDEX($AT331:$BC331,MATCH(General!$F$14,$AT$4:$BC$4,0))</f>
        <v>ENPV</v>
      </c>
      <c r="E331" s="11" t="str">
        <f>General!$F$16</f>
        <v>EUR</v>
      </c>
      <c r="F331" s="25">
        <f>F327</f>
        <v>909975.53968399158</v>
      </c>
      <c r="AT331" s="57" t="s">
        <v>295</v>
      </c>
      <c r="AU331" s="39" t="s">
        <v>57</v>
      </c>
      <c r="AV331" s="39" t="s">
        <v>57</v>
      </c>
      <c r="AW331" s="39" t="s">
        <v>57</v>
      </c>
      <c r="AX331" s="39" t="s">
        <v>57</v>
      </c>
      <c r="AY331" s="39" t="s">
        <v>57</v>
      </c>
      <c r="AZ331" s="39" t="s">
        <v>57</v>
      </c>
      <c r="BA331" s="39" t="s">
        <v>57</v>
      </c>
      <c r="BB331" s="39" t="s">
        <v>57</v>
      </c>
      <c r="BC331" s="39" t="s">
        <v>57</v>
      </c>
      <c r="BE331" s="8"/>
      <c r="BF331" s="8"/>
      <c r="BG331" s="8"/>
      <c r="BH331" s="8"/>
      <c r="BI331" s="8"/>
      <c r="BJ331" s="8"/>
      <c r="BK331" s="8"/>
      <c r="BL331" s="8"/>
      <c r="BM331" s="8"/>
      <c r="BN331" s="8"/>
    </row>
    <row r="332" spans="1:66" outlineLevel="1">
      <c r="D332" t="str">
        <f>INDEX($AT332:$BC332,MATCH(General!$F$14,$AT$4:$BC$4,0))</f>
        <v>ERR</v>
      </c>
      <c r="E332" s="11" t="str">
        <f>INDEX($BC332:$BL332,MATCH(General!$F$14,$BC$4:$BL$4,0))</f>
        <v>%</v>
      </c>
      <c r="F332" s="49">
        <f>IFERROR(IRR(I324:AR324),"n/a")</f>
        <v>0.33820701663341168</v>
      </c>
      <c r="AT332" s="57" t="s">
        <v>296</v>
      </c>
      <c r="AU332" s="39" t="s">
        <v>57</v>
      </c>
      <c r="AV332" s="39" t="s">
        <v>57</v>
      </c>
      <c r="AW332" s="39" t="s">
        <v>57</v>
      </c>
      <c r="AX332" s="39" t="s">
        <v>57</v>
      </c>
      <c r="AY332" s="39" t="s">
        <v>57</v>
      </c>
      <c r="AZ332" s="39" t="s">
        <v>57</v>
      </c>
      <c r="BA332" s="39" t="s">
        <v>57</v>
      </c>
      <c r="BB332" s="39" t="s">
        <v>57</v>
      </c>
      <c r="BC332" s="39" t="s">
        <v>57</v>
      </c>
      <c r="BE332" s="39" t="s">
        <v>21</v>
      </c>
      <c r="BF332" s="39" t="s">
        <v>21</v>
      </c>
      <c r="BG332" s="39" t="s">
        <v>57</v>
      </c>
      <c r="BH332" s="39" t="s">
        <v>57</v>
      </c>
      <c r="BI332" s="39" t="s">
        <v>57</v>
      </c>
      <c r="BJ332" s="39" t="s">
        <v>57</v>
      </c>
      <c r="BK332" s="39" t="s">
        <v>57</v>
      </c>
      <c r="BL332" s="39" t="s">
        <v>57</v>
      </c>
      <c r="BM332" s="39" t="s">
        <v>57</v>
      </c>
      <c r="BN332" s="39" t="s">
        <v>57</v>
      </c>
    </row>
    <row r="333" spans="1:66" outlineLevel="1">
      <c r="D333" t="str">
        <f>INDEX($AT333:$BC333,MATCH(General!$F$14,$AT$4:$BC$4,0))</f>
        <v>ENPV change</v>
      </c>
      <c r="E333" s="11" t="str">
        <f>INDEX($BC333:$BL333,MATCH(General!$F$14,$BC$4:$BL$4,0))</f>
        <v>%</v>
      </c>
      <c r="F333" s="49">
        <f>IFERROR(IF(AND(F331&gt;0,Economic_analysis!$F$38&gt;0),F331/Economic_analysis!$F$38-1,IF(AND(F331&lt;0,Economic_analysis!$F$38&lt;0),-(F331/Economic_analysis!$F$38-1),"n/a")),"n/a")</f>
        <v>6.4132384871737891E-3</v>
      </c>
      <c r="AT333" s="57" t="s">
        <v>331</v>
      </c>
      <c r="AU333" s="39" t="s">
        <v>57</v>
      </c>
      <c r="AV333" s="39" t="s">
        <v>57</v>
      </c>
      <c r="AW333" s="39" t="s">
        <v>57</v>
      </c>
      <c r="AX333" s="39" t="s">
        <v>57</v>
      </c>
      <c r="AY333" s="39" t="s">
        <v>57</v>
      </c>
      <c r="AZ333" s="39" t="s">
        <v>57</v>
      </c>
      <c r="BA333" s="39" t="s">
        <v>57</v>
      </c>
      <c r="BB333" s="39" t="s">
        <v>57</v>
      </c>
      <c r="BC333" s="39" t="s">
        <v>57</v>
      </c>
      <c r="BE333" s="39" t="s">
        <v>21</v>
      </c>
      <c r="BF333" s="39" t="s">
        <v>21</v>
      </c>
      <c r="BG333" s="39" t="s">
        <v>57</v>
      </c>
      <c r="BH333" s="39" t="s">
        <v>57</v>
      </c>
      <c r="BI333" s="39" t="s">
        <v>57</v>
      </c>
      <c r="BJ333" s="39" t="s">
        <v>57</v>
      </c>
      <c r="BK333" s="39" t="s">
        <v>57</v>
      </c>
      <c r="BL333" s="39" t="s">
        <v>57</v>
      </c>
      <c r="BM333" s="39" t="s">
        <v>57</v>
      </c>
      <c r="BN333" s="39" t="s">
        <v>57</v>
      </c>
    </row>
    <row r="334" spans="1:66" outlineLevel="1">
      <c r="D334" t="str">
        <f>INDEX($AT334:$BC334,MATCH(General!$F$14,$AT$4:$BC$4,0))</f>
        <v>ERR change</v>
      </c>
      <c r="E334" s="11" t="str">
        <f>INDEX($BC334:$BL334,MATCH(General!$F$14,$BC$4:$BL$4,0))</f>
        <v>p.p.</v>
      </c>
      <c r="F334" s="49">
        <f>IFERROR(F332-Economic_analysis!$F$39,"n/a")</f>
        <v>1.7160986437971815E-3</v>
      </c>
      <c r="AT334" s="57" t="s">
        <v>332</v>
      </c>
      <c r="AU334" s="39" t="s">
        <v>57</v>
      </c>
      <c r="AV334" s="39" t="s">
        <v>57</v>
      </c>
      <c r="AW334" s="39" t="s">
        <v>57</v>
      </c>
      <c r="AX334" s="39" t="s">
        <v>57</v>
      </c>
      <c r="AY334" s="39" t="s">
        <v>57</v>
      </c>
      <c r="AZ334" s="39" t="s">
        <v>57</v>
      </c>
      <c r="BA334" s="39" t="s">
        <v>57</v>
      </c>
      <c r="BB334" s="39" t="s">
        <v>57</v>
      </c>
      <c r="BC334" s="39" t="s">
        <v>57</v>
      </c>
      <c r="BE334" s="39" t="s">
        <v>333</v>
      </c>
      <c r="BF334" s="39" t="s">
        <v>333</v>
      </c>
      <c r="BG334" s="39" t="s">
        <v>57</v>
      </c>
      <c r="BH334" s="39" t="s">
        <v>57</v>
      </c>
      <c r="BI334" s="39" t="s">
        <v>57</v>
      </c>
      <c r="BJ334" s="39" t="s">
        <v>57</v>
      </c>
      <c r="BK334" s="39" t="s">
        <v>57</v>
      </c>
      <c r="BL334" s="39" t="s">
        <v>57</v>
      </c>
      <c r="BM334" s="39" t="s">
        <v>57</v>
      </c>
      <c r="BN334" s="39" t="s">
        <v>57</v>
      </c>
    </row>
    <row r="335" spans="1:66">
      <c r="E335" s="11"/>
    </row>
    <row r="336" spans="1:6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heetData>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9696B-E828-423D-9BAF-912BD6899A75}">
  <sheetPr codeName="Sheet10">
    <tabColor rgb="FF31489F"/>
  </sheetPr>
  <dimension ref="A1:O108"/>
  <sheetViews>
    <sheetView showGridLines="0" zoomScale="120" zoomScaleNormal="120" zoomScaleSheetLayoutView="80" workbookViewId="0">
      <selection activeCell="G64" sqref="G64"/>
    </sheetView>
  </sheetViews>
  <sheetFormatPr baseColWidth="10" defaultColWidth="0" defaultRowHeight="11.5" zeroHeight="1"/>
  <cols>
    <col min="1" max="3" width="2.59765625" customWidth="1"/>
    <col min="4" max="4" width="32.5" bestFit="1" customWidth="1"/>
    <col min="5" max="13" width="14.59765625" customWidth="1"/>
    <col min="14" max="14" width="4.3984375" customWidth="1"/>
    <col min="15" max="15" width="2.59765625" customWidth="1"/>
    <col min="16" max="16384" width="11.59765625" hidden="1"/>
  </cols>
  <sheetData>
    <row r="1" spans="2:14">
      <c r="B1" s="3" t="str">
        <f>Config!$I$127</f>
        <v>DASHBOARD</v>
      </c>
      <c r="C1" s="3"/>
      <c r="D1" s="3"/>
      <c r="E1" s="10"/>
      <c r="F1" s="3"/>
      <c r="G1" s="3"/>
      <c r="H1" s="3"/>
      <c r="I1" s="23"/>
      <c r="J1" s="23"/>
      <c r="K1" s="23"/>
      <c r="L1" s="23"/>
      <c r="M1" s="23"/>
      <c r="N1" s="23"/>
    </row>
    <row r="2" spans="2:14">
      <c r="B2" s="3"/>
      <c r="C2" s="3"/>
      <c r="D2" s="3"/>
      <c r="E2" s="10"/>
      <c r="F2" s="3"/>
      <c r="G2" s="3"/>
      <c r="H2" s="3"/>
      <c r="I2" s="23"/>
      <c r="J2" s="23"/>
      <c r="K2" s="23"/>
      <c r="L2" s="23"/>
      <c r="M2" s="23"/>
      <c r="N2" s="23"/>
    </row>
    <row r="3" spans="2:14">
      <c r="E3" s="11"/>
    </row>
    <row r="4" spans="2:14">
      <c r="B4" s="4" t="str">
        <f>Technical!$C$6</f>
        <v>1. Identification of the project</v>
      </c>
      <c r="C4" s="4"/>
      <c r="D4" s="4"/>
      <c r="E4" s="4"/>
      <c r="F4" s="4"/>
      <c r="G4" s="4"/>
      <c r="H4" s="4"/>
      <c r="I4" s="75"/>
      <c r="J4" s="75"/>
      <c r="K4" s="75"/>
      <c r="L4" s="75"/>
      <c r="M4" s="75"/>
      <c r="N4" s="75"/>
    </row>
    <row r="5" spans="2:14">
      <c r="E5" s="11"/>
    </row>
    <row r="6" spans="2:14">
      <c r="D6" t="str">
        <f>Technical!D8</f>
        <v>Name of the project beneficiary:</v>
      </c>
      <c r="E6" s="11"/>
      <c r="F6" s="144" t="str">
        <f>General!F8</f>
        <v>Company ABC</v>
      </c>
      <c r="G6" s="145"/>
      <c r="H6" s="145"/>
      <c r="I6" s="145"/>
      <c r="J6" s="145"/>
      <c r="K6" s="145"/>
      <c r="L6" s="145"/>
      <c r="M6" s="145"/>
      <c r="N6" s="146"/>
    </row>
    <row r="7" spans="2:14">
      <c r="E7" s="11"/>
    </row>
    <row r="8" spans="2:14">
      <c r="D8" t="str">
        <f>Technical!D9</f>
        <v>Name of the investment project:</v>
      </c>
      <c r="E8" s="11"/>
      <c r="F8" s="144" t="str">
        <f>General!F10</f>
        <v>Project XYZ</v>
      </c>
      <c r="G8" s="145"/>
      <c r="H8" s="145"/>
      <c r="I8" s="145"/>
      <c r="J8" s="145"/>
      <c r="K8" s="145"/>
      <c r="L8" s="145"/>
      <c r="M8" s="145"/>
      <c r="N8" s="146"/>
    </row>
    <row r="9" spans="2:14">
      <c r="E9" s="11"/>
    </row>
    <row r="10" spans="2:14">
      <c r="B10" s="4" t="str">
        <f>Technical!$C$11</f>
        <v>2. Summary of the operating assumptions</v>
      </c>
      <c r="C10" s="4"/>
      <c r="D10" s="4"/>
      <c r="E10" s="4"/>
      <c r="F10" s="4"/>
      <c r="G10" s="4"/>
      <c r="H10" s="4"/>
      <c r="I10" s="75"/>
      <c r="J10" s="75"/>
      <c r="K10" s="75"/>
      <c r="L10" s="75"/>
      <c r="M10" s="75"/>
      <c r="N10" s="75"/>
    </row>
    <row r="11" spans="2:14">
      <c r="E11" s="11"/>
    </row>
    <row r="12" spans="2:14">
      <c r="E12" s="11"/>
    </row>
    <row r="13" spans="2:14">
      <c r="E13" s="11"/>
    </row>
    <row r="14" spans="2:14">
      <c r="E14" s="11"/>
    </row>
    <row r="15" spans="2:14">
      <c r="E15" s="11"/>
    </row>
    <row r="16" spans="2:14">
      <c r="E16" s="11"/>
    </row>
    <row r="17" spans="2:14">
      <c r="E17" s="11"/>
    </row>
    <row r="18" spans="2:14">
      <c r="E18" s="11"/>
    </row>
    <row r="19" spans="2:14">
      <c r="E19" s="11"/>
    </row>
    <row r="20" spans="2:14">
      <c r="B20" s="4" t="str">
        <f>Technical!$C$34</f>
        <v>3. Comparison of different financing options</v>
      </c>
      <c r="C20" s="4"/>
      <c r="D20" s="4"/>
      <c r="E20" s="4"/>
      <c r="F20" s="4"/>
      <c r="G20" s="4"/>
      <c r="H20" s="4"/>
      <c r="I20" s="75"/>
      <c r="J20" s="75"/>
      <c r="K20" s="75"/>
      <c r="L20" s="75"/>
      <c r="M20" s="75"/>
      <c r="N20" s="75"/>
    </row>
    <row r="21" spans="2:14">
      <c r="E21" s="11"/>
    </row>
    <row r="22" spans="2:14">
      <c r="D22" s="81" t="str">
        <f>Technical!$D$56</f>
        <v>Comparison of the investment and financing costs for different funding options (EUR)</v>
      </c>
      <c r="E22" s="82"/>
      <c r="F22" s="82"/>
      <c r="G22" s="82"/>
      <c r="H22" s="82"/>
      <c r="I22" s="82"/>
      <c r="J22" s="82"/>
      <c r="K22" s="82"/>
      <c r="L22" s="82"/>
      <c r="M22" s="82"/>
      <c r="N22" s="83"/>
    </row>
    <row r="23" spans="2:14">
      <c r="D23" s="76"/>
      <c r="E23" s="11"/>
      <c r="N23" s="77"/>
    </row>
    <row r="24" spans="2:14">
      <c r="D24" s="76"/>
      <c r="E24" s="11"/>
      <c r="N24" s="77"/>
    </row>
    <row r="25" spans="2:14">
      <c r="D25" s="76"/>
      <c r="E25" s="11"/>
      <c r="N25" s="77"/>
    </row>
    <row r="26" spans="2:14">
      <c r="D26" s="76"/>
      <c r="E26" s="11"/>
      <c r="N26" s="77"/>
    </row>
    <row r="27" spans="2:14">
      <c r="D27" s="76"/>
      <c r="E27" s="11"/>
      <c r="N27" s="77"/>
    </row>
    <row r="28" spans="2:14">
      <c r="D28" s="76"/>
      <c r="E28" s="11"/>
      <c r="N28" s="77"/>
    </row>
    <row r="29" spans="2:14">
      <c r="D29" s="76"/>
      <c r="E29" s="11"/>
      <c r="N29" s="77"/>
    </row>
    <row r="30" spans="2:14">
      <c r="D30" s="76"/>
      <c r="E30" s="11"/>
      <c r="N30" s="77"/>
    </row>
    <row r="31" spans="2:14">
      <c r="D31" s="76"/>
      <c r="E31" s="11"/>
      <c r="N31" s="77"/>
    </row>
    <row r="32" spans="2:14">
      <c r="D32" s="76"/>
      <c r="E32" s="11"/>
      <c r="N32" s="77"/>
    </row>
    <row r="33" spans="4:14">
      <c r="D33" s="76"/>
      <c r="E33" s="11"/>
      <c r="N33" s="77"/>
    </row>
    <row r="34" spans="4:14">
      <c r="D34" s="76"/>
      <c r="E34" s="11"/>
      <c r="N34" s="77"/>
    </row>
    <row r="35" spans="4:14">
      <c r="D35" s="76"/>
      <c r="E35" s="11"/>
      <c r="N35" s="77"/>
    </row>
    <row r="36" spans="4:14">
      <c r="D36" s="76"/>
      <c r="E36" s="11"/>
      <c r="N36" s="77"/>
    </row>
    <row r="37" spans="4:14">
      <c r="D37" s="76"/>
      <c r="E37" s="11"/>
      <c r="N37" s="77"/>
    </row>
    <row r="38" spans="4:14">
      <c r="D38" s="76"/>
      <c r="E38" s="11"/>
      <c r="N38" s="77"/>
    </row>
    <row r="39" spans="4:14">
      <c r="D39" s="76"/>
      <c r="E39" s="11"/>
      <c r="N39" s="77"/>
    </row>
    <row r="40" spans="4:14">
      <c r="D40" s="76"/>
      <c r="E40" s="11"/>
      <c r="N40" s="77"/>
    </row>
    <row r="41" spans="4:14">
      <c r="D41" s="76"/>
      <c r="E41" s="11"/>
      <c r="N41" s="77"/>
    </row>
    <row r="42" spans="4:14">
      <c r="D42" s="76"/>
      <c r="E42" s="11"/>
      <c r="N42" s="77"/>
    </row>
    <row r="43" spans="4:14">
      <c r="D43" s="76"/>
      <c r="E43" s="11"/>
      <c r="N43" s="77"/>
    </row>
    <row r="44" spans="4:14">
      <c r="D44" s="76"/>
      <c r="E44" s="11"/>
      <c r="N44" s="77"/>
    </row>
    <row r="45" spans="4:14">
      <c r="D45" s="76"/>
      <c r="E45" s="11"/>
      <c r="N45" s="77"/>
    </row>
    <row r="46" spans="4:14">
      <c r="D46" s="76"/>
      <c r="E46" s="11"/>
      <c r="N46" s="77"/>
    </row>
    <row r="47" spans="4:14">
      <c r="D47" s="76"/>
      <c r="E47" s="11"/>
      <c r="N47" s="77"/>
    </row>
    <row r="48" spans="4:14">
      <c r="D48" s="76"/>
      <c r="E48" s="11"/>
      <c r="N48" s="77"/>
    </row>
    <row r="49" spans="2:14">
      <c r="D49" s="76"/>
      <c r="E49" s="11"/>
      <c r="N49" s="77"/>
    </row>
    <row r="50" spans="2:14">
      <c r="D50" s="76"/>
      <c r="E50" s="11"/>
      <c r="N50" s="77"/>
    </row>
    <row r="51" spans="2:14">
      <c r="D51" s="78"/>
      <c r="E51" s="79"/>
      <c r="F51" s="1"/>
      <c r="G51" s="1"/>
      <c r="H51" s="1"/>
      <c r="I51" s="1"/>
      <c r="J51" s="1"/>
      <c r="K51" s="1"/>
      <c r="L51" s="1"/>
      <c r="M51" s="1"/>
      <c r="N51" s="80"/>
    </row>
    <row r="52" spans="2:14">
      <c r="E52" s="11"/>
    </row>
    <row r="53" spans="2:14">
      <c r="B53" s="4" t="str">
        <f>Technical!$C$86</f>
        <v>4. Summary of the financial and economic analysis assumptions</v>
      </c>
      <c r="C53" s="4"/>
      <c r="D53" s="4"/>
      <c r="E53" s="4"/>
      <c r="F53" s="4"/>
      <c r="G53" s="4"/>
      <c r="H53" s="4"/>
      <c r="I53" s="75"/>
      <c r="J53" s="75"/>
      <c r="K53" s="75"/>
      <c r="L53" s="75"/>
      <c r="M53" s="75"/>
      <c r="N53" s="75"/>
    </row>
    <row r="54" spans="2:14">
      <c r="E54" s="11"/>
    </row>
    <row r="55" spans="2:14">
      <c r="E55" s="11"/>
    </row>
    <row r="56" spans="2:14">
      <c r="E56" s="11"/>
    </row>
    <row r="57" spans="2:14">
      <c r="E57" s="11"/>
    </row>
    <row r="58" spans="2:14">
      <c r="E58" s="11"/>
    </row>
    <row r="59" spans="2:14">
      <c r="E59" s="11"/>
    </row>
    <row r="60" spans="2:14">
      <c r="E60" s="11"/>
    </row>
    <row r="61" spans="2:14">
      <c r="E61" s="11"/>
    </row>
    <row r="62" spans="2:14">
      <c r="E62" s="11"/>
    </row>
    <row r="63" spans="2:14">
      <c r="E63" s="11"/>
    </row>
    <row r="64" spans="2:14">
      <c r="E64" s="11"/>
    </row>
    <row r="65" spans="2:14">
      <c r="E65" s="11"/>
    </row>
    <row r="66" spans="2:14">
      <c r="E66" s="11"/>
    </row>
    <row r="67" spans="2:14">
      <c r="E67" s="11"/>
    </row>
    <row r="68" spans="2:14">
      <c r="B68" s="4" t="str">
        <f>Technical!$C$104</f>
        <v>5. Results of the financial and economic analysis</v>
      </c>
      <c r="C68" s="4"/>
      <c r="D68" s="4"/>
      <c r="E68" s="4"/>
      <c r="F68" s="4"/>
      <c r="G68" s="4"/>
      <c r="H68" s="4"/>
      <c r="I68" s="75"/>
      <c r="J68" s="75"/>
      <c r="K68" s="75"/>
      <c r="L68" s="75"/>
      <c r="M68" s="75"/>
      <c r="N68" s="75"/>
    </row>
    <row r="69" spans="2:14">
      <c r="E69" s="11"/>
    </row>
    <row r="70" spans="2:14">
      <c r="E70" s="11"/>
    </row>
    <row r="71" spans="2:14">
      <c r="E71" s="11"/>
    </row>
    <row r="72" spans="2:14">
      <c r="E72" s="11"/>
    </row>
    <row r="73" spans="2:14">
      <c r="E73" s="11"/>
    </row>
    <row r="74" spans="2:14">
      <c r="E74" s="11"/>
    </row>
    <row r="75" spans="2:14">
      <c r="E75" s="11"/>
    </row>
    <row r="76" spans="2:14">
      <c r="E76" s="11"/>
    </row>
    <row r="77" spans="2:14">
      <c r="E77" s="11"/>
    </row>
    <row r="78" spans="2:14">
      <c r="B78" s="4" t="str">
        <f>Technical!$C$155</f>
        <v>6. Sensitivity analysis</v>
      </c>
      <c r="C78" s="4"/>
      <c r="D78" s="4"/>
      <c r="E78" s="4"/>
      <c r="F78" s="4"/>
      <c r="G78" s="4"/>
      <c r="H78" s="4"/>
      <c r="I78" s="75"/>
      <c r="J78" s="75"/>
      <c r="K78" s="75"/>
      <c r="L78" s="75"/>
      <c r="M78" s="75"/>
      <c r="N78" s="75"/>
    </row>
    <row r="79" spans="2:14">
      <c r="E79" s="11"/>
    </row>
    <row r="80" spans="2:14">
      <c r="E80" s="11"/>
    </row>
    <row r="81" spans="5:5">
      <c r="E81" s="11"/>
    </row>
    <row r="82" spans="5:5">
      <c r="E82" s="11"/>
    </row>
    <row r="83" spans="5:5">
      <c r="E83" s="11"/>
    </row>
    <row r="84" spans="5:5">
      <c r="E84" s="11"/>
    </row>
    <row r="85" spans="5:5"/>
    <row r="86" spans="5:5"/>
    <row r="87" spans="5:5"/>
    <row r="88" spans="5:5"/>
    <row r="89" spans="5:5"/>
    <row r="90" spans="5:5"/>
    <row r="91" spans="5:5"/>
    <row r="92" spans="5:5"/>
    <row r="93" spans="5:5"/>
    <row r="94" spans="5:5"/>
    <row r="95" spans="5:5"/>
    <row r="96" spans="5:5"/>
    <row r="97" spans="1:14"/>
    <row r="98" spans="1:14"/>
    <row r="99" spans="1:14"/>
    <row r="100" spans="1:14"/>
    <row r="101" spans="1:14"/>
    <row r="102" spans="1:14"/>
    <row r="103" spans="1:14"/>
    <row r="104" spans="1:14"/>
    <row r="105" spans="1:14"/>
    <row r="106" spans="1:14"/>
    <row r="107" spans="1:14">
      <c r="A107" s="3"/>
      <c r="B107" s="3"/>
      <c r="C107" s="3"/>
      <c r="D107" s="3"/>
      <c r="E107" s="3"/>
      <c r="F107" s="3"/>
      <c r="G107" s="3"/>
      <c r="H107" s="3"/>
      <c r="I107" s="3"/>
      <c r="J107" s="3"/>
      <c r="K107" s="3"/>
      <c r="L107" s="3"/>
      <c r="M107" s="3"/>
      <c r="N107" s="3"/>
    </row>
    <row r="108" spans="1:14"/>
  </sheetData>
  <sheetProtection selectLockedCells="1"/>
  <pageMargins left="0.31496062992125984" right="0.31496062992125984" top="0.55118110236220474" bottom="0.55118110236220474" header="0.31496062992125984" footer="0.31496062992125984"/>
  <pageSetup paperSize="9" scale="60" pageOrder="overThenDown" orientation="portrait" r:id="rId1"/>
  <headerFooter>
    <oddFooter>&amp;L&amp;D&amp;C&amp;F&amp;R&amp;P / &amp;N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65CCD-594C-496E-B539-D97C4B0DC495}">
  <sheetPr codeName="Sheet9">
    <tabColor theme="1"/>
  </sheetPr>
  <dimension ref="A1:BN188"/>
  <sheetViews>
    <sheetView showGridLines="0" zoomScale="90" zoomScaleNormal="90" zoomScaleSheetLayoutView="80" workbookViewId="0">
      <pane xSplit="7" ySplit="3" topLeftCell="H4" activePane="bottomRight" state="frozen"/>
      <selection pane="topRight"/>
      <selection pane="bottomLeft"/>
      <selection pane="bottomRight"/>
    </sheetView>
  </sheetViews>
  <sheetFormatPr baseColWidth="10" defaultColWidth="11.59765625" defaultRowHeight="11.5" outlineLevelRow="1"/>
  <cols>
    <col min="1" max="3" width="2.59765625" customWidth="1"/>
    <col min="4" max="4" width="70.59765625" customWidth="1"/>
    <col min="5" max="6" width="14.59765625" customWidth="1"/>
    <col min="7" max="8" width="2.59765625" customWidth="1"/>
    <col min="9" max="44" width="12.59765625" customWidth="1"/>
    <col min="45" max="45" width="4.59765625" customWidth="1"/>
    <col min="56" max="56" width="4.59765625" customWidth="1"/>
  </cols>
  <sheetData>
    <row r="1" spans="1:66">
      <c r="A1" s="70" t="s">
        <v>114</v>
      </c>
      <c r="B1" s="3"/>
      <c r="C1" s="3"/>
      <c r="D1" s="3"/>
      <c r="E1" s="10" t="s">
        <v>82</v>
      </c>
      <c r="F1" s="3"/>
      <c r="G1" s="3"/>
      <c r="H1" s="3"/>
      <c r="I1" s="33">
        <f>I12</f>
        <v>2025</v>
      </c>
      <c r="J1" s="33">
        <f t="shared" ref="J1:AR1" si="0">J12</f>
        <v>2026</v>
      </c>
      <c r="K1" s="33">
        <f t="shared" si="0"/>
        <v>2027</v>
      </c>
      <c r="L1" s="33">
        <f t="shared" si="0"/>
        <v>2028</v>
      </c>
      <c r="M1" s="33">
        <f t="shared" si="0"/>
        <v>2029</v>
      </c>
      <c r="N1" s="33">
        <f t="shared" si="0"/>
        <v>2030</v>
      </c>
      <c r="O1" s="33">
        <f t="shared" si="0"/>
        <v>2031</v>
      </c>
      <c r="P1" s="33">
        <f t="shared" si="0"/>
        <v>2032</v>
      </c>
      <c r="Q1" s="33">
        <f t="shared" si="0"/>
        <v>2033</v>
      </c>
      <c r="R1" s="33">
        <f t="shared" si="0"/>
        <v>2034</v>
      </c>
      <c r="S1" s="33">
        <f t="shared" si="0"/>
        <v>2035</v>
      </c>
      <c r="T1" s="33">
        <f t="shared" si="0"/>
        <v>2036</v>
      </c>
      <c r="U1" s="33">
        <f t="shared" si="0"/>
        <v>2037</v>
      </c>
      <c r="V1" s="33">
        <f t="shared" si="0"/>
        <v>2038</v>
      </c>
      <c r="W1" s="33">
        <f t="shared" si="0"/>
        <v>2039</v>
      </c>
      <c r="X1" s="33">
        <f t="shared" si="0"/>
        <v>2040</v>
      </c>
      <c r="Y1" s="33">
        <f t="shared" si="0"/>
        <v>2041</v>
      </c>
      <c r="Z1" s="33">
        <f t="shared" si="0"/>
        <v>2042</v>
      </c>
      <c r="AA1" s="33">
        <f t="shared" si="0"/>
        <v>2043</v>
      </c>
      <c r="AB1" s="33">
        <f t="shared" si="0"/>
        <v>2044</v>
      </c>
      <c r="AC1" s="33" t="str">
        <f t="shared" si="0"/>
        <v/>
      </c>
      <c r="AD1" s="33" t="str">
        <f t="shared" si="0"/>
        <v/>
      </c>
      <c r="AE1" s="33" t="str">
        <f t="shared" si="0"/>
        <v/>
      </c>
      <c r="AF1" s="33" t="str">
        <f t="shared" si="0"/>
        <v/>
      </c>
      <c r="AG1" s="33" t="str">
        <f t="shared" si="0"/>
        <v/>
      </c>
      <c r="AH1" s="33" t="str">
        <f t="shared" si="0"/>
        <v/>
      </c>
      <c r="AI1" s="33" t="str">
        <f t="shared" si="0"/>
        <v/>
      </c>
      <c r="AJ1" s="33" t="str">
        <f t="shared" si="0"/>
        <v/>
      </c>
      <c r="AK1" s="33" t="str">
        <f t="shared" si="0"/>
        <v/>
      </c>
      <c r="AL1" s="33" t="str">
        <f t="shared" si="0"/>
        <v/>
      </c>
      <c r="AM1" s="33" t="str">
        <f t="shared" si="0"/>
        <v/>
      </c>
      <c r="AN1" s="33" t="str">
        <f t="shared" si="0"/>
        <v/>
      </c>
      <c r="AO1" s="33" t="str">
        <f t="shared" si="0"/>
        <v/>
      </c>
      <c r="AP1" s="33" t="str">
        <f t="shared" si="0"/>
        <v/>
      </c>
      <c r="AQ1" s="33" t="str">
        <f t="shared" si="0"/>
        <v/>
      </c>
      <c r="AR1" s="33" t="str">
        <f t="shared" si="0"/>
        <v/>
      </c>
      <c r="AT1" s="35" t="s">
        <v>137</v>
      </c>
      <c r="AU1" s="35"/>
      <c r="AV1" s="35"/>
      <c r="AW1" s="35"/>
      <c r="AX1" s="35"/>
      <c r="AY1" s="35"/>
      <c r="AZ1" s="35"/>
      <c r="BA1" s="35"/>
      <c r="BB1" s="35"/>
      <c r="BC1" s="35"/>
      <c r="BE1" s="35" t="s">
        <v>369</v>
      </c>
      <c r="BF1" s="35"/>
      <c r="BG1" s="35"/>
      <c r="BH1" s="35"/>
      <c r="BI1" s="35"/>
      <c r="BJ1" s="35"/>
      <c r="BK1" s="35"/>
      <c r="BL1" s="35"/>
      <c r="BM1" s="35"/>
      <c r="BN1" s="35"/>
    </row>
    <row r="2" spans="1:66">
      <c r="A2" s="3"/>
      <c r="B2" s="3"/>
      <c r="C2" s="3"/>
      <c r="D2" s="3"/>
      <c r="E2" s="10"/>
      <c r="F2" s="3"/>
      <c r="G2" s="3"/>
      <c r="H2" s="3"/>
      <c r="I2" s="32" t="str">
        <f>I13</f>
        <v>Construction</v>
      </c>
      <c r="J2" s="32" t="str">
        <f t="shared" ref="J2:AR2" si="1">J13</f>
        <v>Construction</v>
      </c>
      <c r="K2" s="32" t="str">
        <f t="shared" si="1"/>
        <v>Operation</v>
      </c>
      <c r="L2" s="32" t="str">
        <f t="shared" si="1"/>
        <v>Operation</v>
      </c>
      <c r="M2" s="32" t="str">
        <f t="shared" si="1"/>
        <v>Operation</v>
      </c>
      <c r="N2" s="32" t="str">
        <f t="shared" si="1"/>
        <v>Operation</v>
      </c>
      <c r="O2" s="32" t="str">
        <f t="shared" si="1"/>
        <v>Operation</v>
      </c>
      <c r="P2" s="32" t="str">
        <f t="shared" si="1"/>
        <v>Operation</v>
      </c>
      <c r="Q2" s="32" t="str">
        <f t="shared" si="1"/>
        <v>Operation</v>
      </c>
      <c r="R2" s="32" t="str">
        <f t="shared" si="1"/>
        <v>Operation</v>
      </c>
      <c r="S2" s="32" t="str">
        <f t="shared" si="1"/>
        <v>Operation</v>
      </c>
      <c r="T2" s="32" t="str">
        <f t="shared" si="1"/>
        <v>Operation</v>
      </c>
      <c r="U2" s="32" t="str">
        <f t="shared" si="1"/>
        <v>Operation</v>
      </c>
      <c r="V2" s="32" t="str">
        <f t="shared" si="1"/>
        <v>Operation</v>
      </c>
      <c r="W2" s="32" t="str">
        <f t="shared" si="1"/>
        <v>Operation</v>
      </c>
      <c r="X2" s="32" t="str">
        <f t="shared" si="1"/>
        <v>Operation</v>
      </c>
      <c r="Y2" s="32" t="str">
        <f t="shared" si="1"/>
        <v>Operation</v>
      </c>
      <c r="Z2" s="32" t="str">
        <f t="shared" si="1"/>
        <v>Operation</v>
      </c>
      <c r="AA2" s="32" t="str">
        <f t="shared" si="1"/>
        <v>Operation</v>
      </c>
      <c r="AB2" s="32" t="str">
        <f t="shared" si="1"/>
        <v>Operation</v>
      </c>
      <c r="AC2" s="32" t="str">
        <f t="shared" si="1"/>
        <v/>
      </c>
      <c r="AD2" s="32" t="str">
        <f t="shared" si="1"/>
        <v/>
      </c>
      <c r="AE2" s="32" t="str">
        <f t="shared" si="1"/>
        <v/>
      </c>
      <c r="AF2" s="32" t="str">
        <f t="shared" si="1"/>
        <v/>
      </c>
      <c r="AG2" s="32" t="str">
        <f t="shared" si="1"/>
        <v/>
      </c>
      <c r="AH2" s="32" t="str">
        <f t="shared" si="1"/>
        <v/>
      </c>
      <c r="AI2" s="32" t="str">
        <f t="shared" si="1"/>
        <v/>
      </c>
      <c r="AJ2" s="32" t="str">
        <f t="shared" si="1"/>
        <v/>
      </c>
      <c r="AK2" s="32" t="str">
        <f t="shared" si="1"/>
        <v/>
      </c>
      <c r="AL2" s="32" t="str">
        <f t="shared" si="1"/>
        <v/>
      </c>
      <c r="AM2" s="32" t="str">
        <f t="shared" si="1"/>
        <v/>
      </c>
      <c r="AN2" s="32" t="str">
        <f t="shared" si="1"/>
        <v/>
      </c>
      <c r="AO2" s="32" t="str">
        <f t="shared" si="1"/>
        <v/>
      </c>
      <c r="AP2" s="32" t="str">
        <f t="shared" si="1"/>
        <v/>
      </c>
      <c r="AQ2" s="32" t="str">
        <f t="shared" si="1"/>
        <v/>
      </c>
      <c r="AR2" s="32" t="str">
        <f t="shared" si="1"/>
        <v/>
      </c>
      <c r="AT2" s="36" t="str">
        <f t="array" ref="AT2:BC2">TRANSPOSE($I$35:$I$44)</f>
        <v>English</v>
      </c>
      <c r="AU2" s="36" t="str">
        <v>Polish</v>
      </c>
      <c r="AV2" s="36" t="str">
        <v>[…]</v>
      </c>
      <c r="AW2" s="36" t="str">
        <v>[…]</v>
      </c>
      <c r="AX2" s="36" t="str">
        <v>[…]</v>
      </c>
      <c r="AY2" s="36" t="str">
        <v>[…]</v>
      </c>
      <c r="AZ2" s="36" t="str">
        <v>[…]</v>
      </c>
      <c r="BA2" s="36" t="str">
        <v>[…]</v>
      </c>
      <c r="BB2" s="36" t="str">
        <v>[…]</v>
      </c>
      <c r="BC2" s="36" t="str">
        <v>[…]</v>
      </c>
      <c r="BE2" s="36" t="str">
        <f t="array" ref="BE2:BN2">TRANSPOSE($I$35:$I$44)</f>
        <v>English</v>
      </c>
      <c r="BF2" s="36" t="str">
        <v>Polish</v>
      </c>
      <c r="BG2" s="36" t="str">
        <v>[…]</v>
      </c>
      <c r="BH2" s="36" t="str">
        <v>[…]</v>
      </c>
      <c r="BI2" s="36" t="str">
        <v>[…]</v>
      </c>
      <c r="BJ2" s="36" t="str">
        <v>[…]</v>
      </c>
      <c r="BK2" s="36" t="str">
        <v>[…]</v>
      </c>
      <c r="BL2" s="36" t="str">
        <v>[…]</v>
      </c>
      <c r="BM2" s="36" t="str">
        <v>[…]</v>
      </c>
      <c r="BN2" s="36" t="str">
        <v>[…]</v>
      </c>
    </row>
    <row r="3" spans="1:66">
      <c r="E3" s="11"/>
    </row>
    <row r="4" spans="1:66">
      <c r="A4" s="4" t="s">
        <v>387</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row>
    <row r="5" spans="1:66" outlineLevel="1">
      <c r="E5" s="11"/>
    </row>
    <row r="6" spans="1:66" outlineLevel="1">
      <c r="D6" t="s">
        <v>110</v>
      </c>
      <c r="E6" s="11" t="s">
        <v>106</v>
      </c>
      <c r="F6" s="124">
        <f>General!$F$20</f>
        <v>2025</v>
      </c>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row>
    <row r="7" spans="1:66" outlineLevel="1">
      <c r="D7" t="s">
        <v>109</v>
      </c>
      <c r="E7" s="11" t="s">
        <v>1</v>
      </c>
      <c r="F7" s="25">
        <f>General!$F$22</f>
        <v>2</v>
      </c>
      <c r="I7" s="122">
        <f>--($F7&gt;=I15)</f>
        <v>1</v>
      </c>
      <c r="J7" s="122">
        <f t="shared" ref="J7:AR7" si="2">--($F7&gt;=J15)</f>
        <v>1</v>
      </c>
      <c r="K7" s="122">
        <f t="shared" si="2"/>
        <v>0</v>
      </c>
      <c r="L7" s="122">
        <f t="shared" si="2"/>
        <v>0</v>
      </c>
      <c r="M7" s="122">
        <f t="shared" si="2"/>
        <v>0</v>
      </c>
      <c r="N7" s="122">
        <f t="shared" si="2"/>
        <v>0</v>
      </c>
      <c r="O7" s="122">
        <f t="shared" si="2"/>
        <v>0</v>
      </c>
      <c r="P7" s="122">
        <f t="shared" si="2"/>
        <v>0</v>
      </c>
      <c r="Q7" s="122">
        <f t="shared" si="2"/>
        <v>0</v>
      </c>
      <c r="R7" s="122">
        <f t="shared" si="2"/>
        <v>0</v>
      </c>
      <c r="S7" s="122">
        <f t="shared" si="2"/>
        <v>0</v>
      </c>
      <c r="T7" s="122">
        <f t="shared" si="2"/>
        <v>0</v>
      </c>
      <c r="U7" s="122">
        <f t="shared" si="2"/>
        <v>0</v>
      </c>
      <c r="V7" s="122">
        <f t="shared" si="2"/>
        <v>0</v>
      </c>
      <c r="W7" s="122">
        <f t="shared" si="2"/>
        <v>0</v>
      </c>
      <c r="X7" s="122">
        <f t="shared" si="2"/>
        <v>0</v>
      </c>
      <c r="Y7" s="122">
        <f t="shared" si="2"/>
        <v>0</v>
      </c>
      <c r="Z7" s="122">
        <f t="shared" si="2"/>
        <v>0</v>
      </c>
      <c r="AA7" s="122">
        <f t="shared" si="2"/>
        <v>0</v>
      </c>
      <c r="AB7" s="122">
        <f t="shared" si="2"/>
        <v>0</v>
      </c>
      <c r="AC7" s="122">
        <f t="shared" si="2"/>
        <v>0</v>
      </c>
      <c r="AD7" s="122">
        <f t="shared" si="2"/>
        <v>0</v>
      </c>
      <c r="AE7" s="122">
        <f t="shared" si="2"/>
        <v>0</v>
      </c>
      <c r="AF7" s="122">
        <f t="shared" si="2"/>
        <v>0</v>
      </c>
      <c r="AG7" s="122">
        <f t="shared" si="2"/>
        <v>0</v>
      </c>
      <c r="AH7" s="122">
        <f t="shared" si="2"/>
        <v>0</v>
      </c>
      <c r="AI7" s="122">
        <f t="shared" si="2"/>
        <v>0</v>
      </c>
      <c r="AJ7" s="122">
        <f t="shared" si="2"/>
        <v>0</v>
      </c>
      <c r="AK7" s="122">
        <f t="shared" si="2"/>
        <v>0</v>
      </c>
      <c r="AL7" s="122">
        <f t="shared" si="2"/>
        <v>0</v>
      </c>
      <c r="AM7" s="122">
        <f t="shared" si="2"/>
        <v>0</v>
      </c>
      <c r="AN7" s="122">
        <f t="shared" si="2"/>
        <v>0</v>
      </c>
      <c r="AO7" s="122">
        <f t="shared" si="2"/>
        <v>0</v>
      </c>
      <c r="AP7" s="122">
        <f t="shared" si="2"/>
        <v>0</v>
      </c>
      <c r="AQ7" s="122">
        <f t="shared" si="2"/>
        <v>0</v>
      </c>
      <c r="AR7" s="122">
        <f t="shared" si="2"/>
        <v>0</v>
      </c>
    </row>
    <row r="8" spans="1:66" outlineLevel="1">
      <c r="D8" t="s">
        <v>108</v>
      </c>
      <c r="E8" s="11" t="s">
        <v>1</v>
      </c>
      <c r="F8" s="25">
        <f>General!$F$24</f>
        <v>20</v>
      </c>
      <c r="I8" s="122">
        <f>--AND(I15&gt;$F7,I15&lt;=$F8)</f>
        <v>0</v>
      </c>
      <c r="J8" s="122">
        <f t="shared" ref="J8:AR8" si="3">--AND(J15&gt;$F7,J15&lt;=$F8)</f>
        <v>0</v>
      </c>
      <c r="K8" s="122">
        <f t="shared" si="3"/>
        <v>1</v>
      </c>
      <c r="L8" s="122">
        <f t="shared" si="3"/>
        <v>1</v>
      </c>
      <c r="M8" s="122">
        <f t="shared" si="3"/>
        <v>1</v>
      </c>
      <c r="N8" s="122">
        <f t="shared" si="3"/>
        <v>1</v>
      </c>
      <c r="O8" s="122">
        <f t="shared" si="3"/>
        <v>1</v>
      </c>
      <c r="P8" s="122">
        <f t="shared" si="3"/>
        <v>1</v>
      </c>
      <c r="Q8" s="122">
        <f t="shared" si="3"/>
        <v>1</v>
      </c>
      <c r="R8" s="122">
        <f t="shared" si="3"/>
        <v>1</v>
      </c>
      <c r="S8" s="122">
        <f t="shared" si="3"/>
        <v>1</v>
      </c>
      <c r="T8" s="122">
        <f t="shared" si="3"/>
        <v>1</v>
      </c>
      <c r="U8" s="122">
        <f t="shared" si="3"/>
        <v>1</v>
      </c>
      <c r="V8" s="122">
        <f t="shared" si="3"/>
        <v>1</v>
      </c>
      <c r="W8" s="122">
        <f t="shared" si="3"/>
        <v>1</v>
      </c>
      <c r="X8" s="122">
        <f t="shared" si="3"/>
        <v>1</v>
      </c>
      <c r="Y8" s="122">
        <f t="shared" si="3"/>
        <v>1</v>
      </c>
      <c r="Z8" s="122">
        <f t="shared" si="3"/>
        <v>1</v>
      </c>
      <c r="AA8" s="122">
        <f t="shared" si="3"/>
        <v>1</v>
      </c>
      <c r="AB8" s="122">
        <f t="shared" si="3"/>
        <v>1</v>
      </c>
      <c r="AC8" s="122">
        <f t="shared" si="3"/>
        <v>0</v>
      </c>
      <c r="AD8" s="122">
        <f t="shared" si="3"/>
        <v>0</v>
      </c>
      <c r="AE8" s="122">
        <f t="shared" si="3"/>
        <v>0</v>
      </c>
      <c r="AF8" s="122">
        <f t="shared" si="3"/>
        <v>0</v>
      </c>
      <c r="AG8" s="122">
        <f t="shared" si="3"/>
        <v>0</v>
      </c>
      <c r="AH8" s="122">
        <f t="shared" si="3"/>
        <v>0</v>
      </c>
      <c r="AI8" s="122">
        <f t="shared" si="3"/>
        <v>0</v>
      </c>
      <c r="AJ8" s="122">
        <f t="shared" si="3"/>
        <v>0</v>
      </c>
      <c r="AK8" s="122">
        <f t="shared" si="3"/>
        <v>0</v>
      </c>
      <c r="AL8" s="122">
        <f t="shared" si="3"/>
        <v>0</v>
      </c>
      <c r="AM8" s="122">
        <f t="shared" si="3"/>
        <v>0</v>
      </c>
      <c r="AN8" s="122">
        <f t="shared" si="3"/>
        <v>0</v>
      </c>
      <c r="AO8" s="122">
        <f t="shared" si="3"/>
        <v>0</v>
      </c>
      <c r="AP8" s="122">
        <f t="shared" si="3"/>
        <v>0</v>
      </c>
      <c r="AQ8" s="122">
        <f t="shared" si="3"/>
        <v>0</v>
      </c>
      <c r="AR8" s="122">
        <f t="shared" si="3"/>
        <v>0</v>
      </c>
    </row>
    <row r="9" spans="1:66" outlineLevel="1">
      <c r="D9" t="s">
        <v>113</v>
      </c>
      <c r="E9" s="11" t="s">
        <v>1</v>
      </c>
      <c r="I9" s="122">
        <f>I7+I8</f>
        <v>1</v>
      </c>
      <c r="J9" s="122">
        <f t="shared" ref="J9:AR9" si="4">J7+J8</f>
        <v>1</v>
      </c>
      <c r="K9" s="122">
        <f t="shared" si="4"/>
        <v>1</v>
      </c>
      <c r="L9" s="122">
        <f t="shared" si="4"/>
        <v>1</v>
      </c>
      <c r="M9" s="122">
        <f t="shared" si="4"/>
        <v>1</v>
      </c>
      <c r="N9" s="122">
        <f t="shared" si="4"/>
        <v>1</v>
      </c>
      <c r="O9" s="122">
        <f t="shared" si="4"/>
        <v>1</v>
      </c>
      <c r="P9" s="122">
        <f t="shared" si="4"/>
        <v>1</v>
      </c>
      <c r="Q9" s="122">
        <f t="shared" si="4"/>
        <v>1</v>
      </c>
      <c r="R9" s="122">
        <f t="shared" si="4"/>
        <v>1</v>
      </c>
      <c r="S9" s="122">
        <f t="shared" si="4"/>
        <v>1</v>
      </c>
      <c r="T9" s="122">
        <f t="shared" si="4"/>
        <v>1</v>
      </c>
      <c r="U9" s="122">
        <f t="shared" si="4"/>
        <v>1</v>
      </c>
      <c r="V9" s="122">
        <f t="shared" si="4"/>
        <v>1</v>
      </c>
      <c r="W9" s="122">
        <f t="shared" si="4"/>
        <v>1</v>
      </c>
      <c r="X9" s="122">
        <f t="shared" si="4"/>
        <v>1</v>
      </c>
      <c r="Y9" s="122">
        <f t="shared" si="4"/>
        <v>1</v>
      </c>
      <c r="Z9" s="122">
        <f t="shared" si="4"/>
        <v>1</v>
      </c>
      <c r="AA9" s="122">
        <f t="shared" si="4"/>
        <v>1</v>
      </c>
      <c r="AB9" s="122">
        <f t="shared" si="4"/>
        <v>1</v>
      </c>
      <c r="AC9" s="122">
        <f t="shared" si="4"/>
        <v>0</v>
      </c>
      <c r="AD9" s="122">
        <f t="shared" si="4"/>
        <v>0</v>
      </c>
      <c r="AE9" s="122">
        <f t="shared" si="4"/>
        <v>0</v>
      </c>
      <c r="AF9" s="122">
        <f t="shared" si="4"/>
        <v>0</v>
      </c>
      <c r="AG9" s="122">
        <f t="shared" si="4"/>
        <v>0</v>
      </c>
      <c r="AH9" s="122">
        <f t="shared" si="4"/>
        <v>0</v>
      </c>
      <c r="AI9" s="122">
        <f t="shared" si="4"/>
        <v>0</v>
      </c>
      <c r="AJ9" s="122">
        <f t="shared" si="4"/>
        <v>0</v>
      </c>
      <c r="AK9" s="122">
        <f t="shared" si="4"/>
        <v>0</v>
      </c>
      <c r="AL9" s="122">
        <f t="shared" si="4"/>
        <v>0</v>
      </c>
      <c r="AM9" s="122">
        <f t="shared" si="4"/>
        <v>0</v>
      </c>
      <c r="AN9" s="122">
        <f t="shared" si="4"/>
        <v>0</v>
      </c>
      <c r="AO9" s="122">
        <f t="shared" si="4"/>
        <v>0</v>
      </c>
      <c r="AP9" s="122">
        <f t="shared" si="4"/>
        <v>0</v>
      </c>
      <c r="AQ9" s="122">
        <f t="shared" si="4"/>
        <v>0</v>
      </c>
      <c r="AR9" s="122">
        <f t="shared" si="4"/>
        <v>0</v>
      </c>
    </row>
    <row r="10" spans="1:66" outlineLevel="1">
      <c r="D10" t="s">
        <v>268</v>
      </c>
      <c r="E10" s="11" t="s">
        <v>1</v>
      </c>
      <c r="I10" s="122">
        <f>(H10+I8)*I9</f>
        <v>0</v>
      </c>
      <c r="J10" s="122">
        <f t="shared" ref="J10:AR10" si="5">(I10+J8)*J9</f>
        <v>0</v>
      </c>
      <c r="K10" s="122">
        <f t="shared" si="5"/>
        <v>1</v>
      </c>
      <c r="L10" s="122">
        <f t="shared" si="5"/>
        <v>2</v>
      </c>
      <c r="M10" s="122">
        <f t="shared" si="5"/>
        <v>3</v>
      </c>
      <c r="N10" s="122">
        <f t="shared" si="5"/>
        <v>4</v>
      </c>
      <c r="O10" s="122">
        <f t="shared" si="5"/>
        <v>5</v>
      </c>
      <c r="P10" s="122">
        <f t="shared" si="5"/>
        <v>6</v>
      </c>
      <c r="Q10" s="122">
        <f t="shared" si="5"/>
        <v>7</v>
      </c>
      <c r="R10" s="122">
        <f t="shared" si="5"/>
        <v>8</v>
      </c>
      <c r="S10" s="122">
        <f t="shared" si="5"/>
        <v>9</v>
      </c>
      <c r="T10" s="122">
        <f t="shared" si="5"/>
        <v>10</v>
      </c>
      <c r="U10" s="122">
        <f t="shared" si="5"/>
        <v>11</v>
      </c>
      <c r="V10" s="122">
        <f t="shared" si="5"/>
        <v>12</v>
      </c>
      <c r="W10" s="122">
        <f t="shared" si="5"/>
        <v>13</v>
      </c>
      <c r="X10" s="122">
        <f t="shared" si="5"/>
        <v>14</v>
      </c>
      <c r="Y10" s="122">
        <f t="shared" si="5"/>
        <v>15</v>
      </c>
      <c r="Z10" s="122">
        <f t="shared" si="5"/>
        <v>16</v>
      </c>
      <c r="AA10" s="122">
        <f t="shared" si="5"/>
        <v>17</v>
      </c>
      <c r="AB10" s="122">
        <f t="shared" si="5"/>
        <v>18</v>
      </c>
      <c r="AC10" s="122">
        <f t="shared" si="5"/>
        <v>0</v>
      </c>
      <c r="AD10" s="122">
        <f t="shared" si="5"/>
        <v>0</v>
      </c>
      <c r="AE10" s="122">
        <f t="shared" si="5"/>
        <v>0</v>
      </c>
      <c r="AF10" s="122">
        <f t="shared" si="5"/>
        <v>0</v>
      </c>
      <c r="AG10" s="122">
        <f t="shared" si="5"/>
        <v>0</v>
      </c>
      <c r="AH10" s="122">
        <f t="shared" si="5"/>
        <v>0</v>
      </c>
      <c r="AI10" s="122">
        <f t="shared" si="5"/>
        <v>0</v>
      </c>
      <c r="AJ10" s="122">
        <f t="shared" si="5"/>
        <v>0</v>
      </c>
      <c r="AK10" s="122">
        <f t="shared" si="5"/>
        <v>0</v>
      </c>
      <c r="AL10" s="122">
        <f t="shared" si="5"/>
        <v>0</v>
      </c>
      <c r="AM10" s="122">
        <f t="shared" si="5"/>
        <v>0</v>
      </c>
      <c r="AN10" s="122">
        <f t="shared" si="5"/>
        <v>0</v>
      </c>
      <c r="AO10" s="122">
        <f t="shared" si="5"/>
        <v>0</v>
      </c>
      <c r="AP10" s="122">
        <f t="shared" si="5"/>
        <v>0</v>
      </c>
      <c r="AQ10" s="122">
        <f t="shared" si="5"/>
        <v>0</v>
      </c>
      <c r="AR10" s="122">
        <f t="shared" si="5"/>
        <v>0</v>
      </c>
    </row>
    <row r="11" spans="1:66" outlineLevel="1">
      <c r="D11" t="s">
        <v>269</v>
      </c>
      <c r="E11" s="11" t="s">
        <v>1</v>
      </c>
      <c r="I11" s="122">
        <f>(H11+I9)*I9</f>
        <v>1</v>
      </c>
      <c r="J11" s="122">
        <f t="shared" ref="J11:AR11" si="6">(I11+J9)*J9</f>
        <v>2</v>
      </c>
      <c r="K11" s="122">
        <f t="shared" si="6"/>
        <v>3</v>
      </c>
      <c r="L11" s="122">
        <f t="shared" si="6"/>
        <v>4</v>
      </c>
      <c r="M11" s="122">
        <f t="shared" si="6"/>
        <v>5</v>
      </c>
      <c r="N11" s="122">
        <f t="shared" si="6"/>
        <v>6</v>
      </c>
      <c r="O11" s="122">
        <f t="shared" si="6"/>
        <v>7</v>
      </c>
      <c r="P11" s="122">
        <f t="shared" si="6"/>
        <v>8</v>
      </c>
      <c r="Q11" s="122">
        <f t="shared" si="6"/>
        <v>9</v>
      </c>
      <c r="R11" s="122">
        <f t="shared" si="6"/>
        <v>10</v>
      </c>
      <c r="S11" s="122">
        <f t="shared" si="6"/>
        <v>11</v>
      </c>
      <c r="T11" s="122">
        <f t="shared" si="6"/>
        <v>12</v>
      </c>
      <c r="U11" s="122">
        <f t="shared" si="6"/>
        <v>13</v>
      </c>
      <c r="V11" s="122">
        <f t="shared" si="6"/>
        <v>14</v>
      </c>
      <c r="W11" s="122">
        <f t="shared" si="6"/>
        <v>15</v>
      </c>
      <c r="X11" s="122">
        <f t="shared" si="6"/>
        <v>16</v>
      </c>
      <c r="Y11" s="122">
        <f t="shared" si="6"/>
        <v>17</v>
      </c>
      <c r="Z11" s="122">
        <f t="shared" si="6"/>
        <v>18</v>
      </c>
      <c r="AA11" s="122">
        <f t="shared" si="6"/>
        <v>19</v>
      </c>
      <c r="AB11" s="122">
        <f t="shared" si="6"/>
        <v>20</v>
      </c>
      <c r="AC11" s="122">
        <f t="shared" si="6"/>
        <v>0</v>
      </c>
      <c r="AD11" s="122">
        <f t="shared" si="6"/>
        <v>0</v>
      </c>
      <c r="AE11" s="122">
        <f t="shared" si="6"/>
        <v>0</v>
      </c>
      <c r="AF11" s="122">
        <f t="shared" si="6"/>
        <v>0</v>
      </c>
      <c r="AG11" s="122">
        <f t="shared" si="6"/>
        <v>0</v>
      </c>
      <c r="AH11" s="122">
        <f t="shared" si="6"/>
        <v>0</v>
      </c>
      <c r="AI11" s="122">
        <f t="shared" si="6"/>
        <v>0</v>
      </c>
      <c r="AJ11" s="122">
        <f t="shared" si="6"/>
        <v>0</v>
      </c>
      <c r="AK11" s="122">
        <f t="shared" si="6"/>
        <v>0</v>
      </c>
      <c r="AL11" s="122">
        <f t="shared" si="6"/>
        <v>0</v>
      </c>
      <c r="AM11" s="122">
        <f t="shared" si="6"/>
        <v>0</v>
      </c>
      <c r="AN11" s="122">
        <f t="shared" si="6"/>
        <v>0</v>
      </c>
      <c r="AO11" s="122">
        <f t="shared" si="6"/>
        <v>0</v>
      </c>
      <c r="AP11" s="122">
        <f t="shared" si="6"/>
        <v>0</v>
      </c>
      <c r="AQ11" s="122">
        <f t="shared" si="6"/>
        <v>0</v>
      </c>
      <c r="AR11" s="122">
        <f t="shared" si="6"/>
        <v>0</v>
      </c>
    </row>
    <row r="12" spans="1:66" outlineLevel="1">
      <c r="D12" t="s">
        <v>136</v>
      </c>
      <c r="E12" s="11" t="s">
        <v>106</v>
      </c>
      <c r="F12" s="124">
        <f>MAX(I12:AR12)</f>
        <v>2044</v>
      </c>
      <c r="I12" s="123">
        <f>IF(I9=1,I16,"")</f>
        <v>2025</v>
      </c>
      <c r="J12" s="123">
        <f t="shared" ref="J12:AR12" si="7">IF(J9=1,J16,"")</f>
        <v>2026</v>
      </c>
      <c r="K12" s="123">
        <f t="shared" si="7"/>
        <v>2027</v>
      </c>
      <c r="L12" s="123">
        <f t="shared" si="7"/>
        <v>2028</v>
      </c>
      <c r="M12" s="123">
        <f t="shared" si="7"/>
        <v>2029</v>
      </c>
      <c r="N12" s="123">
        <f t="shared" si="7"/>
        <v>2030</v>
      </c>
      <c r="O12" s="123">
        <f t="shared" si="7"/>
        <v>2031</v>
      </c>
      <c r="P12" s="123">
        <f t="shared" si="7"/>
        <v>2032</v>
      </c>
      <c r="Q12" s="123">
        <f t="shared" si="7"/>
        <v>2033</v>
      </c>
      <c r="R12" s="123">
        <f t="shared" si="7"/>
        <v>2034</v>
      </c>
      <c r="S12" s="123">
        <f t="shared" si="7"/>
        <v>2035</v>
      </c>
      <c r="T12" s="123">
        <f t="shared" si="7"/>
        <v>2036</v>
      </c>
      <c r="U12" s="123">
        <f t="shared" si="7"/>
        <v>2037</v>
      </c>
      <c r="V12" s="123">
        <f t="shared" si="7"/>
        <v>2038</v>
      </c>
      <c r="W12" s="123">
        <f t="shared" si="7"/>
        <v>2039</v>
      </c>
      <c r="X12" s="123">
        <f t="shared" si="7"/>
        <v>2040</v>
      </c>
      <c r="Y12" s="123">
        <f t="shared" si="7"/>
        <v>2041</v>
      </c>
      <c r="Z12" s="123">
        <f t="shared" si="7"/>
        <v>2042</v>
      </c>
      <c r="AA12" s="123">
        <f t="shared" si="7"/>
        <v>2043</v>
      </c>
      <c r="AB12" s="123">
        <f t="shared" si="7"/>
        <v>2044</v>
      </c>
      <c r="AC12" s="123" t="str">
        <f t="shared" si="7"/>
        <v/>
      </c>
      <c r="AD12" s="123" t="str">
        <f t="shared" si="7"/>
        <v/>
      </c>
      <c r="AE12" s="123" t="str">
        <f t="shared" si="7"/>
        <v/>
      </c>
      <c r="AF12" s="123" t="str">
        <f t="shared" si="7"/>
        <v/>
      </c>
      <c r="AG12" s="123" t="str">
        <f t="shared" si="7"/>
        <v/>
      </c>
      <c r="AH12" s="123" t="str">
        <f t="shared" si="7"/>
        <v/>
      </c>
      <c r="AI12" s="123" t="str">
        <f t="shared" si="7"/>
        <v/>
      </c>
      <c r="AJ12" s="123" t="str">
        <f t="shared" si="7"/>
        <v/>
      </c>
      <c r="AK12" s="123" t="str">
        <f t="shared" si="7"/>
        <v/>
      </c>
      <c r="AL12" s="123" t="str">
        <f t="shared" si="7"/>
        <v/>
      </c>
      <c r="AM12" s="123" t="str">
        <f t="shared" si="7"/>
        <v/>
      </c>
      <c r="AN12" s="123" t="str">
        <f t="shared" si="7"/>
        <v/>
      </c>
      <c r="AO12" s="123" t="str">
        <f t="shared" si="7"/>
        <v/>
      </c>
      <c r="AP12" s="123" t="str">
        <f t="shared" si="7"/>
        <v/>
      </c>
      <c r="AQ12" s="123" t="str">
        <f t="shared" si="7"/>
        <v/>
      </c>
      <c r="AR12" s="123" t="str">
        <f t="shared" si="7"/>
        <v/>
      </c>
    </row>
    <row r="13" spans="1:66" outlineLevel="1">
      <c r="D13" t="s">
        <v>135</v>
      </c>
      <c r="E13" s="11" t="s">
        <v>1</v>
      </c>
      <c r="I13" s="122" t="str">
        <f>IF(I9=1,IF(I7=1,$I$31,$I$32),"")</f>
        <v>Construction</v>
      </c>
      <c r="J13" s="122" t="str">
        <f t="shared" ref="J13:AR13" si="8">IF(J9=1,IF(J7=1,$I$31,$I$32),"")</f>
        <v>Construction</v>
      </c>
      <c r="K13" s="122" t="str">
        <f t="shared" si="8"/>
        <v>Operation</v>
      </c>
      <c r="L13" s="122" t="str">
        <f t="shared" si="8"/>
        <v>Operation</v>
      </c>
      <c r="M13" s="122" t="str">
        <f t="shared" si="8"/>
        <v>Operation</v>
      </c>
      <c r="N13" s="122" t="str">
        <f t="shared" si="8"/>
        <v>Operation</v>
      </c>
      <c r="O13" s="122" t="str">
        <f t="shared" si="8"/>
        <v>Operation</v>
      </c>
      <c r="P13" s="122" t="str">
        <f t="shared" si="8"/>
        <v>Operation</v>
      </c>
      <c r="Q13" s="122" t="str">
        <f t="shared" si="8"/>
        <v>Operation</v>
      </c>
      <c r="R13" s="122" t="str">
        <f t="shared" si="8"/>
        <v>Operation</v>
      </c>
      <c r="S13" s="122" t="str">
        <f t="shared" si="8"/>
        <v>Operation</v>
      </c>
      <c r="T13" s="122" t="str">
        <f t="shared" si="8"/>
        <v>Operation</v>
      </c>
      <c r="U13" s="122" t="str">
        <f t="shared" si="8"/>
        <v>Operation</v>
      </c>
      <c r="V13" s="122" t="str">
        <f t="shared" si="8"/>
        <v>Operation</v>
      </c>
      <c r="W13" s="122" t="str">
        <f t="shared" si="8"/>
        <v>Operation</v>
      </c>
      <c r="X13" s="122" t="str">
        <f t="shared" si="8"/>
        <v>Operation</v>
      </c>
      <c r="Y13" s="122" t="str">
        <f t="shared" si="8"/>
        <v>Operation</v>
      </c>
      <c r="Z13" s="122" t="str">
        <f t="shared" si="8"/>
        <v>Operation</v>
      </c>
      <c r="AA13" s="122" t="str">
        <f t="shared" si="8"/>
        <v>Operation</v>
      </c>
      <c r="AB13" s="122" t="str">
        <f t="shared" si="8"/>
        <v>Operation</v>
      </c>
      <c r="AC13" s="122" t="str">
        <f t="shared" si="8"/>
        <v/>
      </c>
      <c r="AD13" s="122" t="str">
        <f t="shared" si="8"/>
        <v/>
      </c>
      <c r="AE13" s="122" t="str">
        <f t="shared" si="8"/>
        <v/>
      </c>
      <c r="AF13" s="122" t="str">
        <f t="shared" si="8"/>
        <v/>
      </c>
      <c r="AG13" s="122" t="str">
        <f t="shared" si="8"/>
        <v/>
      </c>
      <c r="AH13" s="122" t="str">
        <f t="shared" si="8"/>
        <v/>
      </c>
      <c r="AI13" s="122" t="str">
        <f t="shared" si="8"/>
        <v/>
      </c>
      <c r="AJ13" s="122" t="str">
        <f t="shared" si="8"/>
        <v/>
      </c>
      <c r="AK13" s="122" t="str">
        <f t="shared" si="8"/>
        <v/>
      </c>
      <c r="AL13" s="122" t="str">
        <f t="shared" si="8"/>
        <v/>
      </c>
      <c r="AM13" s="122" t="str">
        <f t="shared" si="8"/>
        <v/>
      </c>
      <c r="AN13" s="122" t="str">
        <f t="shared" si="8"/>
        <v/>
      </c>
      <c r="AO13" s="122" t="str">
        <f t="shared" si="8"/>
        <v/>
      </c>
      <c r="AP13" s="122" t="str">
        <f t="shared" si="8"/>
        <v/>
      </c>
      <c r="AQ13" s="122" t="str">
        <f t="shared" si="8"/>
        <v/>
      </c>
      <c r="AR13" s="122" t="str">
        <f t="shared" si="8"/>
        <v/>
      </c>
    </row>
    <row r="14" spans="1:66" outlineLevel="1">
      <c r="E14" s="11"/>
    </row>
    <row r="15" spans="1:66" outlineLevel="1">
      <c r="D15" t="s">
        <v>112</v>
      </c>
      <c r="E15" s="11" t="s">
        <v>1</v>
      </c>
      <c r="I15" s="15">
        <f>--(COUNTIF($I16:I16,"&lt;&gt;"&amp;0))</f>
        <v>1</v>
      </c>
      <c r="J15" s="15">
        <f>--(COUNTIF($I16:J16,"&lt;&gt;"&amp;0))</f>
        <v>2</v>
      </c>
      <c r="K15" s="15">
        <f>--(COUNTIF($I16:K16,"&lt;&gt;"&amp;0))</f>
        <v>3</v>
      </c>
      <c r="L15" s="15">
        <f>--(COUNTIF($I16:L16,"&lt;&gt;"&amp;0))</f>
        <v>4</v>
      </c>
      <c r="M15" s="15">
        <f>--(COUNTIF($I16:M16,"&lt;&gt;"&amp;0))</f>
        <v>5</v>
      </c>
      <c r="N15" s="15">
        <f>--(COUNTIF($I16:N16,"&lt;&gt;"&amp;0))</f>
        <v>6</v>
      </c>
      <c r="O15" s="15">
        <f>--(COUNTIF($I16:O16,"&lt;&gt;"&amp;0))</f>
        <v>7</v>
      </c>
      <c r="P15" s="15">
        <f>--(COUNTIF($I16:P16,"&lt;&gt;"&amp;0))</f>
        <v>8</v>
      </c>
      <c r="Q15" s="15">
        <f>--(COUNTIF($I16:Q16,"&lt;&gt;"&amp;0))</f>
        <v>9</v>
      </c>
      <c r="R15" s="15">
        <f>--(COUNTIF($I16:R16,"&lt;&gt;"&amp;0))</f>
        <v>10</v>
      </c>
      <c r="S15" s="15">
        <f>--(COUNTIF($I16:S16,"&lt;&gt;"&amp;0))</f>
        <v>11</v>
      </c>
      <c r="T15" s="15">
        <f>--(COUNTIF($I16:T16,"&lt;&gt;"&amp;0))</f>
        <v>12</v>
      </c>
      <c r="U15" s="15">
        <f>--(COUNTIF($I16:U16,"&lt;&gt;"&amp;0))</f>
        <v>13</v>
      </c>
      <c r="V15" s="15">
        <f>--(COUNTIF($I16:V16,"&lt;&gt;"&amp;0))</f>
        <v>14</v>
      </c>
      <c r="W15" s="15">
        <f>--(COUNTIF($I16:W16,"&lt;&gt;"&amp;0))</f>
        <v>15</v>
      </c>
      <c r="X15" s="15">
        <f>--(COUNTIF($I16:X16,"&lt;&gt;"&amp;0))</f>
        <v>16</v>
      </c>
      <c r="Y15" s="15">
        <f>--(COUNTIF($I16:Y16,"&lt;&gt;"&amp;0))</f>
        <v>17</v>
      </c>
      <c r="Z15" s="15">
        <f>--(COUNTIF($I16:Z16,"&lt;&gt;"&amp;0))</f>
        <v>18</v>
      </c>
      <c r="AA15" s="15">
        <f>--(COUNTIF($I16:AA16,"&lt;&gt;"&amp;0))</f>
        <v>19</v>
      </c>
      <c r="AB15" s="15">
        <f>--(COUNTIF($I16:AB16,"&lt;&gt;"&amp;0))</f>
        <v>20</v>
      </c>
      <c r="AC15" s="15">
        <f>--(COUNTIF($I16:AC16,"&lt;&gt;"&amp;0))</f>
        <v>21</v>
      </c>
      <c r="AD15" s="15">
        <f>--(COUNTIF($I16:AD16,"&lt;&gt;"&amp;0))</f>
        <v>22</v>
      </c>
      <c r="AE15" s="15">
        <f>--(COUNTIF($I16:AE16,"&lt;&gt;"&amp;0))</f>
        <v>23</v>
      </c>
      <c r="AF15" s="15">
        <f>--(COUNTIF($I16:AF16,"&lt;&gt;"&amp;0))</f>
        <v>24</v>
      </c>
      <c r="AG15" s="15">
        <f>--(COUNTIF($I16:AG16,"&lt;&gt;"&amp;0))</f>
        <v>25</v>
      </c>
      <c r="AH15" s="15">
        <f>--(COUNTIF($I16:AH16,"&lt;&gt;"&amp;0))</f>
        <v>26</v>
      </c>
      <c r="AI15" s="15">
        <f>--(COUNTIF($I16:AI16,"&lt;&gt;"&amp;0))</f>
        <v>27</v>
      </c>
      <c r="AJ15" s="15">
        <f>--(COUNTIF($I16:AJ16,"&lt;&gt;"&amp;0))</f>
        <v>28</v>
      </c>
      <c r="AK15" s="15">
        <f>--(COUNTIF($I16:AK16,"&lt;&gt;"&amp;0))</f>
        <v>29</v>
      </c>
      <c r="AL15" s="15">
        <f>--(COUNTIF($I16:AL16,"&lt;&gt;"&amp;0))</f>
        <v>30</v>
      </c>
      <c r="AM15" s="15">
        <f>--(COUNTIF($I16:AM16,"&lt;&gt;"&amp;0))</f>
        <v>31</v>
      </c>
      <c r="AN15" s="15">
        <f>--(COUNTIF($I16:AN16,"&lt;&gt;"&amp;0))</f>
        <v>32</v>
      </c>
      <c r="AO15" s="15">
        <f>--(COUNTIF($I16:AO16,"&lt;&gt;"&amp;0))</f>
        <v>33</v>
      </c>
      <c r="AP15" s="15">
        <f>--(COUNTIF($I16:AP16,"&lt;&gt;"&amp;0))</f>
        <v>34</v>
      </c>
      <c r="AQ15" s="15">
        <f>--(COUNTIF($I16:AQ16,"&lt;&gt;"&amp;0))</f>
        <v>35</v>
      </c>
      <c r="AR15" s="15">
        <f>--(COUNTIF($I16:AR16,"&lt;&gt;"&amp;0))</f>
        <v>36</v>
      </c>
    </row>
    <row r="16" spans="1:66" outlineLevel="1">
      <c r="D16" t="s">
        <v>111</v>
      </c>
      <c r="E16" s="11" t="s">
        <v>106</v>
      </c>
      <c r="I16" s="55">
        <f>F6</f>
        <v>2025</v>
      </c>
      <c r="J16" s="121">
        <f>I16+1</f>
        <v>2026</v>
      </c>
      <c r="K16" s="121">
        <f t="shared" ref="K16:AR16" si="9">J16+1</f>
        <v>2027</v>
      </c>
      <c r="L16" s="121">
        <f t="shared" si="9"/>
        <v>2028</v>
      </c>
      <c r="M16" s="121">
        <f t="shared" si="9"/>
        <v>2029</v>
      </c>
      <c r="N16" s="121">
        <f t="shared" si="9"/>
        <v>2030</v>
      </c>
      <c r="O16" s="121">
        <f t="shared" si="9"/>
        <v>2031</v>
      </c>
      <c r="P16" s="121">
        <f t="shared" si="9"/>
        <v>2032</v>
      </c>
      <c r="Q16" s="121">
        <f t="shared" si="9"/>
        <v>2033</v>
      </c>
      <c r="R16" s="121">
        <f t="shared" si="9"/>
        <v>2034</v>
      </c>
      <c r="S16" s="121">
        <f t="shared" si="9"/>
        <v>2035</v>
      </c>
      <c r="T16" s="121">
        <f t="shared" si="9"/>
        <v>2036</v>
      </c>
      <c r="U16" s="121">
        <f t="shared" si="9"/>
        <v>2037</v>
      </c>
      <c r="V16" s="121">
        <f t="shared" si="9"/>
        <v>2038</v>
      </c>
      <c r="W16" s="121">
        <f t="shared" si="9"/>
        <v>2039</v>
      </c>
      <c r="X16" s="121">
        <f t="shared" si="9"/>
        <v>2040</v>
      </c>
      <c r="Y16" s="121">
        <f t="shared" si="9"/>
        <v>2041</v>
      </c>
      <c r="Z16" s="121">
        <f t="shared" si="9"/>
        <v>2042</v>
      </c>
      <c r="AA16" s="121">
        <f t="shared" si="9"/>
        <v>2043</v>
      </c>
      <c r="AB16" s="121">
        <f t="shared" si="9"/>
        <v>2044</v>
      </c>
      <c r="AC16" s="121">
        <f t="shared" si="9"/>
        <v>2045</v>
      </c>
      <c r="AD16" s="121">
        <f t="shared" si="9"/>
        <v>2046</v>
      </c>
      <c r="AE16" s="121">
        <f t="shared" si="9"/>
        <v>2047</v>
      </c>
      <c r="AF16" s="121">
        <f t="shared" si="9"/>
        <v>2048</v>
      </c>
      <c r="AG16" s="121">
        <f t="shared" si="9"/>
        <v>2049</v>
      </c>
      <c r="AH16" s="121">
        <f t="shared" si="9"/>
        <v>2050</v>
      </c>
      <c r="AI16" s="121">
        <f t="shared" si="9"/>
        <v>2051</v>
      </c>
      <c r="AJ16" s="121">
        <f t="shared" si="9"/>
        <v>2052</v>
      </c>
      <c r="AK16" s="121">
        <f t="shared" si="9"/>
        <v>2053</v>
      </c>
      <c r="AL16" s="121">
        <f t="shared" si="9"/>
        <v>2054</v>
      </c>
      <c r="AM16" s="121">
        <f t="shared" si="9"/>
        <v>2055</v>
      </c>
      <c r="AN16" s="121">
        <f t="shared" si="9"/>
        <v>2056</v>
      </c>
      <c r="AO16" s="121">
        <f t="shared" si="9"/>
        <v>2057</v>
      </c>
      <c r="AP16" s="121">
        <f t="shared" si="9"/>
        <v>2058</v>
      </c>
      <c r="AQ16" s="121">
        <f t="shared" si="9"/>
        <v>2059</v>
      </c>
      <c r="AR16" s="121">
        <f t="shared" si="9"/>
        <v>2060</v>
      </c>
    </row>
    <row r="17" spans="1:44">
      <c r="E17" s="11"/>
    </row>
    <row r="18" spans="1:44">
      <c r="A18" s="4" t="s">
        <v>115</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row>
    <row r="19" spans="1:44" outlineLevel="1">
      <c r="E19" s="11"/>
    </row>
    <row r="20" spans="1:44" outlineLevel="1">
      <c r="C20" s="6" t="s">
        <v>118</v>
      </c>
      <c r="D20" s="6"/>
      <c r="E20" s="13"/>
      <c r="F20" s="6"/>
      <c r="G20" s="6"/>
      <c r="H20" s="6"/>
      <c r="I20" s="13" t="s">
        <v>134</v>
      </c>
      <c r="J20" s="13" t="s">
        <v>131</v>
      </c>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row>
    <row r="21" spans="1:44" ht="12" outlineLevel="1">
      <c r="D21" t="s">
        <v>119</v>
      </c>
      <c r="E21" s="11" t="s">
        <v>1</v>
      </c>
      <c r="I21" s="24">
        <v>1000</v>
      </c>
      <c r="J21" s="9" t="s">
        <v>15</v>
      </c>
    </row>
    <row r="22" spans="1:44" ht="12" outlineLevel="1">
      <c r="D22" t="s">
        <v>120</v>
      </c>
      <c r="E22" s="11" t="s">
        <v>1</v>
      </c>
      <c r="I22" s="24">
        <v>1000000</v>
      </c>
      <c r="J22" s="9" t="s">
        <v>16</v>
      </c>
    </row>
    <row r="23" spans="1:44" ht="12" outlineLevel="1">
      <c r="D23" t="s">
        <v>124</v>
      </c>
      <c r="E23" s="11" t="s">
        <v>1</v>
      </c>
      <c r="I23" s="24">
        <v>12</v>
      </c>
      <c r="J23" s="9" t="s">
        <v>17</v>
      </c>
    </row>
    <row r="24" spans="1:44" ht="12" outlineLevel="1">
      <c r="D24" t="s">
        <v>123</v>
      </c>
      <c r="E24" s="11" t="s">
        <v>1</v>
      </c>
      <c r="I24" s="24">
        <v>3</v>
      </c>
      <c r="J24" s="9" t="s">
        <v>18</v>
      </c>
    </row>
    <row r="25" spans="1:44" ht="12" outlineLevel="1">
      <c r="D25" t="s">
        <v>122</v>
      </c>
      <c r="E25" s="11" t="s">
        <v>1</v>
      </c>
      <c r="I25" s="24">
        <v>4</v>
      </c>
      <c r="J25" s="9" t="s">
        <v>19</v>
      </c>
    </row>
    <row r="26" spans="1:44" ht="12" outlineLevel="1">
      <c r="D26" t="s">
        <v>121</v>
      </c>
      <c r="E26" s="11" t="s">
        <v>1</v>
      </c>
      <c r="I26" s="24">
        <v>365.25</v>
      </c>
      <c r="J26" s="9" t="s">
        <v>20</v>
      </c>
    </row>
    <row r="27" spans="1:44">
      <c r="E27" s="11"/>
    </row>
    <row r="28" spans="1:44">
      <c r="A28" s="4" t="s">
        <v>116</v>
      </c>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row>
    <row r="29" spans="1:44" outlineLevel="1">
      <c r="E29" s="11"/>
    </row>
    <row r="30" spans="1:44" outlineLevel="1">
      <c r="C30" s="6" t="s">
        <v>113</v>
      </c>
      <c r="D30" s="6"/>
      <c r="E30" s="13"/>
      <c r="F30" s="6"/>
      <c r="G30" s="6"/>
      <c r="H30" s="6"/>
      <c r="I30" s="6"/>
      <c r="J30" s="13" t="str">
        <f t="array" ref="J30:S30">TRANSPOSE($I$35:$I$44)</f>
        <v>English</v>
      </c>
      <c r="K30" s="13" t="str">
        <v>Polish</v>
      </c>
      <c r="L30" s="13" t="str">
        <v>[…]</v>
      </c>
      <c r="M30" s="13" t="str">
        <v>[…]</v>
      </c>
      <c r="N30" s="13" t="str">
        <v>[…]</v>
      </c>
      <c r="O30" s="13" t="str">
        <v>[…]</v>
      </c>
      <c r="P30" s="13" t="str">
        <v>[…]</v>
      </c>
      <c r="Q30" s="13" t="str">
        <v>[…]</v>
      </c>
      <c r="R30" s="13" t="str">
        <v>[…]</v>
      </c>
      <c r="S30" s="13" t="str">
        <v>[…]</v>
      </c>
      <c r="T30" s="6"/>
      <c r="U30" s="6"/>
      <c r="V30" s="6"/>
      <c r="W30" s="6"/>
      <c r="X30" s="6"/>
      <c r="Y30" s="6"/>
      <c r="Z30" s="6"/>
      <c r="AA30" s="6"/>
      <c r="AB30" s="6"/>
      <c r="AC30" s="6"/>
      <c r="AD30" s="6"/>
      <c r="AE30" s="6"/>
      <c r="AF30" s="6"/>
      <c r="AG30" s="6"/>
      <c r="AH30" s="6"/>
      <c r="AI30" s="6"/>
      <c r="AJ30" s="6"/>
      <c r="AK30" s="6"/>
      <c r="AL30" s="6"/>
      <c r="AM30" s="6"/>
      <c r="AN30" s="6"/>
      <c r="AO30" s="6"/>
      <c r="AP30" s="6"/>
      <c r="AQ30" s="6"/>
      <c r="AR30" s="6"/>
    </row>
    <row r="31" spans="1:44" outlineLevel="1">
      <c r="D31" s="22" t="s">
        <v>250</v>
      </c>
      <c r="E31" s="11" t="s">
        <v>107</v>
      </c>
      <c r="I31" s="25" t="str">
        <f>INDEX($J31:$S31,MATCH(General!$F$14,Config!$J$30:$S$30,0))</f>
        <v>Construction</v>
      </c>
      <c r="J31" s="69" t="s">
        <v>250</v>
      </c>
      <c r="K31" s="69" t="s">
        <v>358</v>
      </c>
      <c r="L31" s="69"/>
      <c r="M31" s="69"/>
      <c r="N31" s="69"/>
      <c r="O31" s="69"/>
      <c r="P31" s="69"/>
      <c r="Q31" s="69"/>
      <c r="R31" s="69"/>
      <c r="S31" s="69"/>
    </row>
    <row r="32" spans="1:44" outlineLevel="1">
      <c r="D32" s="22" t="s">
        <v>251</v>
      </c>
      <c r="E32" s="11" t="s">
        <v>107</v>
      </c>
      <c r="I32" s="25" t="str">
        <f>INDEX($J32:$S32,MATCH(General!$F$14,Config!$J$30:$S$30,0))</f>
        <v>Operation</v>
      </c>
      <c r="J32" s="69" t="s">
        <v>251</v>
      </c>
      <c r="K32" s="69" t="s">
        <v>359</v>
      </c>
      <c r="L32" s="69"/>
      <c r="M32" s="69"/>
      <c r="N32" s="69"/>
      <c r="O32" s="69"/>
      <c r="P32" s="69"/>
      <c r="Q32" s="69"/>
      <c r="R32" s="69"/>
      <c r="S32" s="69"/>
    </row>
    <row r="33" spans="3:44" outlineLevel="1">
      <c r="E33" s="11"/>
    </row>
    <row r="34" spans="3:44" outlineLevel="1">
      <c r="C34" s="6" t="s">
        <v>144</v>
      </c>
      <c r="D34" s="6"/>
      <c r="E34" s="13"/>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row>
    <row r="35" spans="3:44" outlineLevel="1">
      <c r="D35" t="s">
        <v>138</v>
      </c>
      <c r="E35" s="11" t="s">
        <v>107</v>
      </c>
      <c r="I35" s="69" t="s">
        <v>138</v>
      </c>
    </row>
    <row r="36" spans="3:44" outlineLevel="1">
      <c r="D36" t="s">
        <v>139</v>
      </c>
      <c r="E36" s="11" t="s">
        <v>107</v>
      </c>
      <c r="I36" s="69" t="s">
        <v>139</v>
      </c>
    </row>
    <row r="37" spans="3:44" outlineLevel="1">
      <c r="D37" t="s">
        <v>57</v>
      </c>
      <c r="E37" s="11" t="s">
        <v>107</v>
      </c>
      <c r="I37" s="69" t="s">
        <v>57</v>
      </c>
    </row>
    <row r="38" spans="3:44" outlineLevel="1">
      <c r="D38" t="s">
        <v>57</v>
      </c>
      <c r="E38" s="11" t="s">
        <v>107</v>
      </c>
      <c r="I38" s="69" t="s">
        <v>57</v>
      </c>
    </row>
    <row r="39" spans="3:44" outlineLevel="1">
      <c r="D39" t="s">
        <v>57</v>
      </c>
      <c r="E39" s="11" t="s">
        <v>107</v>
      </c>
      <c r="I39" s="69" t="s">
        <v>57</v>
      </c>
    </row>
    <row r="40" spans="3:44" outlineLevel="1">
      <c r="D40" t="s">
        <v>57</v>
      </c>
      <c r="E40" s="11" t="s">
        <v>107</v>
      </c>
      <c r="I40" s="69" t="s">
        <v>57</v>
      </c>
    </row>
    <row r="41" spans="3:44" outlineLevel="1">
      <c r="D41" t="s">
        <v>57</v>
      </c>
      <c r="E41" s="11" t="s">
        <v>107</v>
      </c>
      <c r="I41" s="69" t="s">
        <v>57</v>
      </c>
    </row>
    <row r="42" spans="3:44" outlineLevel="1">
      <c r="D42" t="s">
        <v>57</v>
      </c>
      <c r="E42" s="11" t="s">
        <v>107</v>
      </c>
      <c r="I42" s="69" t="s">
        <v>57</v>
      </c>
    </row>
    <row r="43" spans="3:44" outlineLevel="1">
      <c r="D43" t="s">
        <v>57</v>
      </c>
      <c r="E43" s="11" t="s">
        <v>107</v>
      </c>
      <c r="I43" s="69" t="s">
        <v>57</v>
      </c>
    </row>
    <row r="44" spans="3:44" outlineLevel="1">
      <c r="D44" t="s">
        <v>57</v>
      </c>
      <c r="E44" s="11" t="s">
        <v>107</v>
      </c>
      <c r="I44" s="69" t="s">
        <v>57</v>
      </c>
    </row>
    <row r="45" spans="3:44" outlineLevel="1">
      <c r="E45" s="11"/>
    </row>
    <row r="46" spans="3:44" outlineLevel="1">
      <c r="C46" s="6" t="s">
        <v>145</v>
      </c>
      <c r="D46" s="6"/>
      <c r="E46" s="13"/>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row>
    <row r="47" spans="3:44" outlineLevel="1">
      <c r="D47" t="s">
        <v>46</v>
      </c>
      <c r="E47" s="11" t="s">
        <v>107</v>
      </c>
      <c r="I47" s="69" t="s">
        <v>46</v>
      </c>
    </row>
    <row r="48" spans="3:44" outlineLevel="1">
      <c r="D48" t="s">
        <v>0</v>
      </c>
      <c r="E48" s="11" t="s">
        <v>107</v>
      </c>
      <c r="I48" s="69" t="s">
        <v>0</v>
      </c>
    </row>
    <row r="49" spans="3:44" outlineLevel="1">
      <c r="D49" t="s">
        <v>57</v>
      </c>
      <c r="E49" s="11" t="s">
        <v>107</v>
      </c>
      <c r="I49" s="69" t="s">
        <v>57</v>
      </c>
    </row>
    <row r="50" spans="3:44" outlineLevel="1">
      <c r="D50" t="s">
        <v>57</v>
      </c>
      <c r="E50" s="11" t="s">
        <v>107</v>
      </c>
      <c r="I50" s="69" t="s">
        <v>57</v>
      </c>
    </row>
    <row r="51" spans="3:44" outlineLevel="1">
      <c r="D51" t="s">
        <v>57</v>
      </c>
      <c r="E51" s="11" t="s">
        <v>107</v>
      </c>
      <c r="I51" s="69" t="s">
        <v>57</v>
      </c>
    </row>
    <row r="52" spans="3:44" outlineLevel="1">
      <c r="D52" t="s">
        <v>57</v>
      </c>
      <c r="E52" s="11" t="s">
        <v>107</v>
      </c>
      <c r="I52" s="69" t="s">
        <v>57</v>
      </c>
    </row>
    <row r="53" spans="3:44" outlineLevel="1">
      <c r="D53" t="s">
        <v>57</v>
      </c>
      <c r="E53" s="11" t="s">
        <v>107</v>
      </c>
      <c r="I53" s="69" t="s">
        <v>57</v>
      </c>
    </row>
    <row r="54" spans="3:44" outlineLevel="1">
      <c r="D54" t="s">
        <v>57</v>
      </c>
      <c r="E54" s="11" t="s">
        <v>107</v>
      </c>
      <c r="I54" s="69" t="s">
        <v>57</v>
      </c>
    </row>
    <row r="55" spans="3:44" outlineLevel="1">
      <c r="D55" t="s">
        <v>57</v>
      </c>
      <c r="E55" s="11" t="s">
        <v>107</v>
      </c>
      <c r="I55" s="69" t="s">
        <v>57</v>
      </c>
    </row>
    <row r="56" spans="3:44" outlineLevel="1">
      <c r="D56" t="s">
        <v>57</v>
      </c>
      <c r="E56" s="11" t="s">
        <v>107</v>
      </c>
      <c r="I56" s="69" t="s">
        <v>57</v>
      </c>
    </row>
    <row r="57" spans="3:44" outlineLevel="1">
      <c r="E57" s="11"/>
    </row>
    <row r="58" spans="3:44" outlineLevel="1">
      <c r="C58" s="6" t="s">
        <v>143</v>
      </c>
      <c r="D58" s="6"/>
      <c r="E58" s="13"/>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row>
    <row r="59" spans="3:44" outlineLevel="1">
      <c r="D59" t="s">
        <v>538</v>
      </c>
      <c r="E59" s="11" t="s">
        <v>107</v>
      </c>
      <c r="I59" s="69" t="s">
        <v>538</v>
      </c>
    </row>
    <row r="60" spans="3:44" outlineLevel="1">
      <c r="D60" t="s">
        <v>539</v>
      </c>
      <c r="E60" s="11" t="s">
        <v>107</v>
      </c>
      <c r="I60" s="69" t="s">
        <v>539</v>
      </c>
    </row>
    <row r="61" spans="3:44" outlineLevel="1">
      <c r="D61" t="s">
        <v>540</v>
      </c>
      <c r="E61" s="11" t="s">
        <v>107</v>
      </c>
      <c r="I61" s="69" t="s">
        <v>540</v>
      </c>
    </row>
    <row r="62" spans="3:44" outlineLevel="1">
      <c r="D62" t="s">
        <v>541</v>
      </c>
      <c r="E62" s="11" t="s">
        <v>107</v>
      </c>
      <c r="I62" s="69" t="s">
        <v>541</v>
      </c>
    </row>
    <row r="63" spans="3:44" outlineLevel="1">
      <c r="D63" t="s">
        <v>542</v>
      </c>
      <c r="E63" s="11" t="s">
        <v>107</v>
      </c>
      <c r="I63" s="69" t="s">
        <v>542</v>
      </c>
    </row>
    <row r="64" spans="3:44" outlineLevel="1">
      <c r="D64" t="s">
        <v>543</v>
      </c>
      <c r="E64" s="11" t="s">
        <v>107</v>
      </c>
      <c r="I64" s="69" t="s">
        <v>543</v>
      </c>
    </row>
    <row r="65" spans="3:44" outlineLevel="1">
      <c r="D65" t="s">
        <v>57</v>
      </c>
      <c r="E65" s="11" t="s">
        <v>107</v>
      </c>
      <c r="I65" s="69" t="s">
        <v>57</v>
      </c>
    </row>
    <row r="66" spans="3:44" outlineLevel="1">
      <c r="D66" t="s">
        <v>57</v>
      </c>
      <c r="E66" s="11" t="s">
        <v>107</v>
      </c>
      <c r="I66" s="69" t="s">
        <v>57</v>
      </c>
    </row>
    <row r="67" spans="3:44" outlineLevel="1">
      <c r="D67" t="s">
        <v>57</v>
      </c>
      <c r="E67" s="11" t="s">
        <v>107</v>
      </c>
      <c r="I67" s="69" t="s">
        <v>57</v>
      </c>
    </row>
    <row r="68" spans="3:44" outlineLevel="1">
      <c r="D68" t="s">
        <v>57</v>
      </c>
      <c r="E68" s="11" t="s">
        <v>107</v>
      </c>
      <c r="I68" s="69" t="s">
        <v>57</v>
      </c>
    </row>
    <row r="69" spans="3:44" outlineLevel="1">
      <c r="E69" s="11"/>
    </row>
    <row r="70" spans="3:44" outlineLevel="1">
      <c r="C70" s="6" t="s">
        <v>103</v>
      </c>
      <c r="D70" s="6"/>
      <c r="E70" s="13"/>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row>
    <row r="71" spans="3:44" outlineLevel="1">
      <c r="D71" t="s">
        <v>483</v>
      </c>
      <c r="E71" s="11" t="s">
        <v>107</v>
      </c>
      <c r="I71" s="119">
        <v>2025</v>
      </c>
    </row>
    <row r="72" spans="3:44" outlineLevel="1">
      <c r="D72" t="s">
        <v>484</v>
      </c>
      <c r="E72" s="11" t="s">
        <v>107</v>
      </c>
      <c r="I72" s="119">
        <v>2026</v>
      </c>
    </row>
    <row r="73" spans="3:44" outlineLevel="1">
      <c r="D73" t="s">
        <v>485</v>
      </c>
      <c r="E73" s="11" t="s">
        <v>107</v>
      </c>
      <c r="I73" s="119">
        <v>2027</v>
      </c>
    </row>
    <row r="74" spans="3:44" outlineLevel="1">
      <c r="D74" t="s">
        <v>486</v>
      </c>
      <c r="E74" s="11" t="s">
        <v>107</v>
      </c>
      <c r="I74" s="119">
        <v>2028</v>
      </c>
    </row>
    <row r="75" spans="3:44" outlineLevel="1">
      <c r="D75" t="s">
        <v>487</v>
      </c>
      <c r="E75" s="11" t="s">
        <v>107</v>
      </c>
      <c r="I75" s="119">
        <v>2029</v>
      </c>
    </row>
    <row r="76" spans="3:44" outlineLevel="1">
      <c r="D76" t="s">
        <v>488</v>
      </c>
      <c r="E76" s="11" t="s">
        <v>107</v>
      </c>
      <c r="I76" s="119">
        <v>2030</v>
      </c>
    </row>
    <row r="77" spans="3:44" outlineLevel="1">
      <c r="D77" t="s">
        <v>489</v>
      </c>
      <c r="E77" s="11" t="s">
        <v>107</v>
      </c>
      <c r="I77" s="119">
        <v>2031</v>
      </c>
    </row>
    <row r="78" spans="3:44" outlineLevel="1">
      <c r="D78" t="s">
        <v>490</v>
      </c>
      <c r="E78" s="11" t="s">
        <v>107</v>
      </c>
      <c r="I78" s="119">
        <v>2032</v>
      </c>
    </row>
    <row r="79" spans="3:44" outlineLevel="1">
      <c r="D79" t="s">
        <v>491</v>
      </c>
      <c r="E79" s="11" t="s">
        <v>107</v>
      </c>
      <c r="I79" s="119">
        <v>2033</v>
      </c>
    </row>
    <row r="80" spans="3:44" outlineLevel="1">
      <c r="D80" t="s">
        <v>492</v>
      </c>
      <c r="E80" s="11" t="s">
        <v>107</v>
      </c>
      <c r="I80" s="119">
        <v>2034</v>
      </c>
    </row>
    <row r="81" spans="3:44" outlineLevel="1">
      <c r="D81" t="s">
        <v>493</v>
      </c>
      <c r="E81" s="11" t="s">
        <v>107</v>
      </c>
      <c r="I81" s="119">
        <v>2035</v>
      </c>
    </row>
    <row r="82" spans="3:44" outlineLevel="1">
      <c r="D82" t="s">
        <v>494</v>
      </c>
      <c r="E82" s="11" t="s">
        <v>107</v>
      </c>
      <c r="I82" s="119">
        <v>2036</v>
      </c>
    </row>
    <row r="83" spans="3:44" outlineLevel="1">
      <c r="D83" t="s">
        <v>495</v>
      </c>
      <c r="E83" s="11" t="s">
        <v>107</v>
      </c>
      <c r="I83" s="119">
        <v>2037</v>
      </c>
    </row>
    <row r="84" spans="3:44" outlineLevel="1">
      <c r="D84" t="s">
        <v>496</v>
      </c>
      <c r="E84" s="11" t="s">
        <v>107</v>
      </c>
      <c r="I84" s="119">
        <v>2038</v>
      </c>
    </row>
    <row r="85" spans="3:44" outlineLevel="1">
      <c r="D85" t="s">
        <v>497</v>
      </c>
      <c r="E85" s="11" t="s">
        <v>107</v>
      </c>
      <c r="I85" s="119">
        <v>2039</v>
      </c>
    </row>
    <row r="86" spans="3:44" outlineLevel="1">
      <c r="D86" t="s">
        <v>498</v>
      </c>
      <c r="E86" s="11" t="s">
        <v>107</v>
      </c>
      <c r="I86" s="119">
        <v>2040</v>
      </c>
    </row>
    <row r="87" spans="3:44" outlineLevel="1">
      <c r="E87" s="11"/>
    </row>
    <row r="88" spans="3:44" outlineLevel="1">
      <c r="C88" s="6" t="s">
        <v>105</v>
      </c>
      <c r="D88" s="6"/>
      <c r="E88" s="13"/>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row>
    <row r="89" spans="3:44" outlineLevel="1">
      <c r="D89" t="s">
        <v>390</v>
      </c>
      <c r="E89" s="11" t="s">
        <v>107</v>
      </c>
      <c r="I89" s="119">
        <v>1</v>
      </c>
    </row>
    <row r="90" spans="3:44" outlineLevel="1">
      <c r="D90" t="s">
        <v>391</v>
      </c>
      <c r="E90" s="11" t="s">
        <v>107</v>
      </c>
      <c r="I90" s="119">
        <v>2</v>
      </c>
    </row>
    <row r="91" spans="3:44" outlineLevel="1">
      <c r="D91" t="s">
        <v>392</v>
      </c>
      <c r="E91" s="11" t="s">
        <v>107</v>
      </c>
      <c r="I91" s="119">
        <v>3</v>
      </c>
    </row>
    <row r="92" spans="3:44" outlineLevel="1">
      <c r="D92" t="s">
        <v>393</v>
      </c>
      <c r="E92" s="11" t="s">
        <v>107</v>
      </c>
      <c r="I92" s="119">
        <v>4</v>
      </c>
    </row>
    <row r="93" spans="3:44" outlineLevel="1">
      <c r="D93" t="s">
        <v>394</v>
      </c>
      <c r="E93" s="11" t="s">
        <v>107</v>
      </c>
      <c r="I93" s="119">
        <v>5</v>
      </c>
    </row>
    <row r="94" spans="3:44" outlineLevel="1">
      <c r="D94" t="s">
        <v>395</v>
      </c>
      <c r="E94" s="11" t="s">
        <v>107</v>
      </c>
      <c r="I94" s="119">
        <v>6</v>
      </c>
    </row>
    <row r="95" spans="3:44" outlineLevel="1">
      <c r="D95" t="s">
        <v>396</v>
      </c>
      <c r="E95" s="11" t="s">
        <v>107</v>
      </c>
      <c r="I95" s="119">
        <v>7</v>
      </c>
    </row>
    <row r="96" spans="3:44" outlineLevel="1">
      <c r="D96" t="s">
        <v>397</v>
      </c>
      <c r="E96" s="11" t="s">
        <v>107</v>
      </c>
      <c r="I96" s="119">
        <v>8</v>
      </c>
    </row>
    <row r="97" spans="4:9" outlineLevel="1">
      <c r="D97" t="s">
        <v>398</v>
      </c>
      <c r="E97" s="11" t="s">
        <v>107</v>
      </c>
      <c r="I97" s="119">
        <v>9</v>
      </c>
    </row>
    <row r="98" spans="4:9" outlineLevel="1">
      <c r="D98" t="s">
        <v>399</v>
      </c>
      <c r="E98" s="11" t="s">
        <v>107</v>
      </c>
      <c r="I98" s="119">
        <v>10</v>
      </c>
    </row>
    <row r="99" spans="4:9" outlineLevel="1">
      <c r="D99" t="s">
        <v>400</v>
      </c>
      <c r="E99" s="11" t="s">
        <v>107</v>
      </c>
      <c r="I99" s="119">
        <v>11</v>
      </c>
    </row>
    <row r="100" spans="4:9" outlineLevel="1">
      <c r="D100" t="s">
        <v>401</v>
      </c>
      <c r="E100" s="11" t="s">
        <v>107</v>
      </c>
      <c r="I100" s="119">
        <v>12</v>
      </c>
    </row>
    <row r="101" spans="4:9" outlineLevel="1">
      <c r="D101" t="s">
        <v>402</v>
      </c>
      <c r="E101" s="11" t="s">
        <v>107</v>
      </c>
      <c r="I101" s="119">
        <v>13</v>
      </c>
    </row>
    <row r="102" spans="4:9" outlineLevel="1">
      <c r="D102" t="s">
        <v>403</v>
      </c>
      <c r="E102" s="11" t="s">
        <v>107</v>
      </c>
      <c r="I102" s="119">
        <v>14</v>
      </c>
    </row>
    <row r="103" spans="4:9" outlineLevel="1">
      <c r="D103" t="s">
        <v>404</v>
      </c>
      <c r="E103" s="11" t="s">
        <v>107</v>
      </c>
      <c r="I103" s="119">
        <v>15</v>
      </c>
    </row>
    <row r="104" spans="4:9" outlineLevel="1">
      <c r="D104" t="s">
        <v>405</v>
      </c>
      <c r="E104" s="11" t="s">
        <v>107</v>
      </c>
      <c r="I104" s="119">
        <v>16</v>
      </c>
    </row>
    <row r="105" spans="4:9" outlineLevel="1">
      <c r="D105" t="s">
        <v>406</v>
      </c>
      <c r="E105" s="11" t="s">
        <v>107</v>
      </c>
      <c r="I105" s="119">
        <v>17</v>
      </c>
    </row>
    <row r="106" spans="4:9" outlineLevel="1">
      <c r="D106" t="s">
        <v>407</v>
      </c>
      <c r="E106" s="11" t="s">
        <v>107</v>
      </c>
      <c r="I106" s="119">
        <v>18</v>
      </c>
    </row>
    <row r="107" spans="4:9" outlineLevel="1">
      <c r="D107" t="s">
        <v>408</v>
      </c>
      <c r="E107" s="11" t="s">
        <v>107</v>
      </c>
      <c r="I107" s="119">
        <v>19</v>
      </c>
    </row>
    <row r="108" spans="4:9" outlineLevel="1">
      <c r="D108" t="s">
        <v>409</v>
      </c>
      <c r="E108" s="11" t="s">
        <v>107</v>
      </c>
      <c r="I108" s="119">
        <v>20</v>
      </c>
    </row>
    <row r="109" spans="4:9" outlineLevel="1">
      <c r="D109" t="s">
        <v>410</v>
      </c>
      <c r="E109" s="11" t="s">
        <v>107</v>
      </c>
      <c r="I109" s="119">
        <v>21</v>
      </c>
    </row>
    <row r="110" spans="4:9" outlineLevel="1">
      <c r="D110" t="s">
        <v>411</v>
      </c>
      <c r="E110" s="11" t="s">
        <v>107</v>
      </c>
      <c r="I110" s="119">
        <v>22</v>
      </c>
    </row>
    <row r="111" spans="4:9" outlineLevel="1">
      <c r="D111" t="s">
        <v>412</v>
      </c>
      <c r="E111" s="11" t="s">
        <v>107</v>
      </c>
      <c r="I111" s="119">
        <v>23</v>
      </c>
    </row>
    <row r="112" spans="4:9" outlineLevel="1">
      <c r="D112" t="s">
        <v>413</v>
      </c>
      <c r="E112" s="11" t="s">
        <v>107</v>
      </c>
      <c r="I112" s="119">
        <v>24</v>
      </c>
    </row>
    <row r="113" spans="3:44" outlineLevel="1">
      <c r="D113" t="s">
        <v>414</v>
      </c>
      <c r="E113" s="11" t="s">
        <v>107</v>
      </c>
      <c r="I113" s="119">
        <v>25</v>
      </c>
    </row>
    <row r="114" spans="3:44" outlineLevel="1">
      <c r="D114" t="s">
        <v>415</v>
      </c>
      <c r="E114" s="11" t="s">
        <v>107</v>
      </c>
      <c r="I114" s="119">
        <v>26</v>
      </c>
    </row>
    <row r="115" spans="3:44" outlineLevel="1">
      <c r="D115" t="s">
        <v>416</v>
      </c>
      <c r="E115" s="11" t="s">
        <v>107</v>
      </c>
      <c r="I115" s="119">
        <v>27</v>
      </c>
    </row>
    <row r="116" spans="3:44" outlineLevel="1">
      <c r="D116" t="s">
        <v>417</v>
      </c>
      <c r="E116" s="11" t="s">
        <v>107</v>
      </c>
      <c r="I116" s="119">
        <v>28</v>
      </c>
    </row>
    <row r="117" spans="3:44" outlineLevel="1">
      <c r="D117" t="s">
        <v>418</v>
      </c>
      <c r="E117" s="11" t="s">
        <v>107</v>
      </c>
      <c r="I117" s="119">
        <v>29</v>
      </c>
    </row>
    <row r="118" spans="3:44" outlineLevel="1">
      <c r="D118" t="s">
        <v>419</v>
      </c>
      <c r="E118" s="11" t="s">
        <v>107</v>
      </c>
      <c r="I118" s="119">
        <v>30</v>
      </c>
    </row>
    <row r="119" spans="3:44" outlineLevel="1">
      <c r="D119" t="s">
        <v>420</v>
      </c>
      <c r="E119" s="11" t="s">
        <v>107</v>
      </c>
      <c r="I119" s="119">
        <v>31</v>
      </c>
    </row>
    <row r="120" spans="3:44" outlineLevel="1">
      <c r="D120" t="s">
        <v>421</v>
      </c>
      <c r="E120" s="11" t="s">
        <v>107</v>
      </c>
      <c r="I120" s="119">
        <v>32</v>
      </c>
    </row>
    <row r="121" spans="3:44" outlineLevel="1">
      <c r="D121" t="s">
        <v>422</v>
      </c>
      <c r="E121" s="11" t="s">
        <v>107</v>
      </c>
      <c r="I121" s="119">
        <v>33</v>
      </c>
    </row>
    <row r="122" spans="3:44" outlineLevel="1">
      <c r="D122" t="s">
        <v>423</v>
      </c>
      <c r="E122" s="11" t="s">
        <v>107</v>
      </c>
      <c r="I122" s="119">
        <v>34</v>
      </c>
    </row>
    <row r="123" spans="3:44" outlineLevel="1">
      <c r="D123" t="s">
        <v>424</v>
      </c>
      <c r="E123" s="11" t="s">
        <v>107</v>
      </c>
      <c r="I123" s="119">
        <v>35</v>
      </c>
    </row>
    <row r="124" spans="3:44" outlineLevel="1">
      <c r="D124" t="s">
        <v>424</v>
      </c>
      <c r="E124" s="11" t="s">
        <v>107</v>
      </c>
      <c r="I124" s="119">
        <v>36</v>
      </c>
    </row>
    <row r="125" spans="3:44" outlineLevel="1">
      <c r="E125" s="11"/>
    </row>
    <row r="126" spans="3:44" outlineLevel="1">
      <c r="C126" s="6" t="s">
        <v>362</v>
      </c>
      <c r="D126" s="6"/>
      <c r="E126" s="13"/>
      <c r="F126" s="6"/>
      <c r="G126" s="6"/>
      <c r="H126" s="6"/>
      <c r="I126" s="6"/>
      <c r="J126" s="13" t="str">
        <f t="array" ref="J126:S126">TRANSPOSE($I$35:$I$44)</f>
        <v>English</v>
      </c>
      <c r="K126" s="13" t="str">
        <v>Polish</v>
      </c>
      <c r="L126" s="13" t="str">
        <v>[…]</v>
      </c>
      <c r="M126" s="13" t="str">
        <v>[…]</v>
      </c>
      <c r="N126" s="13" t="str">
        <v>[…]</v>
      </c>
      <c r="O126" s="13" t="str">
        <v>[…]</v>
      </c>
      <c r="P126" s="13" t="str">
        <v>[…]</v>
      </c>
      <c r="Q126" s="13" t="str">
        <v>[…]</v>
      </c>
      <c r="R126" s="13" t="str">
        <v>[…]</v>
      </c>
      <c r="S126" s="13" t="str">
        <v>[…]</v>
      </c>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row>
    <row r="127" spans="3:44" outlineLevel="1">
      <c r="D127" t="s">
        <v>363</v>
      </c>
      <c r="E127" s="11" t="s">
        <v>107</v>
      </c>
      <c r="I127" s="25" t="str">
        <f>INDEX($J127:$S127,MATCH(General!$F$14,Config!$J$126:$S$126,0))</f>
        <v>DASHBOARD</v>
      </c>
      <c r="J127" s="69" t="s">
        <v>365</v>
      </c>
      <c r="K127" s="69" t="s">
        <v>365</v>
      </c>
      <c r="L127" s="69"/>
      <c r="M127" s="69"/>
      <c r="N127" s="69"/>
      <c r="O127" s="69"/>
      <c r="P127" s="69"/>
      <c r="Q127" s="69"/>
      <c r="R127" s="69"/>
      <c r="S127" s="69"/>
    </row>
    <row r="128" spans="3:44" outlineLevel="1">
      <c r="D128" t="s">
        <v>480</v>
      </c>
      <c r="E128" s="11" t="s">
        <v>107</v>
      </c>
      <c r="I128" s="25" t="str">
        <f>INDEX($J128:$S128,MATCH(General!$F$14,Config!$J$126:$S$126,0))</f>
        <v>GENERAL ASSUMPTIONS</v>
      </c>
      <c r="J128" s="69" t="s">
        <v>481</v>
      </c>
      <c r="K128" s="69" t="s">
        <v>482</v>
      </c>
      <c r="L128" s="69"/>
      <c r="M128" s="69"/>
      <c r="N128" s="69"/>
      <c r="O128" s="69"/>
      <c r="P128" s="69"/>
      <c r="Q128" s="69"/>
      <c r="R128" s="69"/>
      <c r="S128" s="69"/>
    </row>
    <row r="129" spans="3:44" outlineLevel="1">
      <c r="D129" t="s">
        <v>467</v>
      </c>
      <c r="E129" s="11" t="s">
        <v>107</v>
      </c>
      <c r="I129" s="25" t="str">
        <f>INDEX($J129:$S129,MATCH(General!$F$14,Config!$J$126:$S$126,0))</f>
        <v>CAPITAL EXPENDITURES</v>
      </c>
      <c r="J129" s="69" t="s">
        <v>474</v>
      </c>
      <c r="K129" s="69" t="s">
        <v>475</v>
      </c>
      <c r="L129" s="69"/>
      <c r="M129" s="69"/>
      <c r="N129" s="69"/>
      <c r="O129" s="69"/>
      <c r="P129" s="69"/>
      <c r="Q129" s="69"/>
      <c r="R129" s="69"/>
      <c r="S129" s="69"/>
    </row>
    <row r="130" spans="3:44" outlineLevel="1">
      <c r="D130" t="s">
        <v>468</v>
      </c>
      <c r="E130" s="11" t="s">
        <v>107</v>
      </c>
      <c r="I130" s="25" t="str">
        <f>INDEX($J130:$S130,MATCH(General!$F$14,Config!$J$126:$S$126,0))</f>
        <v>REVENUES</v>
      </c>
      <c r="J130" s="69" t="s">
        <v>469</v>
      </c>
      <c r="K130" s="69" t="s">
        <v>470</v>
      </c>
      <c r="L130" s="69"/>
      <c r="M130" s="69"/>
      <c r="N130" s="69"/>
      <c r="O130" s="69"/>
      <c r="P130" s="69"/>
      <c r="Q130" s="69"/>
      <c r="R130" s="69"/>
      <c r="S130" s="69"/>
    </row>
    <row r="131" spans="3:44" outlineLevel="1">
      <c r="D131" t="s">
        <v>471</v>
      </c>
      <c r="E131" s="11" t="s">
        <v>107</v>
      </c>
      <c r="I131" s="25" t="str">
        <f>INDEX($J131:$S131,MATCH(General!$F$14,Config!$J$126:$S$126,0))</f>
        <v>OPERATING EXPENSES</v>
      </c>
      <c r="J131" s="69" t="s">
        <v>472</v>
      </c>
      <c r="K131" s="69" t="s">
        <v>473</v>
      </c>
      <c r="L131" s="69"/>
      <c r="M131" s="69"/>
      <c r="N131" s="69"/>
      <c r="O131" s="69"/>
      <c r="P131" s="69"/>
      <c r="Q131" s="69"/>
      <c r="R131" s="69"/>
      <c r="S131" s="69"/>
    </row>
    <row r="132" spans="3:44" outlineLevel="1">
      <c r="D132" t="s">
        <v>476</v>
      </c>
      <c r="E132" s="11" t="s">
        <v>107</v>
      </c>
      <c r="I132" s="25" t="str">
        <f>INDEX($J132:$S132,MATCH(General!$F$14,Config!$J$126:$S$126,0))</f>
        <v>FINANCING</v>
      </c>
      <c r="J132" s="69" t="s">
        <v>477</v>
      </c>
      <c r="K132" s="69" t="s">
        <v>478</v>
      </c>
      <c r="L132" s="69"/>
      <c r="M132" s="69"/>
      <c r="N132" s="69"/>
      <c r="O132" s="69"/>
      <c r="P132" s="69"/>
      <c r="Q132" s="69"/>
      <c r="R132" s="69"/>
      <c r="S132" s="69"/>
    </row>
    <row r="133" spans="3:44" outlineLevel="1">
      <c r="D133" t="s">
        <v>479</v>
      </c>
      <c r="E133" s="11" t="s">
        <v>107</v>
      </c>
      <c r="I133" s="25" t="str">
        <f>INDEX($J133:$S133,MATCH(General!$F$14,Config!$J$126:$S$126,0))</f>
        <v>KEY PARAMETERS OF THE ANALYSIS</v>
      </c>
      <c r="J133" s="69" t="s">
        <v>530</v>
      </c>
      <c r="K133" s="69" t="s">
        <v>531</v>
      </c>
      <c r="L133" s="69"/>
      <c r="M133" s="69"/>
      <c r="N133" s="69"/>
      <c r="O133" s="69"/>
      <c r="P133" s="69"/>
      <c r="Q133" s="69"/>
      <c r="R133" s="69"/>
      <c r="S133" s="69"/>
    </row>
    <row r="134" spans="3:44" outlineLevel="1">
      <c r="D134" t="s">
        <v>242</v>
      </c>
      <c r="E134" s="11" t="s">
        <v>107</v>
      </c>
      <c r="I134" s="25" t="str">
        <f>INDEX($J134:$S134,MATCH(General!$F$14,Config!$J$126:$S$126,0))</f>
        <v>CALCULATIONS</v>
      </c>
      <c r="J134" s="69" t="s">
        <v>465</v>
      </c>
      <c r="K134" s="69" t="s">
        <v>466</v>
      </c>
      <c r="L134" s="69"/>
      <c r="M134" s="69"/>
      <c r="N134" s="69"/>
      <c r="O134" s="69"/>
      <c r="P134" s="69"/>
      <c r="Q134" s="69"/>
      <c r="R134" s="69"/>
      <c r="S134" s="69"/>
    </row>
    <row r="135" spans="3:44" outlineLevel="1">
      <c r="D135" t="s">
        <v>193</v>
      </c>
      <c r="E135" s="11" t="s">
        <v>107</v>
      </c>
      <c r="I135" s="25" t="str">
        <f>INDEX($J135:$S135,MATCH(General!$F$14,Config!$J$126:$S$126,0))</f>
        <v>FINANCIAL ANALYSIS</v>
      </c>
      <c r="J135" s="69" t="s">
        <v>163</v>
      </c>
      <c r="K135" s="69" t="s">
        <v>352</v>
      </c>
      <c r="L135" s="69"/>
      <c r="M135" s="69"/>
      <c r="N135" s="69"/>
      <c r="O135" s="69"/>
      <c r="P135" s="69"/>
      <c r="Q135" s="69"/>
      <c r="R135" s="69"/>
      <c r="S135" s="69"/>
    </row>
    <row r="136" spans="3:44" outlineLevel="1">
      <c r="D136" t="s">
        <v>200</v>
      </c>
      <c r="E136" s="11" t="s">
        <v>107</v>
      </c>
      <c r="I136" s="25" t="str">
        <f>INDEX($J136:$S136,MATCH(General!$F$14,Config!$J$126:$S$126,0))</f>
        <v>ECONOMIC ANALYSIS</v>
      </c>
      <c r="J136" s="69" t="s">
        <v>280</v>
      </c>
      <c r="K136" s="69" t="s">
        <v>366</v>
      </c>
      <c r="L136" s="69"/>
      <c r="M136" s="69"/>
      <c r="N136" s="69"/>
      <c r="O136" s="69"/>
      <c r="P136" s="69"/>
      <c r="Q136" s="69"/>
      <c r="R136" s="69"/>
      <c r="S136" s="69"/>
    </row>
    <row r="137" spans="3:44" outlineLevel="1">
      <c r="D137" t="s">
        <v>308</v>
      </c>
      <c r="E137" s="11" t="s">
        <v>107</v>
      </c>
      <c r="I137" s="25" t="str">
        <f>INDEX($J137:$S137,MATCH(General!$F$14,Config!$J$126:$S$126,0))</f>
        <v>SENSITIVITY ANALYSIS</v>
      </c>
      <c r="J137" s="69" t="s">
        <v>305</v>
      </c>
      <c r="K137" s="69" t="s">
        <v>367</v>
      </c>
      <c r="L137" s="69"/>
      <c r="M137" s="69"/>
      <c r="N137" s="69"/>
      <c r="O137" s="69"/>
      <c r="P137" s="69"/>
      <c r="Q137" s="69"/>
      <c r="R137" s="69"/>
      <c r="S137" s="69"/>
    </row>
    <row r="138" spans="3:44" outlineLevel="1">
      <c r="D138" t="s">
        <v>364</v>
      </c>
      <c r="E138" s="11" t="s">
        <v>107</v>
      </c>
      <c r="I138" s="25" t="str">
        <f>INDEX($J138:$S138,MATCH(General!$F$14,Config!$J$126:$S$126,0))</f>
        <v>TECHNICAL WORKSHEET</v>
      </c>
      <c r="J138" s="69" t="s">
        <v>334</v>
      </c>
      <c r="K138" s="69" t="s">
        <v>368</v>
      </c>
      <c r="L138" s="69"/>
      <c r="M138" s="69"/>
      <c r="N138" s="69"/>
      <c r="O138" s="69"/>
      <c r="P138" s="69"/>
      <c r="Q138" s="69"/>
      <c r="R138" s="69"/>
      <c r="S138" s="69"/>
    </row>
    <row r="139" spans="3:44" outlineLevel="1">
      <c r="E139" s="11"/>
    </row>
    <row r="140" spans="3:44" outlineLevel="1">
      <c r="C140" s="6" t="s">
        <v>369</v>
      </c>
      <c r="D140" s="6"/>
      <c r="E140" s="13"/>
      <c r="F140" s="6"/>
      <c r="G140" s="6"/>
      <c r="H140" s="6"/>
      <c r="I140" s="6"/>
      <c r="J140" s="13" t="str">
        <f t="array" ref="J140:S140">TRANSPOSE($I$35:$I$44)</f>
        <v>English</v>
      </c>
      <c r="K140" s="13" t="str">
        <v>Polish</v>
      </c>
      <c r="L140" s="13" t="str">
        <v>[…]</v>
      </c>
      <c r="M140" s="13" t="str">
        <v>[…]</v>
      </c>
      <c r="N140" s="13" t="str">
        <v>[…]</v>
      </c>
      <c r="O140" s="13" t="str">
        <v>[…]</v>
      </c>
      <c r="P140" s="13" t="str">
        <v>[…]</v>
      </c>
      <c r="Q140" s="13" t="str">
        <v>[…]</v>
      </c>
      <c r="R140" s="13" t="str">
        <v>[…]</v>
      </c>
      <c r="S140" s="13" t="str">
        <v>[…]</v>
      </c>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row>
    <row r="141" spans="3:44" outlineLevel="1">
      <c r="D141" t="s">
        <v>82</v>
      </c>
      <c r="E141" s="11" t="s">
        <v>107</v>
      </c>
      <c r="I141" s="25" t="str">
        <f>INDEX($J141:$S141,MATCH(General!$F$14,Config!$J$140:$S$140,0))</f>
        <v>Unit</v>
      </c>
      <c r="J141" s="69" t="s">
        <v>82</v>
      </c>
      <c r="K141" s="69" t="s">
        <v>370</v>
      </c>
      <c r="L141" s="69"/>
      <c r="M141" s="69"/>
      <c r="N141" s="69"/>
      <c r="O141" s="69"/>
      <c r="P141" s="69"/>
      <c r="Q141" s="69"/>
      <c r="R141" s="69"/>
      <c r="S141" s="69"/>
    </row>
    <row r="142" spans="3:44" outlineLevel="1">
      <c r="E142" s="11"/>
    </row>
    <row r="143" spans="3:44" outlineLevel="1">
      <c r="C143" s="6" t="s">
        <v>357</v>
      </c>
      <c r="D143" s="6"/>
      <c r="E143" s="13"/>
      <c r="F143" s="6"/>
      <c r="G143" s="6"/>
      <c r="H143" s="6"/>
      <c r="I143" s="6"/>
      <c r="J143" s="13" t="str">
        <f t="array" ref="J143:S143">TRANSPOSE($I$35:$I$44)</f>
        <v>English</v>
      </c>
      <c r="K143" s="13" t="str">
        <v>Polish</v>
      </c>
      <c r="L143" s="13" t="str">
        <v>[…]</v>
      </c>
      <c r="M143" s="13" t="str">
        <v>[…]</v>
      </c>
      <c r="N143" s="13" t="str">
        <v>[…]</v>
      </c>
      <c r="O143" s="13" t="str">
        <v>[…]</v>
      </c>
      <c r="P143" s="13" t="str">
        <v>[…]</v>
      </c>
      <c r="Q143" s="13" t="str">
        <v>[…]</v>
      </c>
      <c r="R143" s="13" t="str">
        <v>[…]</v>
      </c>
      <c r="S143" s="13" t="str">
        <v>[…]</v>
      </c>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row>
    <row r="144" spans="3:44" outlineLevel="1">
      <c r="D144" t="s">
        <v>455</v>
      </c>
      <c r="E144" s="11" t="s">
        <v>107</v>
      </c>
      <c r="I144" s="25" t="str">
        <f>INDEX($J144:$S144,MATCH(General!$F$14,Config!$J$148:$S$148,0))</f>
        <v>Yes</v>
      </c>
      <c r="J144" s="69" t="s">
        <v>455</v>
      </c>
      <c r="K144" s="69" t="s">
        <v>457</v>
      </c>
      <c r="L144" s="69"/>
      <c r="M144" s="69"/>
      <c r="N144" s="69"/>
      <c r="O144" s="69"/>
      <c r="P144" s="69"/>
      <c r="Q144" s="69"/>
      <c r="R144" s="69"/>
      <c r="S144" s="69"/>
    </row>
    <row r="145" spans="1:44" outlineLevel="1">
      <c r="D145" t="s">
        <v>456</v>
      </c>
      <c r="E145" s="11" t="s">
        <v>107</v>
      </c>
      <c r="I145" s="25" t="str">
        <f>INDEX($J145:$S145,MATCH(General!$F$14,Config!$J$148:$S$148,0))</f>
        <v>No</v>
      </c>
      <c r="J145" s="69" t="s">
        <v>456</v>
      </c>
      <c r="K145" s="69" t="s">
        <v>458</v>
      </c>
      <c r="L145" s="69"/>
      <c r="M145" s="69"/>
      <c r="N145" s="69"/>
      <c r="O145" s="69"/>
      <c r="P145" s="69"/>
      <c r="Q145" s="69"/>
      <c r="R145" s="69"/>
      <c r="S145" s="69"/>
    </row>
    <row r="146" spans="1:44" outlineLevel="1">
      <c r="D146" t="s">
        <v>561</v>
      </c>
      <c r="E146" s="11" t="s">
        <v>107</v>
      </c>
      <c r="I146" s="25" t="str">
        <f>INDEX($J146:$S146,MATCH(General!$F$14,Config!$J$148:$S$148,0))</f>
        <v>n/d</v>
      </c>
      <c r="J146" s="69" t="s">
        <v>561</v>
      </c>
      <c r="K146" s="69" t="s">
        <v>561</v>
      </c>
      <c r="L146" s="69"/>
      <c r="M146" s="69"/>
      <c r="N146" s="69"/>
      <c r="O146" s="69"/>
      <c r="P146" s="69"/>
      <c r="Q146" s="69"/>
      <c r="R146" s="69"/>
      <c r="S146" s="69"/>
    </row>
    <row r="147" spans="1:44" outlineLevel="1">
      <c r="E147" s="11"/>
    </row>
    <row r="148" spans="1:44" outlineLevel="1">
      <c r="C148" s="6" t="s">
        <v>159</v>
      </c>
      <c r="D148" s="6"/>
      <c r="E148" s="13"/>
      <c r="F148" s="6"/>
      <c r="G148" s="6"/>
      <c r="H148" s="6"/>
      <c r="I148" s="6"/>
      <c r="J148" s="13" t="str">
        <f t="array" ref="J148:S148">TRANSPOSE($I$35:$I$44)</f>
        <v>English</v>
      </c>
      <c r="K148" s="13" t="str">
        <v>Polish</v>
      </c>
      <c r="L148" s="13" t="str">
        <v>[…]</v>
      </c>
      <c r="M148" s="13" t="str">
        <v>[…]</v>
      </c>
      <c r="N148" s="13" t="str">
        <v>[…]</v>
      </c>
      <c r="O148" s="13" t="str">
        <v>[…]</v>
      </c>
      <c r="P148" s="13" t="str">
        <v>[…]</v>
      </c>
      <c r="Q148" s="13" t="str">
        <v>[…]</v>
      </c>
      <c r="R148" s="13" t="str">
        <v>[…]</v>
      </c>
      <c r="S148" s="13" t="str">
        <v>[…]</v>
      </c>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row>
    <row r="149" spans="1:44" outlineLevel="1">
      <c r="D149" t="s">
        <v>160</v>
      </c>
      <c r="E149" s="11" t="s">
        <v>107</v>
      </c>
      <c r="I149" s="25" t="str">
        <f>INDEX($J149:$S149,MATCH(General!$F$14,Config!$J$148:$S$148,0))</f>
        <v>Public</v>
      </c>
      <c r="J149" s="69" t="s">
        <v>160</v>
      </c>
      <c r="K149" s="69" t="s">
        <v>360</v>
      </c>
      <c r="L149" s="69"/>
      <c r="M149" s="69"/>
      <c r="N149" s="69"/>
      <c r="O149" s="69"/>
      <c r="P149" s="69"/>
      <c r="Q149" s="69"/>
      <c r="R149" s="69"/>
      <c r="S149" s="69"/>
    </row>
    <row r="150" spans="1:44" outlineLevel="1">
      <c r="D150" t="s">
        <v>161</v>
      </c>
      <c r="E150" s="11" t="s">
        <v>107</v>
      </c>
      <c r="I150" s="25" t="str">
        <f>INDEX($J150:$S150,MATCH(General!$F$14,Config!$J$148:$S$148,0))</f>
        <v>Private</v>
      </c>
      <c r="J150" s="69" t="s">
        <v>161</v>
      </c>
      <c r="K150" s="69" t="s">
        <v>361</v>
      </c>
      <c r="L150" s="69"/>
      <c r="M150" s="69"/>
      <c r="N150" s="69"/>
      <c r="O150" s="69"/>
      <c r="P150" s="69"/>
      <c r="Q150" s="69"/>
      <c r="R150" s="69"/>
      <c r="S150" s="69"/>
    </row>
    <row r="151" spans="1:44" outlineLevel="1">
      <c r="E151" s="11"/>
    </row>
    <row r="152" spans="1:44" outlineLevel="1">
      <c r="C152" s="6" t="s">
        <v>516</v>
      </c>
      <c r="D152" s="6"/>
      <c r="E152" s="13"/>
      <c r="F152" s="6"/>
      <c r="G152" s="6"/>
      <c r="H152" s="6"/>
      <c r="I152" s="6"/>
      <c r="J152" s="13" t="str">
        <f t="array" ref="J152:S152">TRANSPOSE($I$35:$I$44)</f>
        <v>English</v>
      </c>
      <c r="K152" s="13" t="str">
        <v>Polish</v>
      </c>
      <c r="L152" s="13" t="str">
        <v>[…]</v>
      </c>
      <c r="M152" s="13" t="str">
        <v>[…]</v>
      </c>
      <c r="N152" s="13" t="str">
        <v>[…]</v>
      </c>
      <c r="O152" s="13" t="str">
        <v>[…]</v>
      </c>
      <c r="P152" s="13" t="str">
        <v>[…]</v>
      </c>
      <c r="Q152" s="13" t="str">
        <v>[…]</v>
      </c>
      <c r="R152" s="13" t="str">
        <v>[…]</v>
      </c>
      <c r="S152" s="13" t="str">
        <v>[…]</v>
      </c>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row>
    <row r="153" spans="1:44" outlineLevel="1">
      <c r="D153" t="s">
        <v>516</v>
      </c>
      <c r="E153" s="11" t="s">
        <v>107</v>
      </c>
      <c r="I153" s="25" t="str">
        <f>INDEX($J153:$S153,MATCH(General!$F$14,Config!$J$140:$S$140,0))</f>
        <v>All input cells should be filled in with assumptions</v>
      </c>
      <c r="J153" s="69" t="s">
        <v>517</v>
      </c>
      <c r="K153" s="69" t="s">
        <v>518</v>
      </c>
      <c r="L153" s="69"/>
      <c r="M153" s="69"/>
      <c r="N153" s="69"/>
      <c r="O153" s="69"/>
      <c r="P153" s="69"/>
      <c r="Q153" s="69"/>
      <c r="R153" s="69"/>
      <c r="S153" s="69"/>
    </row>
    <row r="154" spans="1:44">
      <c r="E154" s="11"/>
    </row>
    <row r="155" spans="1:44">
      <c r="A155" s="4" t="s">
        <v>117</v>
      </c>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row>
    <row r="156" spans="1:44" outlineLevel="1">
      <c r="E156" s="11"/>
    </row>
    <row r="157" spans="1:44" outlineLevel="1">
      <c r="C157" s="6" t="s">
        <v>240</v>
      </c>
      <c r="D157" s="6"/>
      <c r="E157" s="13"/>
      <c r="F157" s="6"/>
      <c r="G157" s="6"/>
      <c r="H157" s="6"/>
      <c r="I157" s="13" t="s">
        <v>130</v>
      </c>
      <c r="J157" s="13" t="s">
        <v>131</v>
      </c>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row>
    <row r="158" spans="1:44" outlineLevel="1">
      <c r="E158" s="11"/>
    </row>
    <row r="159" spans="1:44" ht="12" outlineLevel="1">
      <c r="D159" t="s">
        <v>126</v>
      </c>
      <c r="E159" s="11" t="s">
        <v>125</v>
      </c>
      <c r="I159" s="10" t="s">
        <v>126</v>
      </c>
      <c r="J159" s="9" t="s">
        <v>11</v>
      </c>
    </row>
    <row r="160" spans="1:44" ht="12" outlineLevel="1">
      <c r="D160" t="s">
        <v>127</v>
      </c>
      <c r="E160" s="11" t="s">
        <v>125</v>
      </c>
      <c r="I160" s="59" t="s">
        <v>127</v>
      </c>
      <c r="J160" s="9" t="s">
        <v>12</v>
      </c>
    </row>
    <row r="161" spans="3:44" ht="12" outlineLevel="1">
      <c r="D161" t="s">
        <v>128</v>
      </c>
      <c r="E161" s="11" t="s">
        <v>125</v>
      </c>
      <c r="I161" s="19" t="s">
        <v>128</v>
      </c>
      <c r="J161" s="9" t="s">
        <v>13</v>
      </c>
    </row>
    <row r="162" spans="3:44" ht="12" outlineLevel="1">
      <c r="D162" t="s">
        <v>129</v>
      </c>
      <c r="E162" s="11" t="s">
        <v>125</v>
      </c>
      <c r="I162" s="13" t="s">
        <v>129</v>
      </c>
      <c r="J162" s="9" t="s">
        <v>14</v>
      </c>
    </row>
    <row r="163" spans="3:44" outlineLevel="1">
      <c r="E163" s="11"/>
    </row>
    <row r="164" spans="3:44" outlineLevel="1">
      <c r="C164" s="6" t="s">
        <v>376</v>
      </c>
      <c r="D164" s="6"/>
      <c r="E164" s="13"/>
      <c r="F164" s="6"/>
      <c r="G164" s="6"/>
      <c r="H164" s="6"/>
      <c r="I164" s="13" t="s">
        <v>130</v>
      </c>
      <c r="J164" s="13" t="s">
        <v>131</v>
      </c>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row>
    <row r="165" spans="3:44" outlineLevel="1">
      <c r="E165" s="11"/>
    </row>
    <row r="166" spans="3:44" ht="12" outlineLevel="1">
      <c r="D166" t="s">
        <v>381</v>
      </c>
      <c r="E166" s="11" t="s">
        <v>125</v>
      </c>
      <c r="I166" s="71" t="s">
        <v>381</v>
      </c>
      <c r="J166" s="9" t="s">
        <v>377</v>
      </c>
    </row>
    <row r="167" spans="3:44" ht="12" outlineLevel="1">
      <c r="D167" t="s">
        <v>382</v>
      </c>
      <c r="E167" s="11" t="s">
        <v>125</v>
      </c>
      <c r="I167" s="72" t="s">
        <v>382</v>
      </c>
      <c r="J167" s="9" t="s">
        <v>378</v>
      </c>
    </row>
    <row r="168" spans="3:44" ht="12" outlineLevel="1">
      <c r="D168" t="s">
        <v>383</v>
      </c>
      <c r="E168" s="11" t="s">
        <v>125</v>
      </c>
      <c r="I168" s="73" t="s">
        <v>383</v>
      </c>
      <c r="J168" s="9" t="s">
        <v>379</v>
      </c>
    </row>
    <row r="169" spans="3:44" ht="12" outlineLevel="1">
      <c r="D169" t="s">
        <v>384</v>
      </c>
      <c r="E169" s="11" t="s">
        <v>125</v>
      </c>
      <c r="I169" s="74" t="s">
        <v>384</v>
      </c>
      <c r="J169" s="9" t="s">
        <v>380</v>
      </c>
    </row>
    <row r="170" spans="3:44" outlineLevel="1">
      <c r="E170" s="11"/>
    </row>
    <row r="171" spans="3:44" outlineLevel="1">
      <c r="C171" s="6" t="s">
        <v>133</v>
      </c>
      <c r="D171" s="6"/>
      <c r="E171" s="13"/>
      <c r="F171" s="6"/>
      <c r="G171" s="6"/>
      <c r="H171" s="6"/>
      <c r="I171" s="13" t="s">
        <v>130</v>
      </c>
      <c r="J171" s="13" t="s">
        <v>131</v>
      </c>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row>
    <row r="172" spans="3:44" outlineLevel="1">
      <c r="E172" s="11"/>
    </row>
    <row r="173" spans="3:44" ht="12" outlineLevel="1">
      <c r="D173" t="s">
        <v>241</v>
      </c>
      <c r="E173" s="11" t="s">
        <v>125</v>
      </c>
      <c r="I173" s="60" t="s">
        <v>142</v>
      </c>
      <c r="J173" s="9" t="s">
        <v>2</v>
      </c>
    </row>
    <row r="174" spans="3:44" ht="12" outlineLevel="1">
      <c r="D174" t="s">
        <v>242</v>
      </c>
      <c r="E174" s="11" t="s">
        <v>125</v>
      </c>
      <c r="I174" s="61" t="s">
        <v>142</v>
      </c>
      <c r="J174" s="9" t="s">
        <v>3</v>
      </c>
    </row>
    <row r="175" spans="3:44" ht="12" outlineLevel="1">
      <c r="D175" t="s">
        <v>509</v>
      </c>
      <c r="E175" s="11" t="s">
        <v>125</v>
      </c>
      <c r="I175" s="62" t="s">
        <v>142</v>
      </c>
      <c r="J175" s="9" t="s">
        <v>4</v>
      </c>
    </row>
    <row r="176" spans="3:44" ht="12" outlineLevel="1">
      <c r="D176" t="s">
        <v>507</v>
      </c>
      <c r="E176" s="11" t="s">
        <v>125</v>
      </c>
      <c r="I176" s="120" t="s">
        <v>142</v>
      </c>
      <c r="J176" s="9" t="s">
        <v>508</v>
      </c>
    </row>
    <row r="177" spans="1:44" ht="12" outlineLevel="1">
      <c r="D177" t="s">
        <v>140</v>
      </c>
      <c r="E177" s="11" t="s">
        <v>125</v>
      </c>
      <c r="I177" s="63" t="s">
        <v>142</v>
      </c>
      <c r="J177" s="9" t="s">
        <v>141</v>
      </c>
    </row>
    <row r="178" spans="1:44" ht="12" outlineLevel="1">
      <c r="D178" t="s">
        <v>243</v>
      </c>
      <c r="E178" s="11" t="s">
        <v>125</v>
      </c>
      <c r="I178" s="8"/>
      <c r="J178" s="9" t="s">
        <v>5</v>
      </c>
    </row>
    <row r="179" spans="1:44" outlineLevel="1">
      <c r="E179" s="11"/>
    </row>
    <row r="180" spans="1:44" outlineLevel="1">
      <c r="C180" s="6" t="s">
        <v>132</v>
      </c>
      <c r="D180" s="6"/>
      <c r="E180" s="13"/>
      <c r="F180" s="6"/>
      <c r="G180" s="6"/>
      <c r="H180" s="6"/>
      <c r="I180" s="13" t="s">
        <v>130</v>
      </c>
      <c r="J180" s="13" t="s">
        <v>131</v>
      </c>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row>
    <row r="181" spans="1:44" outlineLevel="1">
      <c r="E181" s="11"/>
    </row>
    <row r="182" spans="1:44" ht="12" outlineLevel="1">
      <c r="D182" t="s">
        <v>247</v>
      </c>
      <c r="E182" s="11" t="s">
        <v>125</v>
      </c>
      <c r="I182" s="64">
        <v>1000</v>
      </c>
      <c r="J182" s="9" t="s">
        <v>6</v>
      </c>
    </row>
    <row r="183" spans="1:44" ht="12" outlineLevel="1">
      <c r="D183" t="s">
        <v>248</v>
      </c>
      <c r="E183" s="11" t="s">
        <v>125</v>
      </c>
      <c r="I183" s="65">
        <v>1</v>
      </c>
      <c r="J183" s="9" t="s">
        <v>7</v>
      </c>
    </row>
    <row r="184" spans="1:44" ht="12" outlineLevel="1">
      <c r="D184" t="s">
        <v>246</v>
      </c>
      <c r="E184" s="11" t="s">
        <v>125</v>
      </c>
      <c r="I184" s="66">
        <v>1</v>
      </c>
      <c r="J184" s="9" t="s">
        <v>8</v>
      </c>
    </row>
    <row r="185" spans="1:44" ht="12" outlineLevel="1">
      <c r="D185" t="s">
        <v>245</v>
      </c>
      <c r="E185" s="11" t="s">
        <v>125</v>
      </c>
      <c r="I185" s="67">
        <v>1</v>
      </c>
      <c r="J185" s="9" t="s">
        <v>9</v>
      </c>
    </row>
    <row r="186" spans="1:44" ht="12" outlineLevel="1">
      <c r="D186" t="s">
        <v>244</v>
      </c>
      <c r="E186" s="11" t="s">
        <v>125</v>
      </c>
      <c r="I186" s="68" t="s">
        <v>244</v>
      </c>
      <c r="J186" s="9" t="s">
        <v>10</v>
      </c>
    </row>
    <row r="187" spans="1:44">
      <c r="E187" s="11"/>
    </row>
    <row r="188" spans="1:44">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row>
  </sheetData>
  <phoneticPr fontId="7" type="noConversion"/>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rowBreaks count="1" manualBreakCount="1">
    <brk id="2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D3925-CBE9-4231-B5AB-E70E2A077499}">
  <sheetPr codeName="Sheet13">
    <tabColor theme="1"/>
  </sheetPr>
  <dimension ref="A1:BN203"/>
  <sheetViews>
    <sheetView showGridLines="0" zoomScale="90" zoomScaleNormal="90" zoomScaleSheetLayoutView="80" workbookViewId="0">
      <pane xSplit="7" ySplit="3" topLeftCell="H4" activePane="bottomRight" state="frozen"/>
      <selection pane="topRight"/>
      <selection pane="bottomLeft"/>
      <selection pane="bottomRight"/>
    </sheetView>
  </sheetViews>
  <sheetFormatPr baseColWidth="10" defaultColWidth="12.59765625" defaultRowHeight="11.5" outlineLevelRow="1"/>
  <cols>
    <col min="1" max="3" width="2.59765625" customWidth="1"/>
    <col min="4" max="4" width="70.59765625" customWidth="1"/>
    <col min="5" max="6" width="14.59765625" customWidth="1"/>
    <col min="7" max="8" width="2.59765625" customWidth="1"/>
    <col min="9" max="9" width="35.8984375" customWidth="1"/>
    <col min="10" max="11" width="12.59765625" customWidth="1"/>
    <col min="12" max="20" width="14.59765625" customWidth="1"/>
    <col min="21" max="21" width="12.59765625" customWidth="1"/>
    <col min="22" max="22" width="90.5" customWidth="1"/>
    <col min="23" max="44" width="12.59765625" customWidth="1"/>
    <col min="45" max="45" width="4.59765625" customWidth="1"/>
    <col min="46" max="55" width="40.59765625" customWidth="1"/>
    <col min="56" max="56" width="4.59765625" customWidth="1"/>
  </cols>
  <sheetData>
    <row r="1" spans="1:66">
      <c r="A1" s="3" t="str">
        <f>Config!$I$138</f>
        <v>TECHNICAL WORKSHEET</v>
      </c>
      <c r="B1" s="3"/>
      <c r="C1" s="3"/>
      <c r="D1" s="3"/>
      <c r="E1" s="10" t="str">
        <f>Config!$I$141</f>
        <v>Unit</v>
      </c>
      <c r="F1" s="3"/>
      <c r="G1" s="3"/>
      <c r="H1" s="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T1" s="37" t="str">
        <f>Config!AT$1</f>
        <v>Language</v>
      </c>
      <c r="AU1" s="37"/>
      <c r="AV1" s="37"/>
      <c r="AW1" s="37"/>
      <c r="AX1" s="37"/>
      <c r="AY1" s="37"/>
      <c r="AZ1" s="37"/>
      <c r="BA1" s="37"/>
      <c r="BB1" s="37"/>
      <c r="BC1" s="37"/>
      <c r="BE1" s="37" t="str">
        <f>Config!BE$1</f>
        <v>Units</v>
      </c>
      <c r="BF1" s="37"/>
      <c r="BG1" s="37"/>
      <c r="BH1" s="37"/>
      <c r="BI1" s="37"/>
      <c r="BJ1" s="37"/>
      <c r="BK1" s="37"/>
      <c r="BL1" s="37"/>
      <c r="BM1" s="37"/>
      <c r="BN1" s="37"/>
    </row>
    <row r="2" spans="1:66">
      <c r="A2" s="3"/>
      <c r="B2" s="3"/>
      <c r="C2" s="3"/>
      <c r="D2" s="3"/>
      <c r="E2" s="10"/>
      <c r="F2" s="3"/>
      <c r="G2" s="3"/>
      <c r="H2" s="3"/>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T2" s="38" t="str">
        <f>Config!AT$2</f>
        <v>English</v>
      </c>
      <c r="AU2" s="38" t="str">
        <f>Config!AU$2</f>
        <v>Polish</v>
      </c>
      <c r="AV2" s="38" t="str">
        <f>Config!AV$2</f>
        <v>[…]</v>
      </c>
      <c r="AW2" s="38" t="str">
        <f>Config!AW$2</f>
        <v>[…]</v>
      </c>
      <c r="AX2" s="38" t="str">
        <f>Config!AX$2</f>
        <v>[…]</v>
      </c>
      <c r="AY2" s="38" t="str">
        <f>Config!AY$2</f>
        <v>[…]</v>
      </c>
      <c r="AZ2" s="38" t="str">
        <f>Config!AZ$2</f>
        <v>[…]</v>
      </c>
      <c r="BA2" s="38" t="str">
        <f>Config!BA$2</f>
        <v>[…]</v>
      </c>
      <c r="BB2" s="38" t="str">
        <f>Config!BB$2</f>
        <v>[…]</v>
      </c>
      <c r="BC2" s="38" t="str">
        <f>Config!BC$2</f>
        <v>[…]</v>
      </c>
      <c r="BE2" s="38" t="str">
        <f>Config!BE$2</f>
        <v>English</v>
      </c>
      <c r="BF2" s="38" t="str">
        <f>Config!BF$2</f>
        <v>Polish</v>
      </c>
      <c r="BG2" s="38" t="str">
        <f>Config!BG$2</f>
        <v>[…]</v>
      </c>
      <c r="BH2" s="38" t="str">
        <f>Config!BH$2</f>
        <v>[…]</v>
      </c>
      <c r="BI2" s="38" t="str">
        <f>Config!BI$2</f>
        <v>[…]</v>
      </c>
      <c r="BJ2" s="38" t="str">
        <f>Config!BJ$2</f>
        <v>[…]</v>
      </c>
      <c r="BK2" s="38" t="str">
        <f>Config!BK$2</f>
        <v>[…]</v>
      </c>
      <c r="BL2" s="38" t="str">
        <f>Config!BL$2</f>
        <v>[…]</v>
      </c>
      <c r="BM2" s="38" t="str">
        <f>Config!BM$2</f>
        <v>[…]</v>
      </c>
      <c r="BN2" s="38" t="str">
        <f>Config!BN$2</f>
        <v>[…]</v>
      </c>
    </row>
    <row r="4" spans="1:66">
      <c r="A4" s="4" t="s">
        <v>356</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row>
    <row r="5" spans="1:66" outlineLevel="1">
      <c r="E5" s="11"/>
    </row>
    <row r="6" spans="1:66" outlineLevel="1">
      <c r="C6" s="6" t="str">
        <f>INDEX($AT6:$BC6,MATCH(General!$F$14,$AT$2:$BC$2,0))</f>
        <v>1. Identification of the project</v>
      </c>
      <c r="D6" s="6"/>
      <c r="E6" s="13"/>
      <c r="F6" s="6"/>
      <c r="G6" s="6"/>
      <c r="H6" s="6"/>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T6" s="39" t="s">
        <v>524</v>
      </c>
      <c r="AU6" s="39" t="s">
        <v>57</v>
      </c>
      <c r="AV6" s="39" t="s">
        <v>57</v>
      </c>
      <c r="AW6" s="39" t="s">
        <v>57</v>
      </c>
      <c r="AX6" s="39" t="s">
        <v>57</v>
      </c>
      <c r="AY6" s="39" t="s">
        <v>57</v>
      </c>
      <c r="AZ6" s="39" t="s">
        <v>57</v>
      </c>
      <c r="BA6" s="39" t="s">
        <v>57</v>
      </c>
      <c r="BB6" s="39" t="s">
        <v>57</v>
      </c>
      <c r="BC6" s="39" t="s">
        <v>57</v>
      </c>
    </row>
    <row r="7" spans="1:66" outlineLevel="1">
      <c r="E7" s="11"/>
    </row>
    <row r="8" spans="1:66" outlineLevel="1">
      <c r="D8" t="str">
        <f>INDEX($AT8:$BC8,MATCH(General!$F$14,$AT$2:$BC$2,0))</f>
        <v>Name of the project beneficiary:</v>
      </c>
      <c r="AT8" s="39" t="s">
        <v>426</v>
      </c>
      <c r="AU8" s="39" t="s">
        <v>57</v>
      </c>
      <c r="AV8" s="39" t="s">
        <v>57</v>
      </c>
      <c r="AW8" s="39" t="s">
        <v>57</v>
      </c>
      <c r="AX8" s="39" t="s">
        <v>57</v>
      </c>
      <c r="AY8" s="39" t="s">
        <v>57</v>
      </c>
      <c r="AZ8" s="39" t="s">
        <v>57</v>
      </c>
      <c r="BA8" s="39" t="s">
        <v>57</v>
      </c>
      <c r="BB8" s="39" t="s">
        <v>57</v>
      </c>
      <c r="BC8" s="39" t="s">
        <v>57</v>
      </c>
    </row>
    <row r="9" spans="1:66" outlineLevel="1">
      <c r="D9" t="str">
        <f>INDEX($AT9:$BC9,MATCH(General!$F$14,$AT$2:$BC$2,0))</f>
        <v>Name of the investment project:</v>
      </c>
      <c r="AT9" s="39" t="s">
        <v>427</v>
      </c>
      <c r="AU9" s="39" t="s">
        <v>57</v>
      </c>
      <c r="AV9" s="39" t="s">
        <v>57</v>
      </c>
      <c r="AW9" s="39" t="s">
        <v>57</v>
      </c>
      <c r="AX9" s="39" t="s">
        <v>57</v>
      </c>
      <c r="AY9" s="39" t="s">
        <v>57</v>
      </c>
      <c r="AZ9" s="39" t="s">
        <v>57</v>
      </c>
      <c r="BA9" s="39" t="s">
        <v>57</v>
      </c>
      <c r="BB9" s="39" t="s">
        <v>57</v>
      </c>
      <c r="BC9" s="39" t="s">
        <v>57</v>
      </c>
    </row>
    <row r="10" spans="1:66" outlineLevel="1">
      <c r="E10" s="11"/>
    </row>
    <row r="11" spans="1:66" outlineLevel="1">
      <c r="C11" s="6" t="str">
        <f>INDEX($AT11:$BC11,MATCH(General!$F$14,$AT$2:$BC$2,0))</f>
        <v>2. Summary of the operating assumptions</v>
      </c>
      <c r="D11" s="6"/>
      <c r="E11" s="13"/>
      <c r="F11" s="6"/>
      <c r="G11" s="6"/>
      <c r="H11" s="6"/>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T11" s="39" t="s">
        <v>525</v>
      </c>
      <c r="AU11" s="39" t="s">
        <v>57</v>
      </c>
      <c r="AV11" s="39" t="s">
        <v>57</v>
      </c>
      <c r="AW11" s="39" t="s">
        <v>57</v>
      </c>
      <c r="AX11" s="39" t="s">
        <v>57</v>
      </c>
      <c r="AY11" s="39" t="s">
        <v>57</v>
      </c>
      <c r="AZ11" s="39" t="s">
        <v>57</v>
      </c>
      <c r="BA11" s="39" t="s">
        <v>57</v>
      </c>
      <c r="BB11" s="39" t="s">
        <v>57</v>
      </c>
      <c r="BC11" s="39" t="s">
        <v>57</v>
      </c>
    </row>
    <row r="12" spans="1:66" outlineLevel="1">
      <c r="E12" s="11"/>
    </row>
    <row r="13" spans="1:66" outlineLevel="1">
      <c r="D13" s="2" t="str">
        <f>INDEX($AT13:$BC13,MATCH(General!$F$14,$AT$2:$BC$2,0))</f>
        <v>CAPEX</v>
      </c>
      <c r="E13" s="11"/>
      <c r="I13" s="84" t="str">
        <f>$D13</f>
        <v>CAPEX</v>
      </c>
      <c r="J13" s="141" t="str">
        <f>"("&amp;General!$F$16&amp;")"</f>
        <v>(EUR)</v>
      </c>
      <c r="AT13" s="39" t="s">
        <v>23</v>
      </c>
      <c r="AU13" s="39" t="s">
        <v>57</v>
      </c>
      <c r="AV13" s="39" t="s">
        <v>57</v>
      </c>
      <c r="AW13" s="39" t="s">
        <v>57</v>
      </c>
      <c r="AX13" s="39" t="s">
        <v>57</v>
      </c>
      <c r="AY13" s="39" t="s">
        <v>57</v>
      </c>
      <c r="AZ13" s="39" t="s">
        <v>57</v>
      </c>
      <c r="BA13" s="39" t="s">
        <v>57</v>
      </c>
      <c r="BB13" s="39" t="s">
        <v>57</v>
      </c>
      <c r="BC13" s="39" t="s">
        <v>57</v>
      </c>
    </row>
    <row r="14" spans="1:66" outlineLevel="1">
      <c r="D14" t="str">
        <f>INDEX($AT14:$BC14,MATCH(General!$F$14,$AT$2:$BC$2,0))</f>
        <v>Estimated cost of planning processes</v>
      </c>
      <c r="E14" s="11"/>
      <c r="I14" s="76" t="str">
        <f>$D14</f>
        <v>Estimated cost of planning processes</v>
      </c>
      <c r="J14" s="86">
        <f>SUM(Calc!F67:F68)</f>
        <v>10000</v>
      </c>
      <c r="AT14" s="39" t="s">
        <v>335</v>
      </c>
      <c r="AU14" s="39" t="s">
        <v>57</v>
      </c>
      <c r="AV14" s="39" t="s">
        <v>57</v>
      </c>
      <c r="AW14" s="39" t="s">
        <v>57</v>
      </c>
      <c r="AX14" s="39" t="s">
        <v>57</v>
      </c>
      <c r="AY14" s="39" t="s">
        <v>57</v>
      </c>
      <c r="AZ14" s="39" t="s">
        <v>57</v>
      </c>
      <c r="BA14" s="39" t="s">
        <v>57</v>
      </c>
      <c r="BB14" s="39" t="s">
        <v>57</v>
      </c>
      <c r="BC14" s="39" t="s">
        <v>57</v>
      </c>
    </row>
    <row r="15" spans="1:66" outlineLevel="1">
      <c r="D15" t="str">
        <f>INDEX($AT15:$BC15,MATCH(General!$F$14,$AT$2:$BC$2,0))</f>
        <v>Estimated cost of installation</v>
      </c>
      <c r="E15" s="11"/>
      <c r="I15" s="76" t="str">
        <f t="shared" ref="I15:I19" si="0">$D15</f>
        <v>Estimated cost of installation</v>
      </c>
      <c r="J15" s="86">
        <f>Calc!F69</f>
        <v>220000</v>
      </c>
      <c r="AT15" s="39" t="s">
        <v>336</v>
      </c>
      <c r="AU15" s="39" t="s">
        <v>57</v>
      </c>
      <c r="AV15" s="39" t="s">
        <v>57</v>
      </c>
      <c r="AW15" s="39" t="s">
        <v>57</v>
      </c>
      <c r="AX15" s="39" t="s">
        <v>57</v>
      </c>
      <c r="AY15" s="39" t="s">
        <v>57</v>
      </c>
      <c r="AZ15" s="39" t="s">
        <v>57</v>
      </c>
      <c r="BA15" s="39" t="s">
        <v>57</v>
      </c>
      <c r="BB15" s="39" t="s">
        <v>57</v>
      </c>
      <c r="BC15" s="39" t="s">
        <v>57</v>
      </c>
    </row>
    <row r="16" spans="1:66" outlineLevel="1">
      <c r="D16" t="str">
        <f>INDEX($AT16:$BC16,MATCH(General!$F$14,$AT$2:$BC$2,0))</f>
        <v>Estimated equipment cost</v>
      </c>
      <c r="E16" s="11"/>
      <c r="I16" s="76" t="str">
        <f t="shared" si="0"/>
        <v>Estimated equipment cost</v>
      </c>
      <c r="J16" s="86">
        <f>Calc!F76</f>
        <v>69000</v>
      </c>
      <c r="AT16" s="39" t="s">
        <v>337</v>
      </c>
      <c r="AU16" s="39" t="s">
        <v>57</v>
      </c>
      <c r="AV16" s="39" t="s">
        <v>57</v>
      </c>
      <c r="AW16" s="39" t="s">
        <v>57</v>
      </c>
      <c r="AX16" s="39" t="s">
        <v>57</v>
      </c>
      <c r="AY16" s="39" t="s">
        <v>57</v>
      </c>
      <c r="AZ16" s="39" t="s">
        <v>57</v>
      </c>
      <c r="BA16" s="39" t="s">
        <v>57</v>
      </c>
      <c r="BB16" s="39" t="s">
        <v>57</v>
      </c>
      <c r="BC16" s="39" t="s">
        <v>57</v>
      </c>
    </row>
    <row r="17" spans="4:55" outlineLevel="1">
      <c r="D17" t="str">
        <f>INDEX($AT17:$BC17,MATCH(General!$F$14,$AT$2:$BC$2,0))</f>
        <v>Other</v>
      </c>
      <c r="E17" s="11"/>
      <c r="I17" s="76" t="str">
        <f t="shared" si="0"/>
        <v>Other</v>
      </c>
      <c r="J17" s="86">
        <f>SUM(Calc!F84:F88)</f>
        <v>1000</v>
      </c>
      <c r="AT17" s="39" t="s">
        <v>56</v>
      </c>
      <c r="AU17" s="39" t="s">
        <v>57</v>
      </c>
      <c r="AV17" s="39" t="s">
        <v>57</v>
      </c>
      <c r="AW17" s="39" t="s">
        <v>57</v>
      </c>
      <c r="AX17" s="39" t="s">
        <v>57</v>
      </c>
      <c r="AY17" s="39" t="s">
        <v>57</v>
      </c>
      <c r="AZ17" s="39" t="s">
        <v>57</v>
      </c>
      <c r="BA17" s="39" t="s">
        <v>57</v>
      </c>
      <c r="BB17" s="39" t="s">
        <v>57</v>
      </c>
      <c r="BC17" s="39" t="s">
        <v>57</v>
      </c>
    </row>
    <row r="18" spans="4:55" outlineLevel="1">
      <c r="D18" t="str">
        <f>INDEX($AT18:$BC18,MATCH(General!$F$14,$AT$2:$BC$2,0))</f>
        <v>Non-refundable VAT</v>
      </c>
      <c r="E18" s="11"/>
      <c r="I18" s="76" t="str">
        <f t="shared" si="0"/>
        <v>Non-refundable VAT</v>
      </c>
      <c r="J18" s="86">
        <f>Calc!F90</f>
        <v>0</v>
      </c>
      <c r="AT18" s="39" t="s">
        <v>338</v>
      </c>
      <c r="AU18" s="39" t="s">
        <v>57</v>
      </c>
      <c r="AV18" s="39" t="s">
        <v>57</v>
      </c>
      <c r="AW18" s="39" t="s">
        <v>57</v>
      </c>
      <c r="AX18" s="39" t="s">
        <v>57</v>
      </c>
      <c r="AY18" s="39" t="s">
        <v>57</v>
      </c>
      <c r="AZ18" s="39" t="s">
        <v>57</v>
      </c>
      <c r="BA18" s="39" t="s">
        <v>57</v>
      </c>
      <c r="BB18" s="39" t="s">
        <v>57</v>
      </c>
      <c r="BC18" s="39" t="s">
        <v>57</v>
      </c>
    </row>
    <row r="19" spans="4:55" outlineLevel="1">
      <c r="D19" s="2" t="str">
        <f>INDEX($AT19:$BC19,MATCH(General!$F$14,$AT$2:$BC$2,0))</f>
        <v>Total</v>
      </c>
      <c r="E19" s="11"/>
      <c r="I19" s="87" t="str">
        <f t="shared" si="0"/>
        <v>Total</v>
      </c>
      <c r="J19" s="88">
        <f>Calc!F91</f>
        <v>300000</v>
      </c>
      <c r="AT19" s="39" t="s">
        <v>61</v>
      </c>
      <c r="AU19" s="39" t="s">
        <v>57</v>
      </c>
      <c r="AV19" s="39" t="s">
        <v>57</v>
      </c>
      <c r="AW19" s="39" t="s">
        <v>57</v>
      </c>
      <c r="AX19" s="39" t="s">
        <v>57</v>
      </c>
      <c r="AY19" s="39" t="s">
        <v>57</v>
      </c>
      <c r="AZ19" s="39" t="s">
        <v>57</v>
      </c>
      <c r="BA19" s="39" t="s">
        <v>57</v>
      </c>
      <c r="BB19" s="39" t="s">
        <v>57</v>
      </c>
      <c r="BC19" s="39" t="s">
        <v>57</v>
      </c>
    </row>
    <row r="20" spans="4:55" outlineLevel="1">
      <c r="E20" s="11"/>
    </row>
    <row r="21" spans="4:55" outlineLevel="1">
      <c r="D21" s="2" t="str">
        <f>INDEX($AT21:$BC21,MATCH(General!$F$14,$AT$2:$BC$2,0))</f>
        <v>OPEX</v>
      </c>
      <c r="E21" s="11"/>
      <c r="I21" s="84" t="str">
        <f>$D21</f>
        <v>OPEX</v>
      </c>
      <c r="J21" s="141" t="str">
        <f>"("&amp;General!$F$16&amp;")"</f>
        <v>(EUR)</v>
      </c>
      <c r="AT21" s="39" t="s">
        <v>339</v>
      </c>
      <c r="AU21" s="39" t="s">
        <v>57</v>
      </c>
      <c r="AV21" s="39" t="s">
        <v>57</v>
      </c>
      <c r="AW21" s="39" t="s">
        <v>57</v>
      </c>
      <c r="AX21" s="39" t="s">
        <v>57</v>
      </c>
      <c r="AY21" s="39" t="s">
        <v>57</v>
      </c>
      <c r="AZ21" s="39" t="s">
        <v>57</v>
      </c>
      <c r="BA21" s="39" t="s">
        <v>57</v>
      </c>
      <c r="BB21" s="39" t="s">
        <v>57</v>
      </c>
      <c r="BC21" s="39" t="s">
        <v>57</v>
      </c>
    </row>
    <row r="22" spans="4:55" outlineLevel="1">
      <c r="D22" t="str">
        <f>INDEX($AT22:$BC22,MATCH(General!$F$14,$AT$2:$BC$2,0))</f>
        <v>Estimated energy cost</v>
      </c>
      <c r="E22" s="11"/>
      <c r="I22" s="76" t="str">
        <f t="shared" ref="I22:I26" si="1">$D22</f>
        <v>Estimated energy cost</v>
      </c>
      <c r="J22" s="86">
        <f>Calc!F416-Calc!F302</f>
        <v>-521683.08498221851</v>
      </c>
      <c r="AT22" s="39" t="s">
        <v>340</v>
      </c>
      <c r="AU22" s="39" t="s">
        <v>57</v>
      </c>
      <c r="AV22" s="39" t="s">
        <v>57</v>
      </c>
      <c r="AW22" s="39" t="s">
        <v>57</v>
      </c>
      <c r="AX22" s="39" t="s">
        <v>57</v>
      </c>
      <c r="AY22" s="39" t="s">
        <v>57</v>
      </c>
      <c r="AZ22" s="39" t="s">
        <v>57</v>
      </c>
      <c r="BA22" s="39" t="s">
        <v>57</v>
      </c>
      <c r="BB22" s="39" t="s">
        <v>57</v>
      </c>
      <c r="BC22" s="39" t="s">
        <v>57</v>
      </c>
    </row>
    <row r="23" spans="4:55" outlineLevel="1">
      <c r="D23" t="str">
        <f>INDEX($AT23:$BC23,MATCH(General!$F$14,$AT$2:$BC$2,0))</f>
        <v>Estimated maintance cost</v>
      </c>
      <c r="E23" s="11"/>
      <c r="I23" s="76" t="str">
        <f t="shared" si="1"/>
        <v>Estimated maintance cost</v>
      </c>
      <c r="J23" s="86">
        <f>Calc!F417-Calc!F303</f>
        <v>-118326</v>
      </c>
      <c r="AT23" s="39" t="s">
        <v>341</v>
      </c>
      <c r="AU23" s="39" t="s">
        <v>57</v>
      </c>
      <c r="AV23" s="39" t="s">
        <v>57</v>
      </c>
      <c r="AW23" s="39" t="s">
        <v>57</v>
      </c>
      <c r="AX23" s="39" t="s">
        <v>57</v>
      </c>
      <c r="AY23" s="39" t="s">
        <v>57</v>
      </c>
      <c r="AZ23" s="39" t="s">
        <v>57</v>
      </c>
      <c r="BA23" s="39" t="s">
        <v>57</v>
      </c>
      <c r="BB23" s="39" t="s">
        <v>57</v>
      </c>
      <c r="BC23" s="39" t="s">
        <v>57</v>
      </c>
    </row>
    <row r="24" spans="4:55" outlineLevel="1">
      <c r="D24" t="str">
        <f>INDEX($AT24:$BC24,MATCH(General!$F$14,$AT$2:$BC$2,0))</f>
        <v>Estimated external sub-contracting</v>
      </c>
      <c r="I24" s="76" t="str">
        <f t="shared" si="1"/>
        <v>Estimated external sub-contracting</v>
      </c>
      <c r="J24" s="86">
        <f>Calc!F418-Calc!F304</f>
        <v>0</v>
      </c>
      <c r="AT24" s="39" t="s">
        <v>342</v>
      </c>
      <c r="AU24" s="39" t="s">
        <v>57</v>
      </c>
      <c r="AV24" s="39" t="s">
        <v>57</v>
      </c>
      <c r="AW24" s="39" t="s">
        <v>57</v>
      </c>
      <c r="AX24" s="39" t="s">
        <v>57</v>
      </c>
      <c r="AY24" s="39" t="s">
        <v>57</v>
      </c>
      <c r="AZ24" s="39" t="s">
        <v>57</v>
      </c>
      <c r="BA24" s="39" t="s">
        <v>57</v>
      </c>
      <c r="BB24" s="39" t="s">
        <v>57</v>
      </c>
      <c r="BC24" s="39" t="s">
        <v>57</v>
      </c>
    </row>
    <row r="25" spans="4:55" outlineLevel="1">
      <c r="D25" t="str">
        <f>INDEX($AT25:$BC25,MATCH(General!$F$14,$AT$2:$BC$2,0))</f>
        <v>Other</v>
      </c>
      <c r="I25" s="76" t="str">
        <f t="shared" si="1"/>
        <v>Other</v>
      </c>
      <c r="J25" s="86">
        <f>Calc!F419-Calc!F305</f>
        <v>0</v>
      </c>
      <c r="AT25" s="39" t="s">
        <v>56</v>
      </c>
      <c r="AU25" s="39" t="s">
        <v>57</v>
      </c>
      <c r="AV25" s="39" t="s">
        <v>57</v>
      </c>
      <c r="AW25" s="39" t="s">
        <v>57</v>
      </c>
      <c r="AX25" s="39" t="s">
        <v>57</v>
      </c>
      <c r="AY25" s="39" t="s">
        <v>57</v>
      </c>
      <c r="AZ25" s="39" t="s">
        <v>57</v>
      </c>
      <c r="BA25" s="39" t="s">
        <v>57</v>
      </c>
      <c r="BB25" s="39" t="s">
        <v>57</v>
      </c>
      <c r="BC25" s="39" t="s">
        <v>57</v>
      </c>
    </row>
    <row r="26" spans="4:55" outlineLevel="1">
      <c r="D26" s="2" t="str">
        <f>INDEX($AT26:$BC26,MATCH(General!$F$14,$AT$2:$BC$2,0))</f>
        <v>Total</v>
      </c>
      <c r="I26" s="87" t="str">
        <f t="shared" si="1"/>
        <v>Total</v>
      </c>
      <c r="J26" s="88">
        <f>Calc!F420-Calc!F306</f>
        <v>-640009.08498221845</v>
      </c>
      <c r="AT26" s="39" t="s">
        <v>61</v>
      </c>
      <c r="AU26" s="39" t="s">
        <v>57</v>
      </c>
      <c r="AV26" s="39" t="s">
        <v>57</v>
      </c>
      <c r="AW26" s="39" t="s">
        <v>57</v>
      </c>
      <c r="AX26" s="39" t="s">
        <v>57</v>
      </c>
      <c r="AY26" s="39" t="s">
        <v>57</v>
      </c>
      <c r="AZ26" s="39" t="s">
        <v>57</v>
      </c>
      <c r="BA26" s="39" t="s">
        <v>57</v>
      </c>
      <c r="BB26" s="39" t="s">
        <v>57</v>
      </c>
      <c r="BC26" s="39" t="s">
        <v>57</v>
      </c>
    </row>
    <row r="27" spans="4:55" outlineLevel="1"/>
    <row r="28" spans="4:55" outlineLevel="1">
      <c r="D28" s="2" t="str">
        <f>INDEX($AT28:$BC28,MATCH(General!$F$14,$AT$2:$BC$2,0))</f>
        <v>Revenues</v>
      </c>
      <c r="I28" s="84" t="str">
        <f>$D28</f>
        <v>Revenues</v>
      </c>
      <c r="J28" s="141" t="str">
        <f>"("&amp;General!$F$16&amp;")"</f>
        <v>(EUR)</v>
      </c>
      <c r="AT28" s="39" t="s">
        <v>307</v>
      </c>
      <c r="AU28" s="39" t="s">
        <v>57</v>
      </c>
      <c r="AV28" s="39" t="s">
        <v>57</v>
      </c>
      <c r="AW28" s="39" t="s">
        <v>57</v>
      </c>
      <c r="AX28" s="39" t="s">
        <v>57</v>
      </c>
      <c r="AY28" s="39" t="s">
        <v>57</v>
      </c>
      <c r="AZ28" s="39" t="s">
        <v>57</v>
      </c>
      <c r="BA28" s="39" t="s">
        <v>57</v>
      </c>
      <c r="BB28" s="39" t="s">
        <v>57</v>
      </c>
      <c r="BC28" s="39" t="s">
        <v>57</v>
      </c>
    </row>
    <row r="29" spans="4:55" outlineLevel="1">
      <c r="D29" t="str">
        <f>INDEX($AT29:$BC29,MATCH(General!$F$14,$AT$2:$BC$2,0))</f>
        <v>Energy supply</v>
      </c>
      <c r="I29" s="76" t="str">
        <f t="shared" ref="I29:I32" si="2">$D29</f>
        <v>Energy supply</v>
      </c>
      <c r="J29" s="86">
        <f>SUM(Calc!F188:F189)</f>
        <v>229176.99791544289</v>
      </c>
      <c r="AT29" s="39" t="s">
        <v>343</v>
      </c>
      <c r="AU29" s="39" t="s">
        <v>57</v>
      </c>
      <c r="AV29" s="39" t="s">
        <v>57</v>
      </c>
      <c r="AW29" s="39" t="s">
        <v>57</v>
      </c>
      <c r="AX29" s="39" t="s">
        <v>57</v>
      </c>
      <c r="AY29" s="39" t="s">
        <v>57</v>
      </c>
      <c r="AZ29" s="39" t="s">
        <v>57</v>
      </c>
      <c r="BA29" s="39" t="s">
        <v>57</v>
      </c>
      <c r="BB29" s="39" t="s">
        <v>57</v>
      </c>
      <c r="BC29" s="39" t="s">
        <v>57</v>
      </c>
    </row>
    <row r="30" spans="4:55" outlineLevel="1">
      <c r="D30" t="str">
        <f>INDEX($AT30:$BC30,MATCH(General!$F$14,$AT$2:$BC$2,0))</f>
        <v>Operation and maintance fee (O&amp;M)</v>
      </c>
      <c r="I30" s="76" t="str">
        <f t="shared" si="2"/>
        <v>Operation and maintance fee (O&amp;M)</v>
      </c>
      <c r="J30" s="86">
        <f>Calc!F190</f>
        <v>0</v>
      </c>
      <c r="AT30" s="39" t="s">
        <v>55</v>
      </c>
      <c r="AU30" s="39" t="s">
        <v>57</v>
      </c>
      <c r="AV30" s="39" t="s">
        <v>57</v>
      </c>
      <c r="AW30" s="39" t="s">
        <v>57</v>
      </c>
      <c r="AX30" s="39" t="s">
        <v>57</v>
      </c>
      <c r="AY30" s="39" t="s">
        <v>57</v>
      </c>
      <c r="AZ30" s="39" t="s">
        <v>57</v>
      </c>
      <c r="BA30" s="39" t="s">
        <v>57</v>
      </c>
      <c r="BB30" s="39" t="s">
        <v>57</v>
      </c>
      <c r="BC30" s="39" t="s">
        <v>57</v>
      </c>
    </row>
    <row r="31" spans="4:55" outlineLevel="1">
      <c r="D31" t="str">
        <f>INDEX($AT31:$BC31,MATCH(General!$F$14,$AT$2:$BC$2,0))</f>
        <v>Other revenues</v>
      </c>
      <c r="I31" s="76" t="str">
        <f t="shared" si="2"/>
        <v>Other revenues</v>
      </c>
      <c r="J31" s="86">
        <f>Calc!F191</f>
        <v>0</v>
      </c>
      <c r="AT31" s="39" t="s">
        <v>351</v>
      </c>
      <c r="AU31" s="39" t="s">
        <v>57</v>
      </c>
      <c r="AV31" s="39" t="s">
        <v>57</v>
      </c>
      <c r="AW31" s="39" t="s">
        <v>57</v>
      </c>
      <c r="AX31" s="39" t="s">
        <v>57</v>
      </c>
      <c r="AY31" s="39" t="s">
        <v>57</v>
      </c>
      <c r="AZ31" s="39" t="s">
        <v>57</v>
      </c>
      <c r="BA31" s="39" t="s">
        <v>57</v>
      </c>
      <c r="BB31" s="39" t="s">
        <v>57</v>
      </c>
      <c r="BC31" s="39" t="s">
        <v>57</v>
      </c>
    </row>
    <row r="32" spans="4:55" outlineLevel="1">
      <c r="D32" s="2" t="str">
        <f>INDEX($AT32:$BC32,MATCH(General!$F$14,$AT$2:$BC$2,0))</f>
        <v>Total</v>
      </c>
      <c r="I32" s="87" t="str">
        <f t="shared" si="2"/>
        <v>Total</v>
      </c>
      <c r="J32" s="88">
        <f>Calc!F192</f>
        <v>229176.99791544277</v>
      </c>
      <c r="AT32" s="39" t="s">
        <v>61</v>
      </c>
      <c r="AU32" s="39" t="s">
        <v>57</v>
      </c>
      <c r="AV32" s="39" t="s">
        <v>57</v>
      </c>
      <c r="AW32" s="39" t="s">
        <v>57</v>
      </c>
      <c r="AX32" s="39" t="s">
        <v>57</v>
      </c>
      <c r="AY32" s="39" t="s">
        <v>57</v>
      </c>
      <c r="AZ32" s="39" t="s">
        <v>57</v>
      </c>
      <c r="BA32" s="39" t="s">
        <v>57</v>
      </c>
      <c r="BB32" s="39" t="s">
        <v>57</v>
      </c>
      <c r="BC32" s="39" t="s">
        <v>57</v>
      </c>
    </row>
    <row r="33" spans="3:55" outlineLevel="1"/>
    <row r="34" spans="3:55" outlineLevel="1">
      <c r="C34" s="6" t="str">
        <f>INDEX($AT34:$BC34,MATCH(General!$F$14,$AT$2:$BC$2,0))</f>
        <v>3. Comparison of different financing options</v>
      </c>
      <c r="D34" s="6"/>
      <c r="E34" s="13"/>
      <c r="F34" s="6"/>
      <c r="G34" s="6"/>
      <c r="H34" s="6"/>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T34" s="39" t="s">
        <v>526</v>
      </c>
      <c r="AU34" s="39" t="s">
        <v>57</v>
      </c>
      <c r="AV34" s="39" t="s">
        <v>57</v>
      </c>
      <c r="AW34" s="39" t="s">
        <v>57</v>
      </c>
      <c r="AX34" s="39" t="s">
        <v>57</v>
      </c>
      <c r="AY34" s="39" t="s">
        <v>57</v>
      </c>
      <c r="AZ34" s="39" t="s">
        <v>57</v>
      </c>
      <c r="BA34" s="39" t="s">
        <v>57</v>
      </c>
      <c r="BB34" s="39" t="s">
        <v>57</v>
      </c>
      <c r="BC34" s="39" t="s">
        <v>57</v>
      </c>
    </row>
    <row r="35" spans="3:55" outlineLevel="1">
      <c r="J35">
        <v>1</v>
      </c>
      <c r="K35">
        <v>2</v>
      </c>
      <c r="L35">
        <v>3</v>
      </c>
      <c r="M35">
        <v>4</v>
      </c>
      <c r="N35">
        <v>5</v>
      </c>
      <c r="O35">
        <v>6</v>
      </c>
      <c r="P35">
        <v>7</v>
      </c>
      <c r="Q35">
        <v>8</v>
      </c>
      <c r="R35">
        <v>9</v>
      </c>
    </row>
    <row r="36" spans="3:55" outlineLevel="1"/>
    <row r="37" spans="3:55" ht="34.5" outlineLevel="1">
      <c r="D37" s="50" t="str">
        <f>INDEX($AT37:$BC37,MATCH(General!$F$14,$AT$2:$BC$2,0))</f>
        <v>Breakdown of costs / Sources of financing</v>
      </c>
      <c r="I37" s="96" t="str">
        <f>$D37</f>
        <v>Breakdown of costs / Sources of financing</v>
      </c>
      <c r="J37" s="97" t="str">
        <f>INDEX($D$45:$D$53,MATCH(J$35,$O$45:$O$53,0))</f>
        <v>Standard loan + grant</v>
      </c>
      <c r="K37" s="97" t="str">
        <f t="shared" ref="K37:R37" si="3">INDEX($D$45:$D$53,MATCH(K$35,$O$45:$O$53,0))</f>
        <v>Capital rebate loan</v>
      </c>
      <c r="L37" s="97" t="str">
        <f t="shared" si="3"/>
        <v>Own funds + grant</v>
      </c>
      <c r="M37" s="97" t="str">
        <f t="shared" si="3"/>
        <v>Own funds</v>
      </c>
      <c r="N37" s="97" t="str">
        <f t="shared" si="3"/>
        <v>Green loan</v>
      </c>
      <c r="O37" s="97" t="str">
        <f t="shared" si="3"/>
        <v>Standard loan</v>
      </c>
      <c r="P37" s="97" t="str">
        <f t="shared" si="3"/>
        <v>EPC + Own funds + Grant + Loan</v>
      </c>
      <c r="Q37" s="97" t="str">
        <f t="shared" si="3"/>
        <v>Bonds (EuGBS - SLB)</v>
      </c>
      <c r="R37" s="98" t="str">
        <f t="shared" si="3"/>
        <v>Bonds (Standard II)</v>
      </c>
      <c r="AT37" s="39" t="s">
        <v>389</v>
      </c>
      <c r="AU37" s="39" t="s">
        <v>57</v>
      </c>
      <c r="AV37" s="39" t="s">
        <v>57</v>
      </c>
      <c r="AW37" s="39" t="s">
        <v>57</v>
      </c>
      <c r="AX37" s="39" t="s">
        <v>57</v>
      </c>
      <c r="AY37" s="39" t="s">
        <v>57</v>
      </c>
      <c r="AZ37" s="39" t="s">
        <v>57</v>
      </c>
      <c r="BA37" s="39" t="s">
        <v>57</v>
      </c>
      <c r="BB37" s="39" t="s">
        <v>57</v>
      </c>
      <c r="BC37" s="39" t="s">
        <v>57</v>
      </c>
    </row>
    <row r="38" spans="3:55" outlineLevel="1">
      <c r="D38" t="str">
        <f>INDEX($AT38:$BC38,MATCH(General!$F$14,$AT$2:$BC$2,0))</f>
        <v>CAPEX / Principal / EPC</v>
      </c>
      <c r="I38" s="76" t="str">
        <f>$D38</f>
        <v>CAPEX / Principal / EPC</v>
      </c>
      <c r="J38" s="99">
        <f>INDEX($J$45:$J$53,MATCH(J$35,$O$45:$O$53,0))</f>
        <v>150000</v>
      </c>
      <c r="K38" s="99">
        <f t="shared" ref="K38:R38" si="4">INDEX($J$45:$J$53,MATCH(K$35,$O$45:$O$53,0))</f>
        <v>150000</v>
      </c>
      <c r="L38" s="99">
        <f t="shared" si="4"/>
        <v>210000</v>
      </c>
      <c r="M38" s="99">
        <f t="shared" si="4"/>
        <v>300000</v>
      </c>
      <c r="N38" s="99">
        <f t="shared" si="4"/>
        <v>300000</v>
      </c>
      <c r="O38" s="99">
        <f t="shared" si="4"/>
        <v>300000</v>
      </c>
      <c r="P38" s="99">
        <f t="shared" si="4"/>
        <v>344966.47289056622</v>
      </c>
      <c r="Q38" s="99">
        <f t="shared" si="4"/>
        <v>300000</v>
      </c>
      <c r="R38" s="86">
        <f t="shared" si="4"/>
        <v>300000</v>
      </c>
      <c r="AT38" s="39" t="s">
        <v>560</v>
      </c>
      <c r="AU38" s="39" t="s">
        <v>57</v>
      </c>
      <c r="AV38" s="39" t="s">
        <v>57</v>
      </c>
      <c r="AW38" s="39" t="s">
        <v>57</v>
      </c>
      <c r="AX38" s="39" t="s">
        <v>57</v>
      </c>
      <c r="AY38" s="39" t="s">
        <v>57</v>
      </c>
      <c r="AZ38" s="39" t="s">
        <v>57</v>
      </c>
      <c r="BA38" s="39" t="s">
        <v>57</v>
      </c>
      <c r="BB38" s="39" t="s">
        <v>57</v>
      </c>
      <c r="BC38" s="39" t="s">
        <v>57</v>
      </c>
    </row>
    <row r="39" spans="3:55" outlineLevel="1">
      <c r="D39" t="str">
        <f>INDEX($AT39:$BC39,MATCH(General!$F$14,$AT$2:$BC$2,0))</f>
        <v>Interests</v>
      </c>
      <c r="I39" s="76" t="str">
        <f t="shared" ref="I39:I42" si="5">$D39</f>
        <v>Interests</v>
      </c>
      <c r="J39" s="99">
        <f>INDEX($K$45:$K$53,MATCH(J$35,$O$45:$O$53,0))</f>
        <v>56250</v>
      </c>
      <c r="K39" s="99">
        <f t="shared" ref="K39:R39" si="6">INDEX($K$45:$K$53,MATCH(K$35,$O$45:$O$53,0))</f>
        <v>52500</v>
      </c>
      <c r="L39" s="99">
        <f t="shared" si="6"/>
        <v>0</v>
      </c>
      <c r="M39" s="99">
        <f t="shared" si="6"/>
        <v>0</v>
      </c>
      <c r="N39" s="99">
        <f t="shared" si="6"/>
        <v>67500</v>
      </c>
      <c r="O39" s="99">
        <f t="shared" si="6"/>
        <v>75000</v>
      </c>
      <c r="P39" s="99">
        <f t="shared" si="6"/>
        <v>22500</v>
      </c>
      <c r="Q39" s="99">
        <f t="shared" si="6"/>
        <v>136800</v>
      </c>
      <c r="R39" s="86">
        <f t="shared" si="6"/>
        <v>142500</v>
      </c>
      <c r="AT39" s="39" t="s">
        <v>385</v>
      </c>
      <c r="AU39" s="39" t="s">
        <v>57</v>
      </c>
      <c r="AV39" s="39" t="s">
        <v>57</v>
      </c>
      <c r="AW39" s="39" t="s">
        <v>57</v>
      </c>
      <c r="AX39" s="39" t="s">
        <v>57</v>
      </c>
      <c r="AY39" s="39" t="s">
        <v>57</v>
      </c>
      <c r="AZ39" s="39" t="s">
        <v>57</v>
      </c>
      <c r="BA39" s="39" t="s">
        <v>57</v>
      </c>
      <c r="BB39" s="39" t="s">
        <v>57</v>
      </c>
      <c r="BC39" s="39" t="s">
        <v>57</v>
      </c>
    </row>
    <row r="40" spans="3:55" outlineLevel="1">
      <c r="D40" t="str">
        <f>INDEX($AT40:$BC40,MATCH(General!$F$14,$AT$2:$BC$2,0))</f>
        <v>Preparation costs</v>
      </c>
      <c r="I40" s="76" t="str">
        <f t="shared" si="5"/>
        <v>Preparation costs</v>
      </c>
      <c r="J40" s="99">
        <f>INDEX($L$45:$L$53,MATCH(J$35,$O$45:$O$53,0))</f>
        <v>0</v>
      </c>
      <c r="K40" s="99">
        <f t="shared" ref="K40:R40" si="7">INDEX($L$45:$L$53,MATCH(K$35,$O$45:$O$53,0))</f>
        <v>10000</v>
      </c>
      <c r="L40" s="99">
        <f t="shared" si="7"/>
        <v>20000</v>
      </c>
      <c r="M40" s="99">
        <f t="shared" si="7"/>
        <v>0</v>
      </c>
      <c r="N40" s="99">
        <f t="shared" si="7"/>
        <v>0</v>
      </c>
      <c r="O40" s="99">
        <f t="shared" si="7"/>
        <v>0</v>
      </c>
      <c r="P40" s="99">
        <f t="shared" si="7"/>
        <v>20000</v>
      </c>
      <c r="Q40" s="99">
        <f t="shared" si="7"/>
        <v>0</v>
      </c>
      <c r="R40" s="86">
        <f t="shared" si="7"/>
        <v>0</v>
      </c>
      <c r="AT40" s="39" t="s">
        <v>168</v>
      </c>
      <c r="AU40" s="39" t="s">
        <v>57</v>
      </c>
      <c r="AV40" s="39" t="s">
        <v>57</v>
      </c>
      <c r="AW40" s="39" t="s">
        <v>57</v>
      </c>
      <c r="AX40" s="39" t="s">
        <v>57</v>
      </c>
      <c r="AY40" s="39" t="s">
        <v>57</v>
      </c>
      <c r="AZ40" s="39" t="s">
        <v>57</v>
      </c>
      <c r="BA40" s="39" t="s">
        <v>57</v>
      </c>
      <c r="BB40" s="39" t="s">
        <v>57</v>
      </c>
      <c r="BC40" s="39" t="s">
        <v>57</v>
      </c>
    </row>
    <row r="41" spans="3:55" outlineLevel="1">
      <c r="D41" t="str">
        <f>INDEX($AT41:$BC41,MATCH(General!$F$14,$AT$2:$BC$2,0))</f>
        <v>Other financial costs</v>
      </c>
      <c r="I41" s="76" t="str">
        <f t="shared" si="5"/>
        <v>Other financial costs</v>
      </c>
      <c r="J41" s="100">
        <f>INDEX($M$45:$M$53,MATCH(J$35,$O$45:$O$53,0))</f>
        <v>0</v>
      </c>
      <c r="K41" s="100">
        <f t="shared" ref="K41:R41" si="8">INDEX($M$45:$M$53,MATCH(K$35,$O$45:$O$53,0))</f>
        <v>0</v>
      </c>
      <c r="L41" s="100">
        <f t="shared" si="8"/>
        <v>0</v>
      </c>
      <c r="M41" s="100">
        <f t="shared" si="8"/>
        <v>0</v>
      </c>
      <c r="N41" s="100">
        <f t="shared" si="8"/>
        <v>0</v>
      </c>
      <c r="O41" s="100">
        <f t="shared" si="8"/>
        <v>0</v>
      </c>
      <c r="P41" s="100">
        <f t="shared" si="8"/>
        <v>0</v>
      </c>
      <c r="Q41" s="100">
        <f t="shared" si="8"/>
        <v>0</v>
      </c>
      <c r="R41" s="101">
        <f t="shared" si="8"/>
        <v>800</v>
      </c>
      <c r="AT41" s="39" t="s">
        <v>169</v>
      </c>
      <c r="AU41" s="39" t="s">
        <v>57</v>
      </c>
      <c r="AV41" s="39" t="s">
        <v>57</v>
      </c>
      <c r="AW41" s="39" t="s">
        <v>57</v>
      </c>
      <c r="AX41" s="39" t="s">
        <v>57</v>
      </c>
      <c r="AY41" s="39" t="s">
        <v>57</v>
      </c>
      <c r="AZ41" s="39" t="s">
        <v>57</v>
      </c>
      <c r="BA41" s="39" t="s">
        <v>57</v>
      </c>
      <c r="BB41" s="39" t="s">
        <v>57</v>
      </c>
      <c r="BC41" s="39" t="s">
        <v>57</v>
      </c>
    </row>
    <row r="42" spans="3:55" outlineLevel="1">
      <c r="D42" t="str">
        <f>INDEX($AT42:$BC42,MATCH(General!$F$14,$AT$2:$BC$2,0))</f>
        <v>Total costs</v>
      </c>
      <c r="I42" s="87" t="str">
        <f t="shared" si="5"/>
        <v>Total costs</v>
      </c>
      <c r="J42" s="102">
        <f t="shared" ref="J42" si="9">SUM(J38:J41)</f>
        <v>206250</v>
      </c>
      <c r="K42" s="102">
        <f t="shared" ref="K42:R42" si="10">SUM(K38:K41)</f>
        <v>212500</v>
      </c>
      <c r="L42" s="102">
        <f t="shared" si="10"/>
        <v>230000</v>
      </c>
      <c r="M42" s="102">
        <f t="shared" si="10"/>
        <v>300000</v>
      </c>
      <c r="N42" s="102">
        <f t="shared" si="10"/>
        <v>367500</v>
      </c>
      <c r="O42" s="102">
        <f t="shared" si="10"/>
        <v>375000</v>
      </c>
      <c r="P42" s="102">
        <f t="shared" si="10"/>
        <v>387466.47289056622</v>
      </c>
      <c r="Q42" s="102">
        <f t="shared" si="10"/>
        <v>436800</v>
      </c>
      <c r="R42" s="88">
        <f t="shared" si="10"/>
        <v>443300</v>
      </c>
      <c r="AT42" s="39" t="s">
        <v>386</v>
      </c>
      <c r="AU42" s="39" t="s">
        <v>57</v>
      </c>
      <c r="AV42" s="39" t="s">
        <v>57</v>
      </c>
      <c r="AW42" s="39" t="s">
        <v>57</v>
      </c>
      <c r="AX42" s="39" t="s">
        <v>57</v>
      </c>
      <c r="AY42" s="39" t="s">
        <v>57</v>
      </c>
      <c r="AZ42" s="39" t="s">
        <v>57</v>
      </c>
      <c r="BA42" s="39" t="s">
        <v>57</v>
      </c>
      <c r="BB42" s="39" t="s">
        <v>57</v>
      </c>
      <c r="BC42" s="39" t="s">
        <v>57</v>
      </c>
    </row>
    <row r="43" spans="3:55" outlineLevel="1"/>
    <row r="44" spans="3:55" ht="34.5" outlineLevel="1">
      <c r="D44" s="50" t="s">
        <v>371</v>
      </c>
      <c r="J44" s="142" t="str">
        <f>$D38</f>
        <v>CAPEX / Principal / EPC</v>
      </c>
      <c r="K44" s="142" t="str">
        <f>$D39</f>
        <v>Interests</v>
      </c>
      <c r="L44" s="142" t="str">
        <f>$D40</f>
        <v>Preparation costs</v>
      </c>
      <c r="M44" s="142" t="str">
        <f>$D41</f>
        <v>Other financial costs</v>
      </c>
      <c r="N44" s="142" t="s">
        <v>61</v>
      </c>
      <c r="O44" s="142" t="s">
        <v>519</v>
      </c>
    </row>
    <row r="45" spans="3:55" outlineLevel="1">
      <c r="D45" t="str">
        <f>INDEX($AT45:$BC45,MATCH(General!$F$14,$AT$2:$BC$2,0))</f>
        <v>Own funds</v>
      </c>
      <c r="J45" s="99">
        <f>Calc!$F$471</f>
        <v>300000</v>
      </c>
      <c r="K45" s="99">
        <f>Calc!$F$473</f>
        <v>0</v>
      </c>
      <c r="L45" s="99">
        <f>Calc!$F$474</f>
        <v>0</v>
      </c>
      <c r="M45" s="99">
        <f>Calc!$F$475</f>
        <v>0</v>
      </c>
      <c r="N45" s="99">
        <f>SUM(J45:M45)</f>
        <v>300000</v>
      </c>
      <c r="O45" s="143">
        <f>_xlfn.RANK.EQ(N45,$N$45:$N$53,1)+COUNTIF($N$45:N45,N45)-1</f>
        <v>4</v>
      </c>
      <c r="P45" t="str">
        <f>_xlfn.CONCAT(Fin!$D$13&amp;": 100%")</f>
        <v>Own funds: 100%</v>
      </c>
      <c r="AT45" s="39" t="s">
        <v>93</v>
      </c>
      <c r="AU45" s="39" t="s">
        <v>57</v>
      </c>
      <c r="AV45" s="39" t="s">
        <v>57</v>
      </c>
      <c r="AW45" s="39" t="s">
        <v>57</v>
      </c>
      <c r="AX45" s="39" t="s">
        <v>57</v>
      </c>
      <c r="AY45" s="39" t="s">
        <v>57</v>
      </c>
      <c r="AZ45" s="39" t="s">
        <v>57</v>
      </c>
      <c r="BA45" s="39" t="s">
        <v>57</v>
      </c>
      <c r="BB45" s="39" t="s">
        <v>57</v>
      </c>
      <c r="BC45" s="39" t="s">
        <v>57</v>
      </c>
    </row>
    <row r="46" spans="3:55" outlineLevel="1">
      <c r="D46" t="str">
        <f>INDEX($AT46:$BC46,MATCH(General!$F$14,$AT$2:$BC$2,0))</f>
        <v>Own funds + grant</v>
      </c>
      <c r="J46" s="99">
        <f>Calc!$F$501</f>
        <v>210000</v>
      </c>
      <c r="K46" s="99">
        <f>Calc!$F$503</f>
        <v>0</v>
      </c>
      <c r="L46" s="99">
        <f>Calc!$F$504</f>
        <v>20000</v>
      </c>
      <c r="M46" s="99">
        <f>Calc!$F$505</f>
        <v>0</v>
      </c>
      <c r="N46" s="99">
        <f t="shared" ref="N46:N53" si="11">SUM(J46:M46)</f>
        <v>230000</v>
      </c>
      <c r="O46" s="143">
        <f>_xlfn.RANK.EQ(N46,$N$45:$N$53,1)+COUNTIF($N$45:N46,N46)-1</f>
        <v>3</v>
      </c>
      <c r="P46" t="str">
        <f>_xlfn.CONCAT("I - "&amp;Fin!$D$22&amp;": "&amp;Calc!$F$497*100&amp;"%; II - ",Fin!$D$24&amp;": "&amp;Calc!$F$498*100&amp;"%")</f>
        <v>I - Own funds: 70%; II - Grant: 30%</v>
      </c>
      <c r="AT46" s="39" t="s">
        <v>353</v>
      </c>
      <c r="AU46" s="39" t="s">
        <v>57</v>
      </c>
      <c r="AV46" s="39" t="s">
        <v>57</v>
      </c>
      <c r="AW46" s="39" t="s">
        <v>57</v>
      </c>
      <c r="AX46" s="39" t="s">
        <v>57</v>
      </c>
      <c r="AY46" s="39" t="s">
        <v>57</v>
      </c>
      <c r="AZ46" s="39" t="s">
        <v>57</v>
      </c>
      <c r="BA46" s="39" t="s">
        <v>57</v>
      </c>
      <c r="BB46" s="39" t="s">
        <v>57</v>
      </c>
      <c r="BC46" s="39" t="s">
        <v>57</v>
      </c>
    </row>
    <row r="47" spans="3:55" outlineLevel="1">
      <c r="D47" t="str">
        <f>INDEX($AT47:$BC47,MATCH(General!$F$14,$AT$2:$BC$2,0))</f>
        <v>Standard loan</v>
      </c>
      <c r="J47" s="99">
        <f>Calc!$F$534</f>
        <v>300000</v>
      </c>
      <c r="K47" s="99">
        <f>Calc!$F$535</f>
        <v>75000</v>
      </c>
      <c r="L47" s="99">
        <f>Calc!$F$536</f>
        <v>0</v>
      </c>
      <c r="M47" s="99">
        <f>Calc!$F$537</f>
        <v>0</v>
      </c>
      <c r="N47" s="99">
        <f t="shared" si="11"/>
        <v>375000</v>
      </c>
      <c r="O47" s="143">
        <f>_xlfn.RANK.EQ(N47,$N$45:$N$53,1)+COUNTIF($N$45:N47,N47)-1</f>
        <v>6</v>
      </c>
      <c r="P47" t="str">
        <f>_xlfn.CONCAT(Fin!$D$34&amp;": 100%; ",Fin!$D$37&amp;": "&amp;Fin!$F$37*100&amp;"%")</f>
        <v>Standard loan: 100%; Interest rate per annum: 5%</v>
      </c>
      <c r="AT47" s="39" t="s">
        <v>150</v>
      </c>
      <c r="AU47" s="39" t="s">
        <v>57</v>
      </c>
      <c r="AV47" s="39" t="s">
        <v>57</v>
      </c>
      <c r="AW47" s="39" t="s">
        <v>57</v>
      </c>
      <c r="AX47" s="39" t="s">
        <v>57</v>
      </c>
      <c r="AY47" s="39" t="s">
        <v>57</v>
      </c>
      <c r="AZ47" s="39" t="s">
        <v>57</v>
      </c>
      <c r="BA47" s="39" t="s">
        <v>57</v>
      </c>
      <c r="BB47" s="39" t="s">
        <v>57</v>
      </c>
      <c r="BC47" s="39" t="s">
        <v>57</v>
      </c>
    </row>
    <row r="48" spans="3:55" outlineLevel="1">
      <c r="D48" t="str">
        <f>INDEX($AT48:$BC48,MATCH(General!$F$14,$AT$2:$BC$2,0))</f>
        <v>Standard loan + grant</v>
      </c>
      <c r="J48" s="99">
        <f>Calc!$F$573</f>
        <v>150000</v>
      </c>
      <c r="K48" s="99">
        <f>Calc!$F$574</f>
        <v>56250</v>
      </c>
      <c r="L48" s="99">
        <f>Calc!$F$575</f>
        <v>0</v>
      </c>
      <c r="M48" s="99">
        <f>Calc!$F$576</f>
        <v>0</v>
      </c>
      <c r="N48" s="99">
        <f t="shared" si="11"/>
        <v>206250</v>
      </c>
      <c r="O48" s="143">
        <f>_xlfn.RANK.EQ(N48,$N$45:$N$53,1)+COUNTIF($N$45:N48,N48)-1</f>
        <v>1</v>
      </c>
      <c r="P48" t="str">
        <f>_xlfn.CONCAT("I - "&amp;Fin!$D$34&amp;": "&amp;Calc!$F$563*100&amp;"%; ",Fin!$D$37&amp;": "&amp;Fin!$F$37*100&amp;"%; II - ",Fin!$D$51&amp;": "&amp;Calc!$F$564*100&amp;"%")</f>
        <v>I - Standard loan: 50%; Interest rate per annum: 5%; II - Grant: 50%</v>
      </c>
      <c r="AT48" s="39" t="s">
        <v>354</v>
      </c>
      <c r="AU48" s="39" t="s">
        <v>57</v>
      </c>
      <c r="AV48" s="39" t="s">
        <v>57</v>
      </c>
      <c r="AW48" s="39" t="s">
        <v>57</v>
      </c>
      <c r="AX48" s="39" t="s">
        <v>57</v>
      </c>
      <c r="AY48" s="39" t="s">
        <v>57</v>
      </c>
      <c r="AZ48" s="39" t="s">
        <v>57</v>
      </c>
      <c r="BA48" s="39" t="s">
        <v>57</v>
      </c>
      <c r="BB48" s="39" t="s">
        <v>57</v>
      </c>
      <c r="BC48" s="39" t="s">
        <v>57</v>
      </c>
    </row>
    <row r="49" spans="4:55" outlineLevel="1">
      <c r="D49" t="str">
        <f>INDEX($AT49:$BC49,MATCH(General!$F$14,$AT$2:$BC$2,0))</f>
        <v>Green loan</v>
      </c>
      <c r="J49" s="99">
        <f>Calc!$F$605</f>
        <v>300000</v>
      </c>
      <c r="K49" s="99">
        <f>Calc!$F$606</f>
        <v>67500</v>
      </c>
      <c r="L49" s="99">
        <f>Calc!$F$607</f>
        <v>0</v>
      </c>
      <c r="M49" s="99">
        <f>Calc!$F$608</f>
        <v>0</v>
      </c>
      <c r="N49" s="99">
        <f t="shared" si="11"/>
        <v>367500</v>
      </c>
      <c r="O49" s="143">
        <f>_xlfn.RANK.EQ(N49,$N$45:$N$53,1)+COUNTIF($N$45:N49,N49)-1</f>
        <v>5</v>
      </c>
      <c r="P49" t="str">
        <f>_xlfn.CONCAT(Fin!$D$61&amp;": 100%; ",Fin!$D$64&amp;": "&amp;Fin!$F$64*100&amp;"%")</f>
        <v>Green loan: 100%; Interest rate per annum: 4,5%</v>
      </c>
      <c r="AT49" s="39" t="s">
        <v>171</v>
      </c>
      <c r="AU49" s="39" t="s">
        <v>57</v>
      </c>
      <c r="AV49" s="39" t="s">
        <v>57</v>
      </c>
      <c r="AW49" s="39" t="s">
        <v>57</v>
      </c>
      <c r="AX49" s="39" t="s">
        <v>57</v>
      </c>
      <c r="AY49" s="39" t="s">
        <v>57</v>
      </c>
      <c r="AZ49" s="39" t="s">
        <v>57</v>
      </c>
      <c r="BA49" s="39" t="s">
        <v>57</v>
      </c>
      <c r="BB49" s="39" t="s">
        <v>57</v>
      </c>
      <c r="BC49" s="39" t="s">
        <v>57</v>
      </c>
    </row>
    <row r="50" spans="4:55" outlineLevel="1">
      <c r="D50" t="str">
        <f>INDEX($AT50:$BC50,MATCH(General!$F$14,$AT$2:$BC$2,0))</f>
        <v>Capital rebate loan</v>
      </c>
      <c r="J50" s="99">
        <f>Calc!$F$640</f>
        <v>150000</v>
      </c>
      <c r="K50" s="99">
        <f>Calc!$F$641</f>
        <v>52500</v>
      </c>
      <c r="L50" s="99">
        <f>Calc!$F$642</f>
        <v>10000</v>
      </c>
      <c r="M50" s="99">
        <f>Calc!$F$643</f>
        <v>0</v>
      </c>
      <c r="N50" s="99">
        <f t="shared" si="11"/>
        <v>212500</v>
      </c>
      <c r="O50" s="143">
        <f>_xlfn.RANK.EQ(N50,$N$45:$N$53,1)+COUNTIF($N$45:N50,N50)-1</f>
        <v>2</v>
      </c>
      <c r="P50" t="str">
        <f>_xlfn.CONCAT(Fin!$D$72&amp;": 100%; ",Fin!$D$76&amp;": "&amp;Fin!$F$76*100&amp;"%")</f>
        <v>Capital rebate loan (FIs): 100%; Interest rate per annum: 7%</v>
      </c>
      <c r="AT50" s="39" t="s">
        <v>355</v>
      </c>
      <c r="AU50" s="39" t="s">
        <v>57</v>
      </c>
      <c r="AV50" s="39" t="s">
        <v>57</v>
      </c>
      <c r="AW50" s="39" t="s">
        <v>57</v>
      </c>
      <c r="AX50" s="39" t="s">
        <v>57</v>
      </c>
      <c r="AY50" s="39" t="s">
        <v>57</v>
      </c>
      <c r="AZ50" s="39" t="s">
        <v>57</v>
      </c>
      <c r="BA50" s="39" t="s">
        <v>57</v>
      </c>
      <c r="BB50" s="39" t="s">
        <v>57</v>
      </c>
      <c r="BC50" s="39" t="s">
        <v>57</v>
      </c>
    </row>
    <row r="51" spans="4:55" outlineLevel="1">
      <c r="D51" t="str">
        <f>INDEX($AT51:$BC51,MATCH(General!$F$14,$AT$2:$BC$2,0))</f>
        <v>Bonds (Standard II)</v>
      </c>
      <c r="J51" s="99">
        <f>Calc!$F$675</f>
        <v>300000</v>
      </c>
      <c r="K51" s="99">
        <f>Calc!$F$676</f>
        <v>142500</v>
      </c>
      <c r="L51" s="99">
        <f>Calc!$F$677</f>
        <v>0</v>
      </c>
      <c r="M51" s="99">
        <f>Calc!$F$678</f>
        <v>800</v>
      </c>
      <c r="N51" s="99">
        <f t="shared" si="11"/>
        <v>443300</v>
      </c>
      <c r="O51" s="143">
        <f>_xlfn.RANK.EQ(N51,$N$45:$N$53,1)+COUNTIF($N$45:N51,N51)-1</f>
        <v>9</v>
      </c>
      <c r="P51" t="str">
        <f>_xlfn.CONCAT(Fin!$D$87&amp;": 100%; ",Fin!$D$90&amp;": "&amp;Fin!$F$90*100&amp;"%")</f>
        <v>Bonds (standard II): 100%; Interest rate per annum: 5%</v>
      </c>
      <c r="AT51" s="39" t="s">
        <v>372</v>
      </c>
      <c r="AU51" s="39" t="s">
        <v>57</v>
      </c>
      <c r="AV51" s="39" t="s">
        <v>57</v>
      </c>
      <c r="AW51" s="39" t="s">
        <v>57</v>
      </c>
      <c r="AX51" s="39" t="s">
        <v>57</v>
      </c>
      <c r="AY51" s="39" t="s">
        <v>57</v>
      </c>
      <c r="AZ51" s="39" t="s">
        <v>57</v>
      </c>
      <c r="BA51" s="39" t="s">
        <v>57</v>
      </c>
      <c r="BB51" s="39" t="s">
        <v>57</v>
      </c>
      <c r="BC51" s="39" t="s">
        <v>57</v>
      </c>
    </row>
    <row r="52" spans="4:55" outlineLevel="1">
      <c r="D52" t="str">
        <f>INDEX($AT52:$BC52,MATCH(General!$F$14,$AT$2:$BC$2,0))</f>
        <v>Bonds (EuGBS - SLB)</v>
      </c>
      <c r="J52" s="99">
        <f>Calc!$F$710</f>
        <v>300000</v>
      </c>
      <c r="K52" s="99">
        <f>Calc!$F$711</f>
        <v>136800</v>
      </c>
      <c r="L52" s="99">
        <f>Calc!$F$712</f>
        <v>0</v>
      </c>
      <c r="M52" s="99">
        <f>Calc!$F$713</f>
        <v>0</v>
      </c>
      <c r="N52" s="99">
        <f t="shared" si="11"/>
        <v>436800</v>
      </c>
      <c r="O52" s="143">
        <f>_xlfn.RANK.EQ(N52,$N$45:$N$53,1)+COUNTIF($N$45:N52,N52)-1</f>
        <v>8</v>
      </c>
      <c r="P52" t="str">
        <f>_xlfn.CONCAT(Fin!$D$101&amp;": 100%; ",Fin!$D$104&amp;": "&amp;Fin!$F$104*100&amp;"%")</f>
        <v>Bonds (EuGBS-SLB): 100%; Interest rate per annum: 4,8%</v>
      </c>
      <c r="AT52" s="39" t="s">
        <v>373</v>
      </c>
      <c r="AU52" s="39" t="s">
        <v>57</v>
      </c>
      <c r="AV52" s="39" t="s">
        <v>57</v>
      </c>
      <c r="AW52" s="39" t="s">
        <v>57</v>
      </c>
      <c r="AX52" s="39" t="s">
        <v>57</v>
      </c>
      <c r="AY52" s="39" t="s">
        <v>57</v>
      </c>
      <c r="AZ52" s="39" t="s">
        <v>57</v>
      </c>
      <c r="BA52" s="39" t="s">
        <v>57</v>
      </c>
      <c r="BB52" s="39" t="s">
        <v>57</v>
      </c>
      <c r="BC52" s="39" t="s">
        <v>57</v>
      </c>
    </row>
    <row r="53" spans="4:55" outlineLevel="1">
      <c r="D53" t="str">
        <f>INDEX($AT53:$BC53,MATCH(General!$F$14,$AT$2:$BC$2,0))</f>
        <v>EPC + Own funds + Grant + Loan</v>
      </c>
      <c r="J53" s="99">
        <f>Calc!$F$757+Calc!$F$758+Calc!$F$434</f>
        <v>344966.47289056622</v>
      </c>
      <c r="K53" s="99">
        <f>Calc!$F$759</f>
        <v>22500</v>
      </c>
      <c r="L53" s="99">
        <f>Calc!$F$760</f>
        <v>20000</v>
      </c>
      <c r="M53" s="99">
        <f>Calc!$F$761</f>
        <v>0</v>
      </c>
      <c r="N53" s="99">
        <f t="shared" si="11"/>
        <v>387466.47289056622</v>
      </c>
      <c r="O53" s="143">
        <f>_xlfn.RANK.EQ(N53,$N$45:$N$53,1)+COUNTIF($N$45:N53,N53)-1</f>
        <v>7</v>
      </c>
      <c r="P53" t="str">
        <f>_xlfn.CONCAT("I - "&amp;Fin!$D$113&amp;": "&amp;Calc!$F$746*100&amp;"%; II - ",Fin!$D$115&amp;": "&amp;Calc!$F$747*100&amp;"%; III - ",Fin!$D$119&amp;": "&amp;Calc!$F$563*100&amp;"%; ",Fin!$D$123&amp;": "&amp;Fin!$F$123*100&amp;"%; IV - ",Fin!$D$125&amp;": "&amp;Calc!$F$749*100&amp;"%")</f>
        <v>I - Own funds: 10%; II - Grant: 30%; III - Loan: 50%; Interest rate per annum: 5%; IV - EPC: 30%</v>
      </c>
      <c r="AT53" s="39" t="s">
        <v>551</v>
      </c>
      <c r="AU53" s="39" t="s">
        <v>57</v>
      </c>
      <c r="AV53" s="39" t="s">
        <v>57</v>
      </c>
      <c r="AW53" s="39" t="s">
        <v>57</v>
      </c>
      <c r="AX53" s="39" t="s">
        <v>57</v>
      </c>
      <c r="AY53" s="39" t="s">
        <v>57</v>
      </c>
      <c r="AZ53" s="39" t="s">
        <v>57</v>
      </c>
      <c r="BA53" s="39" t="s">
        <v>57</v>
      </c>
      <c r="BB53" s="39" t="s">
        <v>57</v>
      </c>
      <c r="BC53" s="39" t="s">
        <v>57</v>
      </c>
    </row>
    <row r="54" spans="4:55" outlineLevel="1"/>
    <row r="55" spans="4:55" outlineLevel="1">
      <c r="D55" s="2" t="s">
        <v>375</v>
      </c>
    </row>
    <row r="56" spans="4:55" outlineLevel="1">
      <c r="D56" t="str">
        <f>INDEX($AT56:$BC56,MATCH(General!$F$14,$AT$2:$BC$2,0))&amp;" ("&amp;General!$F$16&amp;")"</f>
        <v>Comparison of the investment and financing costs for different funding options (EUR)</v>
      </c>
      <c r="AT56" s="39" t="s">
        <v>520</v>
      </c>
      <c r="AU56" s="39" t="s">
        <v>57</v>
      </c>
      <c r="AV56" s="39" t="s">
        <v>57</v>
      </c>
      <c r="AW56" s="39" t="s">
        <v>57</v>
      </c>
      <c r="AX56" s="39" t="s">
        <v>57</v>
      </c>
      <c r="AY56" s="39" t="s">
        <v>57</v>
      </c>
      <c r="AZ56" s="39" t="s">
        <v>57</v>
      </c>
      <c r="BA56" s="39" t="s">
        <v>57</v>
      </c>
      <c r="BB56" s="39" t="s">
        <v>57</v>
      </c>
      <c r="BC56" s="39" t="s">
        <v>57</v>
      </c>
    </row>
    <row r="57" spans="4:55" outlineLevel="1"/>
    <row r="58" spans="4:55" outlineLevel="1">
      <c r="V58" s="2" t="str">
        <f>INDEX($AT58:$BC58,MATCH(General!$F$14,$AT$2:$BC$2,0))</f>
        <v>Assumptions:</v>
      </c>
      <c r="AT58" s="39" t="s">
        <v>521</v>
      </c>
      <c r="AU58" s="39" t="s">
        <v>562</v>
      </c>
      <c r="AV58" s="39" t="s">
        <v>57</v>
      </c>
      <c r="AW58" s="39" t="s">
        <v>57</v>
      </c>
      <c r="AX58" s="39" t="s">
        <v>57</v>
      </c>
      <c r="AY58" s="39" t="s">
        <v>57</v>
      </c>
      <c r="AZ58" s="39" t="s">
        <v>57</v>
      </c>
      <c r="BA58" s="39" t="s">
        <v>57</v>
      </c>
      <c r="BB58" s="39" t="s">
        <v>57</v>
      </c>
      <c r="BC58" s="39" t="s">
        <v>57</v>
      </c>
    </row>
    <row r="59" spans="4:55" outlineLevel="1"/>
    <row r="60" spans="4:55" outlineLevel="1">
      <c r="U60">
        <v>1</v>
      </c>
      <c r="V60" t="str">
        <f>"• "&amp;INDEX($P$45:$P$53,MATCH(U60,$O$45:$O$53,0))</f>
        <v>• I - Standard loan: 50%; Interest rate per annum: 5%; II - Grant: 50%</v>
      </c>
    </row>
    <row r="61" spans="4:55" outlineLevel="1"/>
    <row r="62" spans="4:55" outlineLevel="1"/>
    <row r="63" spans="4:55" outlineLevel="1">
      <c r="U63">
        <v>2</v>
      </c>
      <c r="V63" t="str">
        <f>"• "&amp;INDEX($P$45:$P$53,MATCH(U63,$O$45:$O$53,0))</f>
        <v>• Capital rebate loan (FIs): 100%; Interest rate per annum: 7%</v>
      </c>
    </row>
    <row r="64" spans="4:55" outlineLevel="1"/>
    <row r="65" spans="21:22" outlineLevel="1"/>
    <row r="66" spans="21:22" outlineLevel="1">
      <c r="U66">
        <v>3</v>
      </c>
      <c r="V66" t="str">
        <f>"• "&amp;INDEX($P$45:$P$53,MATCH(U66,$O$45:$O$53,0))</f>
        <v>• I - Own funds: 70%; II - Grant: 30%</v>
      </c>
    </row>
    <row r="67" spans="21:22" outlineLevel="1"/>
    <row r="68" spans="21:22" outlineLevel="1"/>
    <row r="69" spans="21:22" outlineLevel="1">
      <c r="U69">
        <v>4</v>
      </c>
      <c r="V69" t="str">
        <f>"• "&amp;INDEX($P$45:$P$53,MATCH(U69,$O$45:$O$53,0))</f>
        <v>• Own funds: 100%</v>
      </c>
    </row>
    <row r="70" spans="21:22" outlineLevel="1"/>
    <row r="71" spans="21:22" outlineLevel="1"/>
    <row r="72" spans="21:22" outlineLevel="1">
      <c r="U72">
        <v>5</v>
      </c>
      <c r="V72" t="str">
        <f>"• "&amp;INDEX($P$45:$P$53,MATCH(U72,$O$45:$O$53,0))</f>
        <v>• Green loan: 100%; Interest rate per annum: 4,5%</v>
      </c>
    </row>
    <row r="73" spans="21:22" outlineLevel="1"/>
    <row r="74" spans="21:22" outlineLevel="1"/>
    <row r="75" spans="21:22" outlineLevel="1">
      <c r="U75">
        <v>6</v>
      </c>
      <c r="V75" t="str">
        <f>"• "&amp;INDEX($P$45:$P$53,MATCH(U75,$O$45:$O$53,0))</f>
        <v>• Standard loan: 100%; Interest rate per annum: 5%</v>
      </c>
    </row>
    <row r="76" spans="21:22" outlineLevel="1"/>
    <row r="77" spans="21:22" outlineLevel="1"/>
    <row r="78" spans="21:22" outlineLevel="1">
      <c r="U78">
        <v>7</v>
      </c>
      <c r="V78" t="str">
        <f>"• "&amp;INDEX($P$45:$P$53,MATCH(U78,$O$45:$O$53,0))</f>
        <v>• I - Own funds: 10%; II - Grant: 30%; III - Loan: 50%; Interest rate per annum: 5%; IV - EPC: 30%</v>
      </c>
    </row>
    <row r="79" spans="21:22" outlineLevel="1"/>
    <row r="80" spans="21:22" outlineLevel="1"/>
    <row r="81" spans="3:55" outlineLevel="1">
      <c r="U81">
        <v>8</v>
      </c>
      <c r="V81" t="str">
        <f>"• "&amp;INDEX($P$45:$P$53,MATCH(U81,$O$45:$O$53,0))</f>
        <v>• Bonds (EuGBS-SLB): 100%; Interest rate per annum: 4,8%</v>
      </c>
    </row>
    <row r="82" spans="3:55" outlineLevel="1"/>
    <row r="83" spans="3:55" outlineLevel="1"/>
    <row r="84" spans="3:55" outlineLevel="1">
      <c r="U84">
        <v>9</v>
      </c>
      <c r="V84" t="str">
        <f>"• "&amp;INDEX($P$45:$P$53,MATCH(U84,$O$45:$O$53,0))</f>
        <v>• Bonds (standard II): 100%; Interest rate per annum: 5%</v>
      </c>
    </row>
    <row r="85" spans="3:55" outlineLevel="1"/>
    <row r="86" spans="3:55" outlineLevel="1">
      <c r="C86" s="6" t="str">
        <f>INDEX($AT86:$BC86,MATCH(General!$F$14,$AT$2:$BC$2,0))</f>
        <v>4. Summary of the financial and economic analysis assumptions</v>
      </c>
      <c r="D86" s="6"/>
      <c r="E86" s="13"/>
      <c r="F86" s="6"/>
      <c r="G86" s="6"/>
      <c r="H86" s="6"/>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T86" s="39" t="s">
        <v>527</v>
      </c>
      <c r="AU86" s="39" t="s">
        <v>57</v>
      </c>
      <c r="AV86" s="39" t="s">
        <v>57</v>
      </c>
      <c r="AW86" s="39" t="s">
        <v>57</v>
      </c>
      <c r="AX86" s="39" t="s">
        <v>57</v>
      </c>
      <c r="AY86" s="39" t="s">
        <v>57</v>
      </c>
      <c r="AZ86" s="39" t="s">
        <v>57</v>
      </c>
      <c r="BA86" s="39" t="s">
        <v>57</v>
      </c>
      <c r="BB86" s="39" t="s">
        <v>57</v>
      </c>
      <c r="BC86" s="39" t="s">
        <v>57</v>
      </c>
    </row>
    <row r="87" spans="3:55" outlineLevel="1"/>
    <row r="88" spans="3:55" outlineLevel="1">
      <c r="D88" s="2" t="str">
        <f>INDEX($AT88:$BC88,MATCH(General!$F$14,$AT$2:$BC$2,0))</f>
        <v>Discount rates</v>
      </c>
      <c r="I88" s="84" t="str">
        <f>$D88</f>
        <v>Discount rates</v>
      </c>
      <c r="J88" s="85"/>
      <c r="AT88" s="39" t="s">
        <v>348</v>
      </c>
      <c r="AU88" s="39" t="s">
        <v>57</v>
      </c>
      <c r="AV88" s="39" t="s">
        <v>57</v>
      </c>
      <c r="AW88" s="39" t="s">
        <v>57</v>
      </c>
      <c r="AX88" s="39" t="s">
        <v>57</v>
      </c>
      <c r="AY88" s="39" t="s">
        <v>57</v>
      </c>
      <c r="AZ88" s="39" t="s">
        <v>57</v>
      </c>
      <c r="BA88" s="39" t="s">
        <v>57</v>
      </c>
      <c r="BB88" s="39" t="s">
        <v>57</v>
      </c>
      <c r="BC88" s="39" t="s">
        <v>57</v>
      </c>
    </row>
    <row r="89" spans="3:55" outlineLevel="1">
      <c r="D89" t="str">
        <f>INDEX($AT89:$BC89,MATCH(General!$F$14,$AT$2:$BC$2,0))</f>
        <v>Financial discount rate</v>
      </c>
      <c r="I89" s="76" t="str">
        <f>$D89</f>
        <v>Financial discount rate</v>
      </c>
      <c r="J89" s="89">
        <f>Calc!F790</f>
        <v>0.04</v>
      </c>
      <c r="AT89" s="39" t="s">
        <v>349</v>
      </c>
      <c r="AU89" s="39" t="s">
        <v>57</v>
      </c>
      <c r="AV89" s="39" t="s">
        <v>57</v>
      </c>
      <c r="AW89" s="39" t="s">
        <v>57</v>
      </c>
      <c r="AX89" s="39" t="s">
        <v>57</v>
      </c>
      <c r="AY89" s="39" t="s">
        <v>57</v>
      </c>
      <c r="AZ89" s="39" t="s">
        <v>57</v>
      </c>
      <c r="BA89" s="39" t="s">
        <v>57</v>
      </c>
      <c r="BB89" s="39" t="s">
        <v>57</v>
      </c>
      <c r="BC89" s="39" t="s">
        <v>57</v>
      </c>
    </row>
    <row r="90" spans="3:55" outlineLevel="1">
      <c r="D90" t="str">
        <f>INDEX($AT90:$BC90,MATCH(General!$F$14,$AT$2:$BC$2,0))</f>
        <v>Economic discount rate</v>
      </c>
      <c r="I90" s="90" t="str">
        <f>$D90</f>
        <v>Economic discount rate</v>
      </c>
      <c r="J90" s="91">
        <f>Calc!F835</f>
        <v>0.03</v>
      </c>
      <c r="AT90" s="39" t="s">
        <v>350</v>
      </c>
      <c r="AU90" s="39" t="s">
        <v>57</v>
      </c>
      <c r="AV90" s="39" t="s">
        <v>57</v>
      </c>
      <c r="AW90" s="39" t="s">
        <v>57</v>
      </c>
      <c r="AX90" s="39" t="s">
        <v>57</v>
      </c>
      <c r="AY90" s="39" t="s">
        <v>57</v>
      </c>
      <c r="AZ90" s="39" t="s">
        <v>57</v>
      </c>
      <c r="BA90" s="39" t="s">
        <v>57</v>
      </c>
      <c r="BB90" s="39" t="s">
        <v>57</v>
      </c>
      <c r="BC90" s="39" t="s">
        <v>57</v>
      </c>
    </row>
    <row r="91" spans="3:55" outlineLevel="1"/>
    <row r="92" spans="3:55" outlineLevel="1">
      <c r="D92" s="2" t="str">
        <f>INDEX($AT92:$BC92,MATCH(General!$F$14,$AT$2:$BC$2,0))</f>
        <v>Socio-economic benefits</v>
      </c>
      <c r="I92" s="84" t="str">
        <f>$D92</f>
        <v>Socio-economic benefits</v>
      </c>
      <c r="J92" s="141" t="str">
        <f>"("&amp;General!$F$16&amp;")"</f>
        <v>(EUR)</v>
      </c>
      <c r="AT92" s="39" t="s">
        <v>522</v>
      </c>
      <c r="AU92" s="39" t="s">
        <v>57</v>
      </c>
      <c r="AV92" s="39" t="s">
        <v>57</v>
      </c>
      <c r="AW92" s="39" t="s">
        <v>57</v>
      </c>
      <c r="AX92" s="39" t="s">
        <v>57</v>
      </c>
      <c r="AY92" s="39" t="s">
        <v>57</v>
      </c>
      <c r="AZ92" s="39" t="s">
        <v>57</v>
      </c>
      <c r="BA92" s="39" t="s">
        <v>57</v>
      </c>
      <c r="BB92" s="39" t="s">
        <v>57</v>
      </c>
      <c r="BC92" s="39" t="s">
        <v>57</v>
      </c>
    </row>
    <row r="93" spans="3:55" outlineLevel="1">
      <c r="D93" t="str">
        <f>INDEX($AT93:$BC93,MATCH(General!$F$14,$AT$2:$BC$2,0))</f>
        <v xml:space="preserve">Avoided emissions of CO2 </v>
      </c>
      <c r="I93" s="76" t="str">
        <f>$D93</f>
        <v xml:space="preserve">Avoided emissions of CO2 </v>
      </c>
      <c r="J93" s="86">
        <f>Economic_analysis!F19</f>
        <v>567726.25</v>
      </c>
      <c r="AT93" s="39" t="s">
        <v>284</v>
      </c>
      <c r="AU93" s="39" t="s">
        <v>57</v>
      </c>
      <c r="AV93" s="39" t="s">
        <v>57</v>
      </c>
      <c r="AW93" s="39" t="s">
        <v>57</v>
      </c>
      <c r="AX93" s="39" t="s">
        <v>57</v>
      </c>
      <c r="AY93" s="39" t="s">
        <v>57</v>
      </c>
      <c r="AZ93" s="39" t="s">
        <v>57</v>
      </c>
      <c r="BA93" s="39" t="s">
        <v>57</v>
      </c>
      <c r="BB93" s="39" t="s">
        <v>57</v>
      </c>
      <c r="BC93" s="39" t="s">
        <v>57</v>
      </c>
    </row>
    <row r="94" spans="3:55" outlineLevel="1">
      <c r="D94" t="str">
        <f>INDEX($AT94:$BC94,MATCH(General!$F$14,$AT$2:$BC$2,0))</f>
        <v>PM2.5</v>
      </c>
      <c r="I94" s="76" t="str">
        <f t="shared" ref="I94:I102" si="12">$D94</f>
        <v>PM2.5</v>
      </c>
      <c r="J94" s="86">
        <f>Economic_analysis!F20</f>
        <v>0</v>
      </c>
      <c r="AT94" s="39" t="s">
        <v>285</v>
      </c>
      <c r="AU94" s="39" t="s">
        <v>57</v>
      </c>
      <c r="AV94" s="39" t="s">
        <v>57</v>
      </c>
      <c r="AW94" s="39" t="s">
        <v>57</v>
      </c>
      <c r="AX94" s="39" t="s">
        <v>57</v>
      </c>
      <c r="AY94" s="39" t="s">
        <v>57</v>
      </c>
      <c r="AZ94" s="39" t="s">
        <v>57</v>
      </c>
      <c r="BA94" s="39" t="s">
        <v>57</v>
      </c>
      <c r="BB94" s="39" t="s">
        <v>57</v>
      </c>
      <c r="BC94" s="39" t="s">
        <v>57</v>
      </c>
    </row>
    <row r="95" spans="3:55" outlineLevel="1">
      <c r="D95" t="str">
        <f>INDEX($AT95:$BC95,MATCH(General!$F$14,$AT$2:$BC$2,0))</f>
        <v>PM10</v>
      </c>
      <c r="I95" s="76" t="str">
        <f t="shared" si="12"/>
        <v>PM10</v>
      </c>
      <c r="J95" s="86">
        <f>Economic_analysis!F21</f>
        <v>0</v>
      </c>
      <c r="AT95" s="39" t="s">
        <v>286</v>
      </c>
      <c r="AU95" s="39" t="s">
        <v>57</v>
      </c>
      <c r="AV95" s="39" t="s">
        <v>57</v>
      </c>
      <c r="AW95" s="39" t="s">
        <v>57</v>
      </c>
      <c r="AX95" s="39" t="s">
        <v>57</v>
      </c>
      <c r="AY95" s="39" t="s">
        <v>57</v>
      </c>
      <c r="AZ95" s="39" t="s">
        <v>57</v>
      </c>
      <c r="BA95" s="39" t="s">
        <v>57</v>
      </c>
      <c r="BB95" s="39" t="s">
        <v>57</v>
      </c>
      <c r="BC95" s="39" t="s">
        <v>57</v>
      </c>
    </row>
    <row r="96" spans="3:55" outlineLevel="1">
      <c r="D96" t="str">
        <f>INDEX($AT96:$BC96,MATCH(General!$F$14,$AT$2:$BC$2,0))</f>
        <v>NOx</v>
      </c>
      <c r="I96" s="76" t="str">
        <f t="shared" si="12"/>
        <v>NOx</v>
      </c>
      <c r="J96" s="86">
        <f>Economic_analysis!F22</f>
        <v>0</v>
      </c>
      <c r="AT96" s="39" t="s">
        <v>287</v>
      </c>
      <c r="AU96" s="39" t="s">
        <v>57</v>
      </c>
      <c r="AV96" s="39" t="s">
        <v>57</v>
      </c>
      <c r="AW96" s="39" t="s">
        <v>57</v>
      </c>
      <c r="AX96" s="39" t="s">
        <v>57</v>
      </c>
      <c r="AY96" s="39" t="s">
        <v>57</v>
      </c>
      <c r="AZ96" s="39" t="s">
        <v>57</v>
      </c>
      <c r="BA96" s="39" t="s">
        <v>57</v>
      </c>
      <c r="BB96" s="39" t="s">
        <v>57</v>
      </c>
      <c r="BC96" s="39" t="s">
        <v>57</v>
      </c>
    </row>
    <row r="97" spans="3:55" outlineLevel="1">
      <c r="D97" t="str">
        <f>INDEX($AT97:$BC97,MATCH(General!$F$14,$AT$2:$BC$2,0))</f>
        <v>SOx</v>
      </c>
      <c r="I97" s="76" t="str">
        <f t="shared" si="12"/>
        <v>SOx</v>
      </c>
      <c r="J97" s="86">
        <f>Economic_analysis!F23</f>
        <v>0</v>
      </c>
      <c r="AT97" s="39" t="s">
        <v>288</v>
      </c>
      <c r="AU97" s="39" t="s">
        <v>57</v>
      </c>
      <c r="AV97" s="39" t="s">
        <v>57</v>
      </c>
      <c r="AW97" s="39" t="s">
        <v>57</v>
      </c>
      <c r="AX97" s="39" t="s">
        <v>57</v>
      </c>
      <c r="AY97" s="39" t="s">
        <v>57</v>
      </c>
      <c r="AZ97" s="39" t="s">
        <v>57</v>
      </c>
      <c r="BA97" s="39" t="s">
        <v>57</v>
      </c>
      <c r="BB97" s="39" t="s">
        <v>57</v>
      </c>
      <c r="BC97" s="39" t="s">
        <v>57</v>
      </c>
    </row>
    <row r="98" spans="3:55" outlineLevel="1">
      <c r="D98" t="str">
        <f>INDEX($AT98:$BC98,MATCH(General!$F$14,$AT$2:$BC$2,0))</f>
        <v>Security-of-supply cost</v>
      </c>
      <c r="I98" s="76" t="str">
        <f t="shared" si="12"/>
        <v>Security-of-supply cost</v>
      </c>
      <c r="J98" s="86">
        <f>Economic_analysis!F24</f>
        <v>14540</v>
      </c>
      <c r="AT98" s="39" t="s">
        <v>289</v>
      </c>
      <c r="AU98" s="39" t="s">
        <v>57</v>
      </c>
      <c r="AV98" s="39" t="s">
        <v>57</v>
      </c>
      <c r="AW98" s="39" t="s">
        <v>57</v>
      </c>
      <c r="AX98" s="39" t="s">
        <v>57</v>
      </c>
      <c r="AY98" s="39" t="s">
        <v>57</v>
      </c>
      <c r="AZ98" s="39" t="s">
        <v>57</v>
      </c>
      <c r="BA98" s="39" t="s">
        <v>57</v>
      </c>
      <c r="BB98" s="39" t="s">
        <v>57</v>
      </c>
      <c r="BC98" s="39" t="s">
        <v>57</v>
      </c>
    </row>
    <row r="99" spans="3:55" outlineLevel="1">
      <c r="D99" t="str">
        <f>INDEX($AT99:$BC99,MATCH(General!$F$14,$AT$2:$BC$2,0))</f>
        <v>Extension of EUL of the building</v>
      </c>
      <c r="I99" s="76" t="str">
        <f t="shared" si="12"/>
        <v>Extension of EUL of the building</v>
      </c>
      <c r="J99" s="86">
        <f>Economic_analysis!F25</f>
        <v>246947.71227791152</v>
      </c>
      <c r="AT99" s="39" t="s">
        <v>523</v>
      </c>
      <c r="AU99" s="39" t="s">
        <v>57</v>
      </c>
      <c r="AV99" s="39" t="s">
        <v>57</v>
      </c>
      <c r="AW99" s="39" t="s">
        <v>57</v>
      </c>
      <c r="AX99" s="39" t="s">
        <v>57</v>
      </c>
      <c r="AY99" s="39" t="s">
        <v>57</v>
      </c>
      <c r="AZ99" s="39" t="s">
        <v>57</v>
      </c>
      <c r="BA99" s="39" t="s">
        <v>57</v>
      </c>
      <c r="BB99" s="39" t="s">
        <v>57</v>
      </c>
      <c r="BC99" s="39" t="s">
        <v>57</v>
      </c>
    </row>
    <row r="100" spans="3:55" outlineLevel="1">
      <c r="D100" t="str">
        <f>INDEX($AT100:$BC100,MATCH(General!$F$14,$AT$2:$BC$2,0))</f>
        <v>Improved thermal comfort</v>
      </c>
      <c r="I100" s="76" t="str">
        <f t="shared" si="12"/>
        <v>Improved thermal comfort</v>
      </c>
      <c r="J100" s="86">
        <f>Economic_analysis!F26</f>
        <v>0</v>
      </c>
      <c r="AT100" s="39" t="s">
        <v>291</v>
      </c>
      <c r="AU100" s="39" t="s">
        <v>57</v>
      </c>
      <c r="AV100" s="39" t="s">
        <v>57</v>
      </c>
      <c r="AW100" s="39" t="s">
        <v>57</v>
      </c>
      <c r="AX100" s="39" t="s">
        <v>57</v>
      </c>
      <c r="AY100" s="39" t="s">
        <v>57</v>
      </c>
      <c r="AZ100" s="39" t="s">
        <v>57</v>
      </c>
      <c r="BA100" s="39" t="s">
        <v>57</v>
      </c>
      <c r="BB100" s="39" t="s">
        <v>57</v>
      </c>
      <c r="BC100" s="39" t="s">
        <v>57</v>
      </c>
    </row>
    <row r="101" spans="3:55" outlineLevel="1">
      <c r="D101" t="str">
        <f>INDEX($AT101:$BC101,MATCH(General!$F$14,$AT$2:$BC$2,0))</f>
        <v>Increase in property values</v>
      </c>
      <c r="I101" s="76" t="str">
        <f t="shared" si="12"/>
        <v>Increase in property values</v>
      </c>
      <c r="J101" s="86">
        <f>Economic_analysis!F27</f>
        <v>0</v>
      </c>
      <c r="AT101" s="39" t="s">
        <v>292</v>
      </c>
      <c r="AU101" s="39" t="s">
        <v>57</v>
      </c>
      <c r="AV101" s="39" t="s">
        <v>57</v>
      </c>
      <c r="AW101" s="39" t="s">
        <v>57</v>
      </c>
      <c r="AX101" s="39" t="s">
        <v>57</v>
      </c>
      <c r="AY101" s="39" t="s">
        <v>57</v>
      </c>
      <c r="AZ101" s="39" t="s">
        <v>57</v>
      </c>
      <c r="BA101" s="39" t="s">
        <v>57</v>
      </c>
      <c r="BB101" s="39" t="s">
        <v>57</v>
      </c>
      <c r="BC101" s="39" t="s">
        <v>57</v>
      </c>
    </row>
    <row r="102" spans="3:55" outlineLevel="1">
      <c r="D102" s="2" t="str">
        <f>INDEX($AT102:$BC102,MATCH(General!$F$14,$AT$2:$BC$2,0))</f>
        <v>Total</v>
      </c>
      <c r="I102" s="87" t="str">
        <f t="shared" si="12"/>
        <v>Total</v>
      </c>
      <c r="J102" s="88">
        <f>SUM(J93:J101)</f>
        <v>829213.96227791149</v>
      </c>
      <c r="AT102" s="39" t="s">
        <v>61</v>
      </c>
      <c r="AU102" s="39" t="s">
        <v>57</v>
      </c>
      <c r="AV102" s="39" t="s">
        <v>57</v>
      </c>
      <c r="AW102" s="39" t="s">
        <v>57</v>
      </c>
      <c r="AX102" s="39" t="s">
        <v>57</v>
      </c>
      <c r="AY102" s="39" t="s">
        <v>57</v>
      </c>
      <c r="AZ102" s="39" t="s">
        <v>57</v>
      </c>
      <c r="BA102" s="39" t="s">
        <v>57</v>
      </c>
      <c r="BB102" s="39" t="s">
        <v>57</v>
      </c>
      <c r="BC102" s="39" t="s">
        <v>57</v>
      </c>
    </row>
    <row r="103" spans="3:55" outlineLevel="1"/>
    <row r="104" spans="3:55" outlineLevel="1">
      <c r="C104" s="6" t="str">
        <f>INDEX($AT104:$BC104,MATCH(General!$F$14,$AT$2:$BC$2,0))</f>
        <v>5. Results of the financial and economic analysis</v>
      </c>
      <c r="D104" s="6"/>
      <c r="E104" s="13"/>
      <c r="F104" s="6"/>
      <c r="G104" s="6"/>
      <c r="H104" s="6"/>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T104" s="39" t="s">
        <v>528</v>
      </c>
      <c r="AU104" s="39" t="s">
        <v>57</v>
      </c>
      <c r="AV104" s="39" t="s">
        <v>57</v>
      </c>
      <c r="AW104" s="39" t="s">
        <v>57</v>
      </c>
      <c r="AX104" s="39" t="s">
        <v>57</v>
      </c>
      <c r="AY104" s="39" t="s">
        <v>57</v>
      </c>
      <c r="AZ104" s="39" t="s">
        <v>57</v>
      </c>
      <c r="BA104" s="39" t="s">
        <v>57</v>
      </c>
      <c r="BB104" s="39" t="s">
        <v>57</v>
      </c>
      <c r="BC104" s="39" t="s">
        <v>57</v>
      </c>
    </row>
    <row r="105" spans="3:55" outlineLevel="1"/>
    <row r="106" spans="3:55" outlineLevel="1">
      <c r="D106" s="2" t="str">
        <f>INDEX($AT106:$BC106,MATCH(General!$F$14,$AT$2:$BC$2,0))</f>
        <v>Financing model chosen</v>
      </c>
      <c r="I106" s="84" t="str">
        <f>$D106</f>
        <v>Financing model chosen</v>
      </c>
      <c r="J106" s="141"/>
      <c r="AT106" s="39" t="s">
        <v>535</v>
      </c>
      <c r="AU106" s="39" t="s">
        <v>57</v>
      </c>
      <c r="AV106" s="39" t="s">
        <v>57</v>
      </c>
      <c r="AW106" s="39" t="s">
        <v>57</v>
      </c>
      <c r="AX106" s="39" t="s">
        <v>57</v>
      </c>
      <c r="AY106" s="39" t="s">
        <v>57</v>
      </c>
      <c r="AZ106" s="39" t="s">
        <v>57</v>
      </c>
      <c r="BA106" s="39" t="s">
        <v>57</v>
      </c>
      <c r="BB106" s="39" t="s">
        <v>57</v>
      </c>
      <c r="BC106" s="39" t="s">
        <v>57</v>
      </c>
    </row>
    <row r="107" spans="3:55" outlineLevel="1">
      <c r="D107" t="str">
        <f>General!$F$28</f>
        <v>Own funds + Grant</v>
      </c>
      <c r="I107" s="90" t="str">
        <f>$D107</f>
        <v>Own funds + Grant</v>
      </c>
      <c r="J107" s="95"/>
    </row>
    <row r="108" spans="3:55" outlineLevel="1"/>
    <row r="109" spans="3:55" outlineLevel="1">
      <c r="D109" s="2" t="str">
        <f>INDEX($AT109:$BC109,MATCH(General!$F$14,$AT$2:$BC$2,0))</f>
        <v>Financial Indicators</v>
      </c>
      <c r="I109" s="84" t="str">
        <f>$D109</f>
        <v>Financial Indicators</v>
      </c>
      <c r="J109" s="141"/>
      <c r="AT109" s="39" t="s">
        <v>344</v>
      </c>
      <c r="AU109" s="39" t="s">
        <v>57</v>
      </c>
      <c r="AV109" s="39" t="s">
        <v>57</v>
      </c>
      <c r="AW109" s="39" t="s">
        <v>57</v>
      </c>
      <c r="AX109" s="39" t="s">
        <v>57</v>
      </c>
      <c r="AY109" s="39" t="s">
        <v>57</v>
      </c>
      <c r="AZ109" s="39" t="s">
        <v>57</v>
      </c>
      <c r="BA109" s="39" t="s">
        <v>57</v>
      </c>
      <c r="BB109" s="39" t="s">
        <v>57</v>
      </c>
      <c r="BC109" s="39" t="s">
        <v>57</v>
      </c>
    </row>
    <row r="110" spans="3:55" outlineLevel="1">
      <c r="D110" t="str">
        <f>INDEX($AT110:$BC110,MATCH(General!$F$14,$AT$2:$BC$2,0))</f>
        <v>FNPV(C)</v>
      </c>
      <c r="I110" s="76" t="str">
        <f>$D110&amp;" ("&amp;General!$F$16&amp;")"</f>
        <v>FNPV(C) (EUR)</v>
      </c>
      <c r="J110" s="92">
        <f>Financial_analysis!F27</f>
        <v>258105.98002141539</v>
      </c>
      <c r="AT110" s="39" t="s">
        <v>270</v>
      </c>
      <c r="AU110" s="39" t="s">
        <v>57</v>
      </c>
      <c r="AV110" s="39" t="s">
        <v>57</v>
      </c>
      <c r="AW110" s="39" t="s">
        <v>57</v>
      </c>
      <c r="AX110" s="39" t="s">
        <v>57</v>
      </c>
      <c r="AY110" s="39" t="s">
        <v>57</v>
      </c>
      <c r="AZ110" s="39" t="s">
        <v>57</v>
      </c>
      <c r="BA110" s="39" t="s">
        <v>57</v>
      </c>
      <c r="BB110" s="39" t="s">
        <v>57</v>
      </c>
      <c r="BC110" s="39" t="s">
        <v>57</v>
      </c>
    </row>
    <row r="111" spans="3:55" outlineLevel="1">
      <c r="D111" t="str">
        <f>INDEX($AT111:$BC111,MATCH(General!$F$14,$AT$2:$BC$2,0))</f>
        <v>FRR(C)</v>
      </c>
      <c r="I111" s="76" t="str">
        <f>$D111</f>
        <v>FRR(C)</v>
      </c>
      <c r="J111" s="93">
        <f>Financial_analysis!F28</f>
        <v>0.13350673848295935</v>
      </c>
      <c r="AT111" s="39" t="s">
        <v>271</v>
      </c>
      <c r="AU111" s="39" t="s">
        <v>57</v>
      </c>
      <c r="AV111" s="39" t="s">
        <v>57</v>
      </c>
      <c r="AW111" s="39" t="s">
        <v>57</v>
      </c>
      <c r="AX111" s="39" t="s">
        <v>57</v>
      </c>
      <c r="AY111" s="39" t="s">
        <v>57</v>
      </c>
      <c r="AZ111" s="39" t="s">
        <v>57</v>
      </c>
      <c r="BA111" s="39" t="s">
        <v>57</v>
      </c>
      <c r="BB111" s="39" t="s">
        <v>57</v>
      </c>
      <c r="BC111" s="39" t="s">
        <v>57</v>
      </c>
    </row>
    <row r="112" spans="3:55" outlineLevel="1">
      <c r="D112" t="str">
        <f>INDEX($AT112:$BC112,MATCH(General!$F$14,$AT$2:$BC$2,0))</f>
        <v>FNPV(K)</v>
      </c>
      <c r="I112" s="76" t="str">
        <f>$D112&amp;" ("&amp;General!$F$16&amp;")"</f>
        <v>FNPV(K) (EUR)</v>
      </c>
      <c r="J112" s="92">
        <f>Financial_analysis!F53</f>
        <v>341648.87942969933</v>
      </c>
      <c r="AT112" s="39" t="s">
        <v>278</v>
      </c>
      <c r="AU112" s="39" t="s">
        <v>57</v>
      </c>
      <c r="AV112" s="39" t="s">
        <v>57</v>
      </c>
      <c r="AW112" s="39" t="s">
        <v>57</v>
      </c>
      <c r="AX112" s="39" t="s">
        <v>57</v>
      </c>
      <c r="AY112" s="39" t="s">
        <v>57</v>
      </c>
      <c r="AZ112" s="39" t="s">
        <v>57</v>
      </c>
      <c r="BA112" s="39" t="s">
        <v>57</v>
      </c>
      <c r="BB112" s="39" t="s">
        <v>57</v>
      </c>
      <c r="BC112" s="39" t="s">
        <v>57</v>
      </c>
    </row>
    <row r="113" spans="3:55" outlineLevel="1">
      <c r="D113" t="str">
        <f>INDEX($AT113:$BC113,MATCH(General!$F$14,$AT$2:$BC$2,0))</f>
        <v>FRR(K)</v>
      </c>
      <c r="I113" s="76" t="str">
        <f>$D113</f>
        <v>FRR(K)</v>
      </c>
      <c r="J113" s="93">
        <f>Financial_analysis!F54</f>
        <v>0.20948791578611159</v>
      </c>
      <c r="AT113" s="39" t="s">
        <v>279</v>
      </c>
      <c r="AU113" s="39" t="s">
        <v>57</v>
      </c>
      <c r="AV113" s="39" t="s">
        <v>57</v>
      </c>
      <c r="AW113" s="39" t="s">
        <v>57</v>
      </c>
      <c r="AX113" s="39" t="s">
        <v>57</v>
      </c>
      <c r="AY113" s="39" t="s">
        <v>57</v>
      </c>
      <c r="AZ113" s="39" t="s">
        <v>57</v>
      </c>
      <c r="BA113" s="39" t="s">
        <v>57</v>
      </c>
      <c r="BB113" s="39" t="s">
        <v>57</v>
      </c>
      <c r="BC113" s="39" t="s">
        <v>57</v>
      </c>
    </row>
    <row r="114" spans="3:55" outlineLevel="1">
      <c r="D114" t="str">
        <f>INDEX($AT114:$BC114,MATCH(General!$F$14,$AT$2:$BC$2,0))</f>
        <v>Simple Payback Period (years)</v>
      </c>
      <c r="I114" s="76" t="str">
        <f>$D114</f>
        <v>Simple Payback Period (years)</v>
      </c>
      <c r="J114" s="94">
        <f>Financial_analysis!F29</f>
        <v>6.907702551736902</v>
      </c>
      <c r="AT114" s="39" t="s">
        <v>545</v>
      </c>
      <c r="AU114" s="39" t="s">
        <v>57</v>
      </c>
      <c r="AV114" s="39" t="s">
        <v>57</v>
      </c>
      <c r="AW114" s="39" t="s">
        <v>57</v>
      </c>
      <c r="AX114" s="39" t="s">
        <v>57</v>
      </c>
      <c r="AY114" s="39" t="s">
        <v>57</v>
      </c>
      <c r="AZ114" s="39" t="s">
        <v>57</v>
      </c>
      <c r="BA114" s="39" t="s">
        <v>57</v>
      </c>
      <c r="BB114" s="39" t="s">
        <v>57</v>
      </c>
      <c r="BC114" s="39" t="s">
        <v>57</v>
      </c>
    </row>
    <row r="115" spans="3:55" outlineLevel="1">
      <c r="D115" t="str">
        <f>INDEX($AT115:$BC115,MATCH(General!$F$14,$AT$2:$BC$2,0))</f>
        <v>Discounted Payback Period (years)</v>
      </c>
      <c r="I115" s="90" t="str">
        <f>$D115</f>
        <v>Discounted Payback Period (years)</v>
      </c>
      <c r="J115" s="95">
        <f>Financial_analysis!F30</f>
        <v>8.2928128011634161</v>
      </c>
      <c r="AT115" s="39" t="s">
        <v>546</v>
      </c>
      <c r="AU115" s="39" t="s">
        <v>57</v>
      </c>
      <c r="AV115" s="39" t="s">
        <v>57</v>
      </c>
      <c r="AW115" s="39" t="s">
        <v>57</v>
      </c>
      <c r="AX115" s="39" t="s">
        <v>57</v>
      </c>
      <c r="AY115" s="39" t="s">
        <v>57</v>
      </c>
      <c r="AZ115" s="39" t="s">
        <v>57</v>
      </c>
      <c r="BA115" s="39" t="s">
        <v>57</v>
      </c>
      <c r="BB115" s="39" t="s">
        <v>57</v>
      </c>
      <c r="BC115" s="39" t="s">
        <v>57</v>
      </c>
    </row>
    <row r="116" spans="3:55" outlineLevel="1"/>
    <row r="117" spans="3:55" outlineLevel="1">
      <c r="D117" s="2" t="str">
        <f>INDEX($AT117:$BC117,MATCH(General!$F$14,$AT$2:$BC$2,0))</f>
        <v>Socio-economic Indicators</v>
      </c>
      <c r="I117" s="84" t="str">
        <f>$D117</f>
        <v>Socio-economic Indicators</v>
      </c>
      <c r="J117" s="141"/>
      <c r="AT117" s="39" t="s">
        <v>346</v>
      </c>
      <c r="AU117" s="39" t="s">
        <v>57</v>
      </c>
      <c r="AV117" s="39" t="s">
        <v>57</v>
      </c>
      <c r="AW117" s="39" t="s">
        <v>57</v>
      </c>
      <c r="AX117" s="39" t="s">
        <v>57</v>
      </c>
      <c r="AY117" s="39" t="s">
        <v>57</v>
      </c>
      <c r="AZ117" s="39" t="s">
        <v>57</v>
      </c>
      <c r="BA117" s="39" t="s">
        <v>57</v>
      </c>
      <c r="BB117" s="39" t="s">
        <v>57</v>
      </c>
      <c r="BC117" s="39" t="s">
        <v>57</v>
      </c>
    </row>
    <row r="118" spans="3:55" outlineLevel="1">
      <c r="D118" t="str">
        <f>INDEX($AT118:$BC118,MATCH(General!$F$14,$AT$2:$BC$2,0))</f>
        <v>ENPV</v>
      </c>
      <c r="I118" s="76" t="str">
        <f>$D118&amp;" ("&amp;General!$F$16&amp;")"</f>
        <v>ENPV (EUR)</v>
      </c>
      <c r="J118" s="86">
        <f>Economic_analysis!F38</f>
        <v>904176.83798739966</v>
      </c>
      <c r="AT118" s="39" t="s">
        <v>295</v>
      </c>
      <c r="AU118" s="39" t="s">
        <v>57</v>
      </c>
      <c r="AV118" s="39" t="s">
        <v>57</v>
      </c>
      <c r="AW118" s="39" t="s">
        <v>57</v>
      </c>
      <c r="AX118" s="39" t="s">
        <v>57</v>
      </c>
      <c r="AY118" s="39" t="s">
        <v>57</v>
      </c>
      <c r="AZ118" s="39" t="s">
        <v>57</v>
      </c>
      <c r="BA118" s="39" t="s">
        <v>57</v>
      </c>
      <c r="BB118" s="39" t="s">
        <v>57</v>
      </c>
      <c r="BC118" s="39" t="s">
        <v>57</v>
      </c>
    </row>
    <row r="119" spans="3:55" outlineLevel="1">
      <c r="D119" t="str">
        <f>INDEX($AT119:$BC119,MATCH(General!$F$14,$AT$2:$BC$2,0))</f>
        <v>ERR</v>
      </c>
      <c r="I119" s="76" t="str">
        <f>$D119</f>
        <v>ERR</v>
      </c>
      <c r="J119" s="89">
        <f>Economic_analysis!F39</f>
        <v>0.3364909179896145</v>
      </c>
      <c r="AT119" s="39" t="s">
        <v>296</v>
      </c>
      <c r="AU119" s="39" t="s">
        <v>57</v>
      </c>
      <c r="AV119" s="39" t="s">
        <v>57</v>
      </c>
      <c r="AW119" s="39" t="s">
        <v>57</v>
      </c>
      <c r="AX119" s="39" t="s">
        <v>57</v>
      </c>
      <c r="AY119" s="39" t="s">
        <v>57</v>
      </c>
      <c r="AZ119" s="39" t="s">
        <v>57</v>
      </c>
      <c r="BA119" s="39" t="s">
        <v>57</v>
      </c>
      <c r="BB119" s="39" t="s">
        <v>57</v>
      </c>
      <c r="BC119" s="39" t="s">
        <v>57</v>
      </c>
    </row>
    <row r="120" spans="3:55" outlineLevel="1">
      <c r="D120" t="str">
        <f>INDEX($AT120:$BC120,MATCH(General!$F$14,$AT$2:$BC$2,0))</f>
        <v>B/C Ratio</v>
      </c>
      <c r="I120" s="90" t="str">
        <f>$D120</f>
        <v>B/C Ratio</v>
      </c>
      <c r="J120" s="103">
        <f>Economic_analysis!F40</f>
        <v>4.5232998512014868</v>
      </c>
      <c r="AT120" s="39" t="s">
        <v>347</v>
      </c>
      <c r="AU120" s="39" t="s">
        <v>57</v>
      </c>
      <c r="AV120" s="39" t="s">
        <v>57</v>
      </c>
      <c r="AW120" s="39" t="s">
        <v>57</v>
      </c>
      <c r="AX120" s="39" t="s">
        <v>57</v>
      </c>
      <c r="AY120" s="39" t="s">
        <v>57</v>
      </c>
      <c r="AZ120" s="39" t="s">
        <v>57</v>
      </c>
      <c r="BA120" s="39" t="s">
        <v>57</v>
      </c>
      <c r="BB120" s="39" t="s">
        <v>57</v>
      </c>
      <c r="BC120" s="39" t="s">
        <v>57</v>
      </c>
    </row>
    <row r="121" spans="3:55" outlineLevel="1"/>
    <row r="122" spans="3:55" outlineLevel="1">
      <c r="C122" s="6" t="str">
        <f>INDEX($AT122:$BC122,MATCH(General!$F$14,$AT$2:$BC$2,0))</f>
        <v>5. Project overview</v>
      </c>
      <c r="D122" s="6"/>
      <c r="E122" s="13"/>
      <c r="F122" s="6"/>
      <c r="G122" s="6"/>
      <c r="H122" s="6"/>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T122" s="39" t="s">
        <v>374</v>
      </c>
      <c r="AU122" s="39" t="s">
        <v>57</v>
      </c>
      <c r="AV122" s="39" t="s">
        <v>57</v>
      </c>
      <c r="AW122" s="39" t="s">
        <v>57</v>
      </c>
      <c r="AX122" s="39" t="s">
        <v>57</v>
      </c>
      <c r="AY122" s="39" t="s">
        <v>57</v>
      </c>
      <c r="AZ122" s="39" t="s">
        <v>57</v>
      </c>
      <c r="BA122" s="39" t="s">
        <v>57</v>
      </c>
      <c r="BB122" s="39" t="s">
        <v>57</v>
      </c>
      <c r="BC122" s="39" t="s">
        <v>57</v>
      </c>
    </row>
    <row r="123" spans="3:55" outlineLevel="1"/>
    <row r="124" spans="3:55" outlineLevel="1">
      <c r="D124" s="2" t="s">
        <v>375</v>
      </c>
    </row>
    <row r="125" spans="3:55" outlineLevel="1">
      <c r="D125" t="str">
        <f>INDEX($AT125:$BC125,MATCH(General!$F$14,$AT$2:$BC$2,0))</f>
        <v>Net project cash flow without project financial structure</v>
      </c>
      <c r="AT125" s="39" t="s">
        <v>428</v>
      </c>
      <c r="AU125" s="39" t="s">
        <v>57</v>
      </c>
      <c r="AV125" s="39" t="s">
        <v>57</v>
      </c>
      <c r="AW125" s="39" t="s">
        <v>57</v>
      </c>
      <c r="AX125" s="39" t="s">
        <v>57</v>
      </c>
      <c r="AY125" s="39" t="s">
        <v>57</v>
      </c>
      <c r="AZ125" s="39" t="s">
        <v>57</v>
      </c>
      <c r="BA125" s="39" t="s">
        <v>57</v>
      </c>
      <c r="BB125" s="39" t="s">
        <v>57</v>
      </c>
      <c r="BC125" s="39" t="s">
        <v>57</v>
      </c>
    </row>
    <row r="126" spans="3:55" outlineLevel="1"/>
    <row r="127" spans="3:55" outlineLevel="1">
      <c r="D127" s="2" t="s">
        <v>111</v>
      </c>
      <c r="I127" s="3">
        <f>Financial_analysis!I$1</f>
        <v>2025</v>
      </c>
      <c r="J127" s="3">
        <f>Financial_analysis!J$1</f>
        <v>2026</v>
      </c>
      <c r="K127" s="3">
        <f>Financial_analysis!K$1</f>
        <v>2027</v>
      </c>
      <c r="L127" s="3">
        <f>Financial_analysis!L$1</f>
        <v>2028</v>
      </c>
      <c r="M127" s="3">
        <f>Financial_analysis!M$1</f>
        <v>2029</v>
      </c>
      <c r="N127" s="3">
        <f>Financial_analysis!N$1</f>
        <v>2030</v>
      </c>
      <c r="O127" s="3">
        <f>Financial_analysis!O$1</f>
        <v>2031</v>
      </c>
      <c r="P127" s="3">
        <f>Financial_analysis!P$1</f>
        <v>2032</v>
      </c>
      <c r="Q127" s="3">
        <f>Financial_analysis!Q$1</f>
        <v>2033</v>
      </c>
      <c r="R127" s="3">
        <f>Financial_analysis!R$1</f>
        <v>2034</v>
      </c>
      <c r="S127" s="3">
        <f>Financial_analysis!S$1</f>
        <v>2035</v>
      </c>
      <c r="T127" s="3">
        <f>Financial_analysis!T$1</f>
        <v>2036</v>
      </c>
      <c r="U127" s="3">
        <f>Financial_analysis!U$1</f>
        <v>2037</v>
      </c>
      <c r="V127" s="3">
        <f>Financial_analysis!V$1</f>
        <v>2038</v>
      </c>
      <c r="W127" s="3">
        <f>Financial_analysis!W$1</f>
        <v>2039</v>
      </c>
      <c r="X127" s="3">
        <f>Financial_analysis!X$1</f>
        <v>2040</v>
      </c>
      <c r="Y127" s="3">
        <f>Financial_analysis!Y$1</f>
        <v>2041</v>
      </c>
      <c r="Z127" s="3">
        <f>Financial_analysis!Z$1</f>
        <v>2042</v>
      </c>
      <c r="AA127" s="3">
        <f>Financial_analysis!AA$1</f>
        <v>2043</v>
      </c>
      <c r="AB127" s="3">
        <f>Financial_analysis!AB$1</f>
        <v>2044</v>
      </c>
      <c r="AC127" s="3" t="str">
        <f>Financial_analysis!AC$1</f>
        <v/>
      </c>
      <c r="AD127" s="3" t="str">
        <f>Financial_analysis!AD$1</f>
        <v/>
      </c>
      <c r="AE127" s="3" t="str">
        <f>Financial_analysis!AE$1</f>
        <v/>
      </c>
      <c r="AF127" s="3" t="str">
        <f>Financial_analysis!AF$1</f>
        <v/>
      </c>
      <c r="AG127" s="3" t="str">
        <f>Financial_analysis!AG$1</f>
        <v/>
      </c>
      <c r="AH127" s="3" t="str">
        <f>Financial_analysis!AH$1</f>
        <v/>
      </c>
      <c r="AI127" s="3" t="str">
        <f>Financial_analysis!AI$1</f>
        <v/>
      </c>
      <c r="AJ127" s="3" t="str">
        <f>Financial_analysis!AJ$1</f>
        <v/>
      </c>
      <c r="AK127" s="3" t="str">
        <f>Financial_analysis!AK$1</f>
        <v/>
      </c>
      <c r="AL127" s="3" t="str">
        <f>Financial_analysis!AL$1</f>
        <v/>
      </c>
      <c r="AM127" s="3" t="str">
        <f>Financial_analysis!AM$1</f>
        <v/>
      </c>
      <c r="AN127" s="3" t="str">
        <f>Financial_analysis!AN$1</f>
        <v/>
      </c>
      <c r="AO127" s="3" t="str">
        <f>Financial_analysis!AO$1</f>
        <v/>
      </c>
      <c r="AP127" s="3" t="str">
        <f>Financial_analysis!AP$1</f>
        <v/>
      </c>
      <c r="AQ127" s="3" t="str">
        <f>Financial_analysis!AQ$1</f>
        <v/>
      </c>
      <c r="AR127" s="3" t="str">
        <f>Financial_analysis!AR$1</f>
        <v/>
      </c>
    </row>
    <row r="128" spans="3:55" outlineLevel="1">
      <c r="D128" t="s">
        <v>429</v>
      </c>
      <c r="I128" s="15">
        <f>Financial_analysis!I20</f>
        <v>-30000</v>
      </c>
      <c r="J128" s="15">
        <f>Financial_analysis!J20</f>
        <v>-239404.93013970956</v>
      </c>
      <c r="K128" s="15">
        <f>Financial_analysis!K20</f>
        <v>39000.655879713464</v>
      </c>
      <c r="L128" s="15">
        <f>Financial_analysis!L20</f>
        <v>39000.655879713464</v>
      </c>
      <c r="M128" s="15">
        <f>Financial_analysis!M20</f>
        <v>39000.655879713464</v>
      </c>
      <c r="N128" s="15">
        <f>Financial_analysis!N20</f>
        <v>39000.655879713464</v>
      </c>
      <c r="O128" s="15">
        <f>Financial_analysis!O20</f>
        <v>39000.655879713464</v>
      </c>
      <c r="P128" s="15">
        <f>Financial_analysis!P20</f>
        <v>39000.655879713464</v>
      </c>
      <c r="Q128" s="15">
        <f>Financial_analysis!Q20</f>
        <v>39000.655879713464</v>
      </c>
      <c r="R128" s="15">
        <f>Financial_analysis!R20</f>
        <v>39000.655879713464</v>
      </c>
      <c r="S128" s="15">
        <f>Financial_analysis!S20</f>
        <v>39000.655879713464</v>
      </c>
      <c r="T128" s="15">
        <f>Financial_analysis!T20</f>
        <v>39000.655879713464</v>
      </c>
      <c r="U128" s="15">
        <f>Financial_analysis!U20</f>
        <v>39000.655879713464</v>
      </c>
      <c r="V128" s="15">
        <f>Financial_analysis!V20</f>
        <v>39000.655879713464</v>
      </c>
      <c r="W128" s="15">
        <f>Financial_analysis!W20</f>
        <v>39000.655879713464</v>
      </c>
      <c r="X128" s="15">
        <f>Financial_analysis!X20</f>
        <v>39000.655879713464</v>
      </c>
      <c r="Y128" s="15">
        <f>Financial_analysis!Y20</f>
        <v>39000.655879713464</v>
      </c>
      <c r="Z128" s="15">
        <f>Financial_analysis!Z20</f>
        <v>39000.655879713464</v>
      </c>
      <c r="AA128" s="15">
        <f>Financial_analysis!AA20</f>
        <v>39000.655879713464</v>
      </c>
      <c r="AB128" s="15">
        <f>Financial_analysis!AB20</f>
        <v>152550.65587971348</v>
      </c>
      <c r="AC128" s="15">
        <f>Financial_analysis!AC20</f>
        <v>0</v>
      </c>
      <c r="AD128" s="15">
        <f>Financial_analysis!AD20</f>
        <v>0</v>
      </c>
      <c r="AE128" s="15">
        <f>Financial_analysis!AE20</f>
        <v>0</v>
      </c>
      <c r="AF128" s="15">
        <f>Financial_analysis!AF20</f>
        <v>0</v>
      </c>
      <c r="AG128" s="15">
        <f>Financial_analysis!AG20</f>
        <v>0</v>
      </c>
      <c r="AH128" s="15">
        <f>Financial_analysis!AH20</f>
        <v>0</v>
      </c>
      <c r="AI128" s="15">
        <f>Financial_analysis!AI20</f>
        <v>0</v>
      </c>
      <c r="AJ128" s="15">
        <f>Financial_analysis!AJ20</f>
        <v>0</v>
      </c>
      <c r="AK128" s="15">
        <f>Financial_analysis!AK20</f>
        <v>0</v>
      </c>
      <c r="AL128" s="15">
        <f>Financial_analysis!AL20</f>
        <v>0</v>
      </c>
      <c r="AM128" s="15">
        <f>Financial_analysis!AM20</f>
        <v>0</v>
      </c>
      <c r="AN128" s="15">
        <f>Financial_analysis!AN20</f>
        <v>0</v>
      </c>
      <c r="AO128" s="15">
        <f>Financial_analysis!AO20</f>
        <v>0</v>
      </c>
      <c r="AP128" s="15">
        <f>Financial_analysis!AP20</f>
        <v>0</v>
      </c>
      <c r="AQ128" s="15">
        <f>Financial_analysis!AQ20</f>
        <v>0</v>
      </c>
      <c r="AR128" s="15">
        <f>Financial_analysis!AR20</f>
        <v>0</v>
      </c>
    </row>
    <row r="129" spans="4:55" outlineLevel="1">
      <c r="D129" t="s">
        <v>430</v>
      </c>
      <c r="F129" s="15">
        <f>General!$F$24</f>
        <v>20</v>
      </c>
    </row>
    <row r="130" spans="4:55" outlineLevel="1"/>
    <row r="131" spans="4:55" outlineLevel="1">
      <c r="D131" t="s">
        <v>431</v>
      </c>
      <c r="I131" cm="1">
        <f t="array" aca="1" ref="I131:AB131" ca="1">OFFSET(Technical!$I$127,,,1,Technical!$F$129)</f>
        <v>2025</v>
      </c>
      <c r="J131">
        <f ca="1"/>
        <v>2026</v>
      </c>
      <c r="K131">
        <f ca="1"/>
        <v>2027</v>
      </c>
      <c r="L131">
        <f ca="1"/>
        <v>2028</v>
      </c>
      <c r="M131">
        <f ca="1"/>
        <v>2029</v>
      </c>
      <c r="N131">
        <f ca="1"/>
        <v>2030</v>
      </c>
      <c r="O131">
        <f ca="1"/>
        <v>2031</v>
      </c>
      <c r="P131">
        <f ca="1"/>
        <v>2032</v>
      </c>
      <c r="Q131">
        <f ca="1"/>
        <v>2033</v>
      </c>
      <c r="R131">
        <f ca="1"/>
        <v>2034</v>
      </c>
      <c r="S131">
        <f ca="1"/>
        <v>2035</v>
      </c>
      <c r="T131">
        <f ca="1"/>
        <v>2036</v>
      </c>
      <c r="U131">
        <f ca="1"/>
        <v>2037</v>
      </c>
      <c r="V131">
        <f ca="1"/>
        <v>2038</v>
      </c>
      <c r="W131">
        <f ca="1"/>
        <v>2039</v>
      </c>
      <c r="X131">
        <f ca="1"/>
        <v>2040</v>
      </c>
      <c r="Y131">
        <f ca="1"/>
        <v>2041</v>
      </c>
      <c r="Z131">
        <f ca="1"/>
        <v>2042</v>
      </c>
      <c r="AA131">
        <f ca="1"/>
        <v>2043</v>
      </c>
      <c r="AB131">
        <f ca="1"/>
        <v>2044</v>
      </c>
    </row>
    <row r="132" spans="4:55" outlineLevel="1">
      <c r="D132" t="s">
        <v>432</v>
      </c>
      <c r="I132" s="15" cm="1">
        <f t="array" aca="1" ref="I132:AB132" ca="1">OFFSET(Technical!$I$128,,,1,Technical!$F$129)</f>
        <v>-30000</v>
      </c>
      <c r="J132" s="15">
        <f ca="1"/>
        <v>-239404.93013970956</v>
      </c>
      <c r="K132" s="15">
        <f ca="1"/>
        <v>39000.655879713464</v>
      </c>
      <c r="L132" s="15">
        <f ca="1"/>
        <v>39000.655879713464</v>
      </c>
      <c r="M132" s="15">
        <f ca="1"/>
        <v>39000.655879713464</v>
      </c>
      <c r="N132" s="15">
        <f ca="1"/>
        <v>39000.655879713464</v>
      </c>
      <c r="O132" s="15">
        <f ca="1"/>
        <v>39000.655879713464</v>
      </c>
      <c r="P132" s="15">
        <f ca="1"/>
        <v>39000.655879713464</v>
      </c>
      <c r="Q132" s="15">
        <f ca="1"/>
        <v>39000.655879713464</v>
      </c>
      <c r="R132" s="15">
        <f ca="1"/>
        <v>39000.655879713464</v>
      </c>
      <c r="S132" s="15">
        <f ca="1"/>
        <v>39000.655879713464</v>
      </c>
      <c r="T132" s="15">
        <f ca="1"/>
        <v>39000.655879713464</v>
      </c>
      <c r="U132" s="15">
        <f ca="1"/>
        <v>39000.655879713464</v>
      </c>
      <c r="V132" s="15">
        <f ca="1"/>
        <v>39000.655879713464</v>
      </c>
      <c r="W132" s="15">
        <f ca="1"/>
        <v>39000.655879713464</v>
      </c>
      <c r="X132" s="15">
        <f ca="1"/>
        <v>39000.655879713464</v>
      </c>
      <c r="Y132" s="15">
        <f ca="1"/>
        <v>39000.655879713464</v>
      </c>
      <c r="Z132" s="15">
        <f ca="1"/>
        <v>39000.655879713464</v>
      </c>
      <c r="AA132" s="15">
        <f ca="1"/>
        <v>39000.655879713464</v>
      </c>
      <c r="AB132" s="15">
        <f ca="1"/>
        <v>152550.65587971348</v>
      </c>
      <c r="AC132" s="15"/>
      <c r="AD132" s="15"/>
      <c r="AE132" s="15"/>
      <c r="AF132" s="15"/>
      <c r="AG132" s="15"/>
      <c r="AH132" s="15"/>
      <c r="AI132" s="15"/>
      <c r="AJ132" s="15"/>
      <c r="AK132" s="15"/>
      <c r="AL132" s="15"/>
      <c r="AM132" s="15"/>
      <c r="AN132" s="15"/>
      <c r="AO132" s="15"/>
      <c r="AP132" s="15"/>
      <c r="AQ132" s="15"/>
      <c r="AR132" s="15"/>
    </row>
    <row r="133" spans="4:55" outlineLevel="1"/>
    <row r="134" spans="4:55" outlineLevel="1"/>
    <row r="135" spans="4:55" outlineLevel="1">
      <c r="D135" s="2" t="s">
        <v>375</v>
      </c>
    </row>
    <row r="136" spans="4:55" outlineLevel="1">
      <c r="D136" t="str">
        <f>INDEX($AT136:$BC136,MATCH(General!$F$14,$AT$2:$BC$2,0))</f>
        <v>Net project cash flow without considering financial structure</v>
      </c>
      <c r="AT136" s="39" t="s">
        <v>433</v>
      </c>
      <c r="AU136" s="39" t="s">
        <v>57</v>
      </c>
      <c r="AV136" s="39" t="s">
        <v>57</v>
      </c>
      <c r="AW136" s="39" t="s">
        <v>57</v>
      </c>
      <c r="AX136" s="39" t="s">
        <v>57</v>
      </c>
      <c r="AY136" s="39" t="s">
        <v>57</v>
      </c>
      <c r="AZ136" s="39" t="s">
        <v>57</v>
      </c>
      <c r="BA136" s="39" t="s">
        <v>57</v>
      </c>
      <c r="BB136" s="39" t="s">
        <v>57</v>
      </c>
      <c r="BC136" s="39" t="s">
        <v>57</v>
      </c>
    </row>
    <row r="137" spans="4:55" outlineLevel="1"/>
    <row r="138" spans="4:55" outlineLevel="1">
      <c r="D138" s="2" t="s">
        <v>111</v>
      </c>
      <c r="I138" s="3">
        <f>Financial_analysis!I$1</f>
        <v>2025</v>
      </c>
      <c r="J138" s="3">
        <f>Financial_analysis!J$1</f>
        <v>2026</v>
      </c>
      <c r="K138" s="3">
        <f>Financial_analysis!K$1</f>
        <v>2027</v>
      </c>
      <c r="L138" s="3">
        <f>Financial_analysis!L$1</f>
        <v>2028</v>
      </c>
      <c r="M138" s="3">
        <f>Financial_analysis!M$1</f>
        <v>2029</v>
      </c>
      <c r="N138" s="3">
        <f>Financial_analysis!N$1</f>
        <v>2030</v>
      </c>
      <c r="O138" s="3">
        <f>Financial_analysis!O$1</f>
        <v>2031</v>
      </c>
      <c r="P138" s="3">
        <f>Financial_analysis!P$1</f>
        <v>2032</v>
      </c>
      <c r="Q138" s="3">
        <f>Financial_analysis!Q$1</f>
        <v>2033</v>
      </c>
      <c r="R138" s="3">
        <f>Financial_analysis!R$1</f>
        <v>2034</v>
      </c>
      <c r="S138" s="3">
        <f>Financial_analysis!S$1</f>
        <v>2035</v>
      </c>
      <c r="T138" s="3">
        <f>Financial_analysis!T$1</f>
        <v>2036</v>
      </c>
      <c r="U138" s="3">
        <f>Financial_analysis!U$1</f>
        <v>2037</v>
      </c>
      <c r="V138" s="3">
        <f>Financial_analysis!V$1</f>
        <v>2038</v>
      </c>
      <c r="W138" s="3">
        <f>Financial_analysis!W$1</f>
        <v>2039</v>
      </c>
      <c r="X138" s="3">
        <f>Financial_analysis!X$1</f>
        <v>2040</v>
      </c>
      <c r="Y138" s="3">
        <f>Financial_analysis!Y$1</f>
        <v>2041</v>
      </c>
      <c r="Z138" s="3">
        <f>Financial_analysis!Z$1</f>
        <v>2042</v>
      </c>
      <c r="AA138" s="3">
        <f>Financial_analysis!AA$1</f>
        <v>2043</v>
      </c>
      <c r="AB138" s="3">
        <f>Financial_analysis!AB$1</f>
        <v>2044</v>
      </c>
      <c r="AC138" s="3" t="str">
        <f>Financial_analysis!AC$1</f>
        <v/>
      </c>
      <c r="AD138" s="3" t="str">
        <f>Financial_analysis!AD$1</f>
        <v/>
      </c>
      <c r="AE138" s="3" t="str">
        <f>Financial_analysis!AE$1</f>
        <v/>
      </c>
      <c r="AF138" s="3" t="str">
        <f>Financial_analysis!AF$1</f>
        <v/>
      </c>
      <c r="AG138" s="3" t="str">
        <f>Financial_analysis!AG$1</f>
        <v/>
      </c>
      <c r="AH138" s="3" t="str">
        <f>Financial_analysis!AH$1</f>
        <v/>
      </c>
      <c r="AI138" s="3" t="str">
        <f>Financial_analysis!AI$1</f>
        <v/>
      </c>
      <c r="AJ138" s="3" t="str">
        <f>Financial_analysis!AJ$1</f>
        <v/>
      </c>
      <c r="AK138" s="3" t="str">
        <f>Financial_analysis!AK$1</f>
        <v/>
      </c>
      <c r="AL138" s="3" t="str">
        <f>Financial_analysis!AL$1</f>
        <v/>
      </c>
      <c r="AM138" s="3" t="str">
        <f>Financial_analysis!AM$1</f>
        <v/>
      </c>
      <c r="AN138" s="3" t="str">
        <f>Financial_analysis!AN$1</f>
        <v/>
      </c>
      <c r="AO138" s="3" t="str">
        <f>Financial_analysis!AO$1</f>
        <v/>
      </c>
      <c r="AP138" s="3" t="str">
        <f>Financial_analysis!AP$1</f>
        <v/>
      </c>
      <c r="AQ138" s="3" t="str">
        <f>Financial_analysis!AQ$1</f>
        <v/>
      </c>
      <c r="AR138" s="3" t="str">
        <f>Financial_analysis!AR$1</f>
        <v/>
      </c>
    </row>
    <row r="139" spans="4:55" outlineLevel="1">
      <c r="D139" t="s">
        <v>429</v>
      </c>
      <c r="I139" s="15">
        <f>Financial_analysis!I46</f>
        <v>-21000</v>
      </c>
      <c r="J139" s="15">
        <f>Financial_analysis!J46</f>
        <v>-158404.93013970956</v>
      </c>
      <c r="K139" s="15">
        <f>Financial_analysis!K46</f>
        <v>39000.655879713464</v>
      </c>
      <c r="L139" s="15">
        <f>Financial_analysis!L46</f>
        <v>39000.655879713464</v>
      </c>
      <c r="M139" s="15">
        <f>Financial_analysis!M46</f>
        <v>39000.655879713464</v>
      </c>
      <c r="N139" s="15">
        <f>Financial_analysis!N46</f>
        <v>39000.655879713464</v>
      </c>
      <c r="O139" s="15">
        <f>Financial_analysis!O46</f>
        <v>39000.655879713464</v>
      </c>
      <c r="P139" s="15">
        <f>Financial_analysis!P46</f>
        <v>39000.655879713464</v>
      </c>
      <c r="Q139" s="15">
        <f>Financial_analysis!Q46</f>
        <v>39000.655879713464</v>
      </c>
      <c r="R139" s="15">
        <f>Financial_analysis!R46</f>
        <v>39000.655879713464</v>
      </c>
      <c r="S139" s="15">
        <f>Financial_analysis!S46</f>
        <v>39000.655879713464</v>
      </c>
      <c r="T139" s="15">
        <f>Financial_analysis!T46</f>
        <v>39000.655879713464</v>
      </c>
      <c r="U139" s="15">
        <f>Financial_analysis!U46</f>
        <v>39000.655879713464</v>
      </c>
      <c r="V139" s="15">
        <f>Financial_analysis!V46</f>
        <v>39000.655879713464</v>
      </c>
      <c r="W139" s="15">
        <f>Financial_analysis!W46</f>
        <v>39000.655879713464</v>
      </c>
      <c r="X139" s="15">
        <f>Financial_analysis!X46</f>
        <v>39000.655879713464</v>
      </c>
      <c r="Y139" s="15">
        <f>Financial_analysis!Y46</f>
        <v>39000.655879713464</v>
      </c>
      <c r="Z139" s="15">
        <f>Financial_analysis!Z46</f>
        <v>39000.655879713464</v>
      </c>
      <c r="AA139" s="15">
        <f>Financial_analysis!AA46</f>
        <v>39000.655879713464</v>
      </c>
      <c r="AB139" s="15">
        <f>Financial_analysis!AB46</f>
        <v>152550.65587971348</v>
      </c>
      <c r="AC139" s="15">
        <f>Financial_analysis!AC46</f>
        <v>0</v>
      </c>
      <c r="AD139" s="15">
        <f>Financial_analysis!AD46</f>
        <v>0</v>
      </c>
      <c r="AE139" s="15">
        <f>Financial_analysis!AE46</f>
        <v>0</v>
      </c>
      <c r="AF139" s="15">
        <f>Financial_analysis!AF46</f>
        <v>0</v>
      </c>
      <c r="AG139" s="15">
        <f>Financial_analysis!AG46</f>
        <v>0</v>
      </c>
      <c r="AH139" s="15">
        <f>Financial_analysis!AH46</f>
        <v>0</v>
      </c>
      <c r="AI139" s="15">
        <f>Financial_analysis!AI46</f>
        <v>0</v>
      </c>
      <c r="AJ139" s="15">
        <f>Financial_analysis!AJ46</f>
        <v>0</v>
      </c>
      <c r="AK139" s="15">
        <f>Financial_analysis!AK46</f>
        <v>0</v>
      </c>
      <c r="AL139" s="15">
        <f>Financial_analysis!AL46</f>
        <v>0</v>
      </c>
      <c r="AM139" s="15">
        <f>Financial_analysis!AM46</f>
        <v>0</v>
      </c>
      <c r="AN139" s="15">
        <f>Financial_analysis!AN46</f>
        <v>0</v>
      </c>
      <c r="AO139" s="15">
        <f>Financial_analysis!AO46</f>
        <v>0</v>
      </c>
      <c r="AP139" s="15">
        <f>Financial_analysis!AP46</f>
        <v>0</v>
      </c>
      <c r="AQ139" s="15">
        <f>Financial_analysis!AQ46</f>
        <v>0</v>
      </c>
      <c r="AR139" s="15">
        <f>Financial_analysis!AR46</f>
        <v>0</v>
      </c>
    </row>
    <row r="140" spans="4:55" outlineLevel="1">
      <c r="D140" t="s">
        <v>430</v>
      </c>
      <c r="F140" s="15">
        <f>General!$F$24</f>
        <v>20</v>
      </c>
    </row>
    <row r="141" spans="4:55" outlineLevel="1"/>
    <row r="142" spans="4:55" outlineLevel="1">
      <c r="D142" t="s">
        <v>431</v>
      </c>
      <c r="I142" cm="1">
        <f t="array" aca="1" ref="I142:AB142" ca="1">OFFSET(Technical!$I$138,,,1,Technical!$F$140)</f>
        <v>2025</v>
      </c>
      <c r="J142">
        <f ca="1"/>
        <v>2026</v>
      </c>
      <c r="K142">
        <f ca="1"/>
        <v>2027</v>
      </c>
      <c r="L142">
        <f ca="1"/>
        <v>2028</v>
      </c>
      <c r="M142">
        <f ca="1"/>
        <v>2029</v>
      </c>
      <c r="N142">
        <f ca="1"/>
        <v>2030</v>
      </c>
      <c r="O142">
        <f ca="1"/>
        <v>2031</v>
      </c>
      <c r="P142">
        <f ca="1"/>
        <v>2032</v>
      </c>
      <c r="Q142">
        <f ca="1"/>
        <v>2033</v>
      </c>
      <c r="R142">
        <f ca="1"/>
        <v>2034</v>
      </c>
      <c r="S142">
        <f ca="1"/>
        <v>2035</v>
      </c>
      <c r="T142">
        <f ca="1"/>
        <v>2036</v>
      </c>
      <c r="U142">
        <f ca="1"/>
        <v>2037</v>
      </c>
      <c r="V142">
        <f ca="1"/>
        <v>2038</v>
      </c>
      <c r="W142">
        <f ca="1"/>
        <v>2039</v>
      </c>
      <c r="X142">
        <f ca="1"/>
        <v>2040</v>
      </c>
      <c r="Y142">
        <f ca="1"/>
        <v>2041</v>
      </c>
      <c r="Z142">
        <f ca="1"/>
        <v>2042</v>
      </c>
      <c r="AA142">
        <f ca="1"/>
        <v>2043</v>
      </c>
      <c r="AB142">
        <f ca="1"/>
        <v>2044</v>
      </c>
    </row>
    <row r="143" spans="4:55" outlineLevel="1">
      <c r="D143" t="s">
        <v>432</v>
      </c>
      <c r="I143" s="15" cm="1">
        <f t="array" aca="1" ref="I143:AB143" ca="1">OFFSET(Technical!$I$139,,,1,Technical!$F$140)</f>
        <v>-21000</v>
      </c>
      <c r="J143" s="15">
        <f ca="1"/>
        <v>-158404.93013970956</v>
      </c>
      <c r="K143" s="15">
        <f ca="1"/>
        <v>39000.655879713464</v>
      </c>
      <c r="L143" s="15">
        <f ca="1"/>
        <v>39000.655879713464</v>
      </c>
      <c r="M143" s="15">
        <f ca="1"/>
        <v>39000.655879713464</v>
      </c>
      <c r="N143" s="15">
        <f ca="1"/>
        <v>39000.655879713464</v>
      </c>
      <c r="O143" s="15">
        <f ca="1"/>
        <v>39000.655879713464</v>
      </c>
      <c r="P143" s="15">
        <f ca="1"/>
        <v>39000.655879713464</v>
      </c>
      <c r="Q143" s="15">
        <f ca="1"/>
        <v>39000.655879713464</v>
      </c>
      <c r="R143" s="15">
        <f ca="1"/>
        <v>39000.655879713464</v>
      </c>
      <c r="S143" s="15">
        <f ca="1"/>
        <v>39000.655879713464</v>
      </c>
      <c r="T143" s="15">
        <f ca="1"/>
        <v>39000.655879713464</v>
      </c>
      <c r="U143" s="15">
        <f ca="1"/>
        <v>39000.655879713464</v>
      </c>
      <c r="V143" s="15">
        <f ca="1"/>
        <v>39000.655879713464</v>
      </c>
      <c r="W143" s="15">
        <f ca="1"/>
        <v>39000.655879713464</v>
      </c>
      <c r="X143" s="15">
        <f ca="1"/>
        <v>39000.655879713464</v>
      </c>
      <c r="Y143" s="15">
        <f ca="1"/>
        <v>39000.655879713464</v>
      </c>
      <c r="Z143" s="15">
        <f ca="1"/>
        <v>39000.655879713464</v>
      </c>
      <c r="AA143" s="15">
        <f ca="1"/>
        <v>39000.655879713464</v>
      </c>
      <c r="AB143" s="15">
        <f ca="1"/>
        <v>152550.65587971348</v>
      </c>
      <c r="AC143" s="15"/>
      <c r="AD143" s="15"/>
      <c r="AE143" s="15"/>
      <c r="AF143" s="15"/>
      <c r="AG143" s="15"/>
      <c r="AH143" s="15"/>
      <c r="AI143" s="15"/>
      <c r="AJ143" s="15"/>
      <c r="AK143" s="15"/>
      <c r="AL143" s="15"/>
      <c r="AM143" s="15"/>
      <c r="AN143" s="15"/>
      <c r="AO143" s="15"/>
      <c r="AP143" s="15"/>
      <c r="AQ143" s="15"/>
      <c r="AR143" s="15"/>
    </row>
    <row r="144" spans="4:55" outlineLevel="1"/>
    <row r="145" spans="3:55" outlineLevel="1">
      <c r="D145" s="2" t="s">
        <v>375</v>
      </c>
    </row>
    <row r="146" spans="3:55" outlineLevel="1">
      <c r="D146" t="str">
        <f>INDEX($AT146:$BC146,MATCH(General!$F$14,$AT$2:$BC$2,0))</f>
        <v>Net undiscounted socio-economic benefits</v>
      </c>
      <c r="AT146" s="39" t="s">
        <v>434</v>
      </c>
      <c r="AU146" s="39" t="s">
        <v>57</v>
      </c>
      <c r="AV146" s="39" t="s">
        <v>57</v>
      </c>
      <c r="AW146" s="39" t="s">
        <v>57</v>
      </c>
      <c r="AX146" s="39" t="s">
        <v>57</v>
      </c>
      <c r="AY146" s="39" t="s">
        <v>57</v>
      </c>
      <c r="AZ146" s="39" t="s">
        <v>57</v>
      </c>
      <c r="BA146" s="39" t="s">
        <v>57</v>
      </c>
      <c r="BB146" s="39" t="s">
        <v>57</v>
      </c>
      <c r="BC146" s="39" t="s">
        <v>57</v>
      </c>
    </row>
    <row r="147" spans="3:55" outlineLevel="1"/>
    <row r="148" spans="3:55" outlineLevel="1">
      <c r="D148" s="2" t="s">
        <v>111</v>
      </c>
      <c r="I148" s="3">
        <f>Financial_analysis!I$1</f>
        <v>2025</v>
      </c>
      <c r="J148" s="3">
        <f>Financial_analysis!J$1</f>
        <v>2026</v>
      </c>
      <c r="K148" s="3">
        <f>Financial_analysis!K$1</f>
        <v>2027</v>
      </c>
      <c r="L148" s="3">
        <f>Financial_analysis!L$1</f>
        <v>2028</v>
      </c>
      <c r="M148" s="3">
        <f>Financial_analysis!M$1</f>
        <v>2029</v>
      </c>
      <c r="N148" s="3">
        <f>Financial_analysis!N$1</f>
        <v>2030</v>
      </c>
      <c r="O148" s="3">
        <f>Financial_analysis!O$1</f>
        <v>2031</v>
      </c>
      <c r="P148" s="3">
        <f>Financial_analysis!P$1</f>
        <v>2032</v>
      </c>
      <c r="Q148" s="3">
        <f>Financial_analysis!Q$1</f>
        <v>2033</v>
      </c>
      <c r="R148" s="3">
        <f>Financial_analysis!R$1</f>
        <v>2034</v>
      </c>
      <c r="S148" s="3">
        <f>Financial_analysis!S$1</f>
        <v>2035</v>
      </c>
      <c r="T148" s="3">
        <f>Financial_analysis!T$1</f>
        <v>2036</v>
      </c>
      <c r="U148" s="3">
        <f>Financial_analysis!U$1</f>
        <v>2037</v>
      </c>
      <c r="V148" s="3">
        <f>Financial_analysis!V$1</f>
        <v>2038</v>
      </c>
      <c r="W148" s="3">
        <f>Financial_analysis!W$1</f>
        <v>2039</v>
      </c>
      <c r="X148" s="3">
        <f>Financial_analysis!X$1</f>
        <v>2040</v>
      </c>
      <c r="Y148" s="3">
        <f>Financial_analysis!Y$1</f>
        <v>2041</v>
      </c>
      <c r="Z148" s="3">
        <f>Financial_analysis!Z$1</f>
        <v>2042</v>
      </c>
      <c r="AA148" s="3">
        <f>Financial_analysis!AA$1</f>
        <v>2043</v>
      </c>
      <c r="AB148" s="3">
        <f>Financial_analysis!AB$1</f>
        <v>2044</v>
      </c>
      <c r="AC148" s="3" t="str">
        <f>Financial_analysis!AC$1</f>
        <v/>
      </c>
      <c r="AD148" s="3" t="str">
        <f>Financial_analysis!AD$1</f>
        <v/>
      </c>
      <c r="AE148" s="3" t="str">
        <f>Financial_analysis!AE$1</f>
        <v/>
      </c>
      <c r="AF148" s="3" t="str">
        <f>Financial_analysis!AF$1</f>
        <v/>
      </c>
      <c r="AG148" s="3" t="str">
        <f>Financial_analysis!AG$1</f>
        <v/>
      </c>
      <c r="AH148" s="3" t="str">
        <f>Financial_analysis!AH$1</f>
        <v/>
      </c>
      <c r="AI148" s="3" t="str">
        <f>Financial_analysis!AI$1</f>
        <v/>
      </c>
      <c r="AJ148" s="3" t="str">
        <f>Financial_analysis!AJ$1</f>
        <v/>
      </c>
      <c r="AK148" s="3" t="str">
        <f>Financial_analysis!AK$1</f>
        <v/>
      </c>
      <c r="AL148" s="3" t="str">
        <f>Financial_analysis!AL$1</f>
        <v/>
      </c>
      <c r="AM148" s="3" t="str">
        <f>Financial_analysis!AM$1</f>
        <v/>
      </c>
      <c r="AN148" s="3" t="str">
        <f>Financial_analysis!AN$1</f>
        <v/>
      </c>
      <c r="AO148" s="3" t="str">
        <f>Financial_analysis!AO$1</f>
        <v/>
      </c>
      <c r="AP148" s="3" t="str">
        <f>Financial_analysis!AP$1</f>
        <v/>
      </c>
      <c r="AQ148" s="3" t="str">
        <f>Financial_analysis!AQ$1</f>
        <v/>
      </c>
      <c r="AR148" s="3" t="str">
        <f>Financial_analysis!AR$1</f>
        <v/>
      </c>
    </row>
    <row r="149" spans="3:55" outlineLevel="1">
      <c r="D149" t="s">
        <v>429</v>
      </c>
      <c r="I149" s="15">
        <f>Economic_analysis!I31</f>
        <v>-24169.57847031741</v>
      </c>
      <c r="J149" s="15">
        <f>Economic_analysis!J31</f>
        <v>-175325.67458891287</v>
      </c>
      <c r="K149" s="15">
        <f>Economic_analysis!K31</f>
        <v>65378.885897095446</v>
      </c>
      <c r="L149" s="15">
        <f>Economic_analysis!L31</f>
        <v>66670.03589709544</v>
      </c>
      <c r="M149" s="15">
        <f>Economic_analysis!M31</f>
        <v>67961.185897095449</v>
      </c>
      <c r="N149" s="15">
        <f>Economic_analysis!N31</f>
        <v>69252.335897095443</v>
      </c>
      <c r="O149" s="15">
        <f>Economic_analysis!O31</f>
        <v>71378.935897095434</v>
      </c>
      <c r="P149" s="15">
        <f>Economic_analysis!P31</f>
        <v>73505.53589709544</v>
      </c>
      <c r="Q149" s="15">
        <f>Economic_analysis!Q31</f>
        <v>75632.135897095432</v>
      </c>
      <c r="R149" s="15">
        <f>Economic_analysis!R31</f>
        <v>77758.735897095437</v>
      </c>
      <c r="S149" s="15">
        <f>Economic_analysis!S31</f>
        <v>79885.335897095443</v>
      </c>
      <c r="T149" s="15">
        <f>Economic_analysis!T31</f>
        <v>81935.985897095437</v>
      </c>
      <c r="U149" s="15">
        <f>Economic_analysis!U31</f>
        <v>83986.635897095446</v>
      </c>
      <c r="V149" s="15">
        <f>Economic_analysis!V31</f>
        <v>86037.28589709544</v>
      </c>
      <c r="W149" s="15">
        <f>Economic_analysis!W31</f>
        <v>88087.935897095434</v>
      </c>
      <c r="X149" s="15">
        <f>Economic_analysis!X31</f>
        <v>90138.585897095443</v>
      </c>
      <c r="Y149" s="15">
        <f>Economic_analysis!Y31</f>
        <v>92189.235897095452</v>
      </c>
      <c r="Z149" s="15">
        <f>Economic_analysis!Z31</f>
        <v>94239.885897095446</v>
      </c>
      <c r="AA149" s="15">
        <f>Economic_analysis!AA31</f>
        <v>96290.53589709544</v>
      </c>
      <c r="AB149" s="15">
        <f>Economic_analysis!AB31</f>
        <v>211891.18589709542</v>
      </c>
      <c r="AC149" s="15">
        <f>Economic_analysis!AC31</f>
        <v>0</v>
      </c>
      <c r="AD149" s="15">
        <f>Economic_analysis!AD31</f>
        <v>0</v>
      </c>
      <c r="AE149" s="15">
        <f>Economic_analysis!AE31</f>
        <v>0</v>
      </c>
      <c r="AF149" s="15">
        <f>Economic_analysis!AF31</f>
        <v>0</v>
      </c>
      <c r="AG149" s="15">
        <f>Economic_analysis!AG31</f>
        <v>0</v>
      </c>
      <c r="AH149" s="15">
        <f>Economic_analysis!AH31</f>
        <v>0</v>
      </c>
      <c r="AI149" s="15">
        <f>Economic_analysis!AI31</f>
        <v>0</v>
      </c>
      <c r="AJ149" s="15">
        <f>Economic_analysis!AJ31</f>
        <v>0</v>
      </c>
      <c r="AK149" s="15">
        <f>Economic_analysis!AK31</f>
        <v>0</v>
      </c>
      <c r="AL149" s="15">
        <f>Economic_analysis!AL31</f>
        <v>0</v>
      </c>
      <c r="AM149" s="15">
        <f>Economic_analysis!AM31</f>
        <v>0</v>
      </c>
      <c r="AN149" s="15">
        <f>Economic_analysis!AN31</f>
        <v>0</v>
      </c>
      <c r="AO149" s="15">
        <f>Economic_analysis!AO31</f>
        <v>0</v>
      </c>
      <c r="AP149" s="15">
        <f>Economic_analysis!AP31</f>
        <v>0</v>
      </c>
      <c r="AQ149" s="15">
        <f>Economic_analysis!AQ31</f>
        <v>0</v>
      </c>
      <c r="AR149" s="15">
        <f>Economic_analysis!AR31</f>
        <v>0</v>
      </c>
    </row>
    <row r="150" spans="3:55" outlineLevel="1">
      <c r="D150" t="s">
        <v>430</v>
      </c>
      <c r="F150" s="15">
        <f>General!$F$24</f>
        <v>20</v>
      </c>
    </row>
    <row r="151" spans="3:55" outlineLevel="1"/>
    <row r="152" spans="3:55" outlineLevel="1">
      <c r="D152" t="s">
        <v>431</v>
      </c>
      <c r="I152" cm="1">
        <f t="array" aca="1" ref="I152:AB152" ca="1">OFFSET(Technical!$I$148,,,1,Technical!$F$150)</f>
        <v>2025</v>
      </c>
      <c r="J152">
        <f ca="1"/>
        <v>2026</v>
      </c>
      <c r="K152">
        <f ca="1"/>
        <v>2027</v>
      </c>
      <c r="L152">
        <f ca="1"/>
        <v>2028</v>
      </c>
      <c r="M152">
        <f ca="1"/>
        <v>2029</v>
      </c>
      <c r="N152">
        <f ca="1"/>
        <v>2030</v>
      </c>
      <c r="O152">
        <f ca="1"/>
        <v>2031</v>
      </c>
      <c r="P152">
        <f ca="1"/>
        <v>2032</v>
      </c>
      <c r="Q152">
        <f ca="1"/>
        <v>2033</v>
      </c>
      <c r="R152">
        <f ca="1"/>
        <v>2034</v>
      </c>
      <c r="S152">
        <f ca="1"/>
        <v>2035</v>
      </c>
      <c r="T152">
        <f ca="1"/>
        <v>2036</v>
      </c>
      <c r="U152">
        <f ca="1"/>
        <v>2037</v>
      </c>
      <c r="V152">
        <f ca="1"/>
        <v>2038</v>
      </c>
      <c r="W152">
        <f ca="1"/>
        <v>2039</v>
      </c>
      <c r="X152">
        <f ca="1"/>
        <v>2040</v>
      </c>
      <c r="Y152">
        <f ca="1"/>
        <v>2041</v>
      </c>
      <c r="Z152">
        <f ca="1"/>
        <v>2042</v>
      </c>
      <c r="AA152">
        <f ca="1"/>
        <v>2043</v>
      </c>
      <c r="AB152">
        <f ca="1"/>
        <v>2044</v>
      </c>
    </row>
    <row r="153" spans="3:55" outlineLevel="1">
      <c r="D153" t="s">
        <v>432</v>
      </c>
      <c r="I153" s="15" cm="1">
        <f t="array" aca="1" ref="I153:AB153" ca="1">OFFSET(Technical!$I$149,,,1,Technical!$F$150)</f>
        <v>-24169.57847031741</v>
      </c>
      <c r="J153" s="15">
        <f ca="1"/>
        <v>-175325.67458891287</v>
      </c>
      <c r="K153" s="15">
        <f ca="1"/>
        <v>65378.885897095446</v>
      </c>
      <c r="L153" s="15">
        <f ca="1"/>
        <v>66670.03589709544</v>
      </c>
      <c r="M153" s="15">
        <f ca="1"/>
        <v>67961.185897095449</v>
      </c>
      <c r="N153" s="15">
        <f ca="1"/>
        <v>69252.335897095443</v>
      </c>
      <c r="O153" s="15">
        <f ca="1"/>
        <v>71378.935897095434</v>
      </c>
      <c r="P153" s="15">
        <f ca="1"/>
        <v>73505.53589709544</v>
      </c>
      <c r="Q153" s="15">
        <f ca="1"/>
        <v>75632.135897095432</v>
      </c>
      <c r="R153" s="15">
        <f ca="1"/>
        <v>77758.735897095437</v>
      </c>
      <c r="S153" s="15">
        <f ca="1"/>
        <v>79885.335897095443</v>
      </c>
      <c r="T153" s="15">
        <f ca="1"/>
        <v>81935.985897095437</v>
      </c>
      <c r="U153" s="15">
        <f ca="1"/>
        <v>83986.635897095446</v>
      </c>
      <c r="V153" s="15">
        <f ca="1"/>
        <v>86037.28589709544</v>
      </c>
      <c r="W153" s="15">
        <f ca="1"/>
        <v>88087.935897095434</v>
      </c>
      <c r="X153" s="15">
        <f ca="1"/>
        <v>90138.585897095443</v>
      </c>
      <c r="Y153" s="15">
        <f ca="1"/>
        <v>92189.235897095452</v>
      </c>
      <c r="Z153" s="15">
        <f ca="1"/>
        <v>94239.885897095446</v>
      </c>
      <c r="AA153" s="15">
        <f ca="1"/>
        <v>96290.53589709544</v>
      </c>
      <c r="AB153" s="15">
        <f ca="1"/>
        <v>211891.18589709542</v>
      </c>
      <c r="AC153" s="15"/>
      <c r="AD153" s="15"/>
      <c r="AE153" s="15"/>
      <c r="AF153" s="15"/>
      <c r="AG153" s="15"/>
      <c r="AH153" s="15"/>
      <c r="AI153" s="15"/>
      <c r="AJ153" s="15"/>
      <c r="AK153" s="15"/>
      <c r="AL153" s="15"/>
      <c r="AM153" s="15"/>
      <c r="AN153" s="15"/>
      <c r="AO153" s="15"/>
      <c r="AP153" s="15"/>
      <c r="AQ153" s="15"/>
      <c r="AR153" s="15"/>
    </row>
    <row r="154" spans="3:55" outlineLevel="1"/>
    <row r="155" spans="3:55" outlineLevel="1">
      <c r="C155" s="6" t="str">
        <f>INDEX($AT155:$BC155,MATCH(General!$F$14,$AT$2:$BC$2,0))</f>
        <v>6. Sensitivity analysis</v>
      </c>
      <c r="D155" s="6"/>
      <c r="E155" s="13"/>
      <c r="F155" s="6"/>
      <c r="G155" s="6"/>
      <c r="H155" s="6"/>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T155" s="39" t="s">
        <v>529</v>
      </c>
      <c r="AU155" s="39" t="s">
        <v>57</v>
      </c>
      <c r="AV155" s="39" t="s">
        <v>57</v>
      </c>
      <c r="AW155" s="39" t="s">
        <v>57</v>
      </c>
      <c r="AX155" s="39" t="s">
        <v>57</v>
      </c>
      <c r="AY155" s="39" t="s">
        <v>57</v>
      </c>
      <c r="AZ155" s="39" t="s">
        <v>57</v>
      </c>
      <c r="BA155" s="39" t="s">
        <v>57</v>
      </c>
      <c r="BB155" s="39" t="s">
        <v>57</v>
      </c>
      <c r="BC155" s="39" t="s">
        <v>57</v>
      </c>
    </row>
    <row r="156" spans="3:55" outlineLevel="1"/>
    <row r="157" spans="3:55" outlineLevel="1">
      <c r="D157" s="2" t="str">
        <f>INDEX($AT157:$BC157,MATCH(General!$F$14,$AT$2:$BC$2,0))</f>
        <v>Variable</v>
      </c>
      <c r="E157" s="11"/>
      <c r="F157" s="11"/>
      <c r="I157" s="81" t="str">
        <f>$D157</f>
        <v>Variable</v>
      </c>
      <c r="J157" s="82" t="str">
        <f>D163</f>
        <v>Decrease (-)</v>
      </c>
      <c r="K157" s="83" t="str">
        <f>D164</f>
        <v>Increase (+)</v>
      </c>
      <c r="AT157" s="39" t="s">
        <v>534</v>
      </c>
      <c r="AU157" s="39" t="s">
        <v>57</v>
      </c>
      <c r="AV157" s="39" t="s">
        <v>57</v>
      </c>
      <c r="AW157" s="39" t="s">
        <v>57</v>
      </c>
      <c r="AX157" s="39" t="s">
        <v>57</v>
      </c>
      <c r="AY157" s="39" t="s">
        <v>57</v>
      </c>
      <c r="AZ157" s="39" t="s">
        <v>57</v>
      </c>
      <c r="BA157" s="39" t="s">
        <v>57</v>
      </c>
      <c r="BB157" s="39" t="s">
        <v>57</v>
      </c>
      <c r="BC157" s="39" t="s">
        <v>57</v>
      </c>
    </row>
    <row r="158" spans="3:55" outlineLevel="1">
      <c r="D158" t="str">
        <f>INDEX($AT158:$BC158,MATCH(General!$F$14,$AT$2:$BC$2,0))</f>
        <v>Capital expenditures</v>
      </c>
      <c r="E158" s="11"/>
      <c r="I158" s="76" t="str">
        <f t="shared" ref="I158:I160" si="13">$D158</f>
        <v>Capital expenditures</v>
      </c>
      <c r="J158" s="148">
        <f>Analysis_param!F83</f>
        <v>-0.01</v>
      </c>
      <c r="K158" s="149">
        <f>Analysis_param!G83</f>
        <v>0.01</v>
      </c>
      <c r="AT158" s="39" t="s">
        <v>24</v>
      </c>
      <c r="AU158" s="39" t="s">
        <v>57</v>
      </c>
      <c r="AV158" s="39" t="s">
        <v>57</v>
      </c>
      <c r="AW158" s="39" t="s">
        <v>57</v>
      </c>
      <c r="AX158" s="39" t="s">
        <v>57</v>
      </c>
      <c r="AY158" s="39" t="s">
        <v>57</v>
      </c>
      <c r="AZ158" s="39" t="s">
        <v>57</v>
      </c>
      <c r="BA158" s="39" t="s">
        <v>57</v>
      </c>
      <c r="BB158" s="39" t="s">
        <v>57</v>
      </c>
      <c r="BC158" s="39" t="s">
        <v>57</v>
      </c>
    </row>
    <row r="159" spans="3:55" outlineLevel="1">
      <c r="D159" t="str">
        <f>INDEX($AT159:$BC159,MATCH(General!$F$14,$AT$2:$BC$2,0))</f>
        <v>Operating expenses</v>
      </c>
      <c r="E159" s="11"/>
      <c r="I159" s="76" t="str">
        <f t="shared" si="13"/>
        <v>Operating expenses</v>
      </c>
      <c r="J159" s="148">
        <f>Analysis_param!F84</f>
        <v>-0.01</v>
      </c>
      <c r="K159" s="149">
        <f>Analysis_param!G84</f>
        <v>0.01</v>
      </c>
      <c r="AT159" s="39" t="s">
        <v>309</v>
      </c>
      <c r="AU159" s="39" t="s">
        <v>57</v>
      </c>
      <c r="AV159" s="39" t="s">
        <v>57</v>
      </c>
      <c r="AW159" s="39" t="s">
        <v>57</v>
      </c>
      <c r="AX159" s="39" t="s">
        <v>57</v>
      </c>
      <c r="AY159" s="39" t="s">
        <v>57</v>
      </c>
      <c r="AZ159" s="39" t="s">
        <v>57</v>
      </c>
      <c r="BA159" s="39" t="s">
        <v>57</v>
      </c>
      <c r="BB159" s="39" t="s">
        <v>57</v>
      </c>
      <c r="BC159" s="39" t="s">
        <v>57</v>
      </c>
    </row>
    <row r="160" spans="3:55" outlineLevel="1">
      <c r="D160" t="str">
        <f>INDEX($AT160:$BC160,MATCH(General!$F$14,$AT$2:$BC$2,0))</f>
        <v>Revenues / benefits</v>
      </c>
      <c r="E160" s="11"/>
      <c r="I160" s="90" t="str">
        <f t="shared" si="13"/>
        <v>Revenues / benefits</v>
      </c>
      <c r="J160" s="150">
        <f>Analysis_param!F85</f>
        <v>-0.01</v>
      </c>
      <c r="K160" s="151">
        <f>Analysis_param!G85</f>
        <v>0.01</v>
      </c>
      <c r="AT160" s="39" t="s">
        <v>435</v>
      </c>
      <c r="AU160" s="39" t="s">
        <v>57</v>
      </c>
      <c r="AV160" s="39" t="s">
        <v>57</v>
      </c>
      <c r="AW160" s="39" t="s">
        <v>57</v>
      </c>
      <c r="AX160" s="39" t="s">
        <v>57</v>
      </c>
      <c r="AY160" s="39" t="s">
        <v>57</v>
      </c>
      <c r="AZ160" s="39" t="s">
        <v>57</v>
      </c>
      <c r="BA160" s="39" t="s">
        <v>57</v>
      </c>
      <c r="BB160" s="39" t="s">
        <v>57</v>
      </c>
      <c r="BC160" s="39" t="s">
        <v>57</v>
      </c>
    </row>
    <row r="161" spans="4:55" outlineLevel="1">
      <c r="E161" s="11"/>
    </row>
    <row r="162" spans="4:55" outlineLevel="1">
      <c r="D162" s="2" t="s">
        <v>371</v>
      </c>
      <c r="E162" s="11"/>
    </row>
    <row r="163" spans="4:55" outlineLevel="1">
      <c r="D163" t="str">
        <f>INDEX($AT163:$BC163,MATCH(General!$F$14,$AT$2:$BC$2,0))</f>
        <v>Decrease (-)</v>
      </c>
      <c r="E163" s="11"/>
      <c r="AT163" s="39" t="s">
        <v>310</v>
      </c>
      <c r="AU163" s="39" t="s">
        <v>57</v>
      </c>
      <c r="AV163" s="39" t="s">
        <v>57</v>
      </c>
      <c r="AW163" s="39" t="s">
        <v>57</v>
      </c>
      <c r="AX163" s="39" t="s">
        <v>57</v>
      </c>
      <c r="AY163" s="39" t="s">
        <v>57</v>
      </c>
      <c r="AZ163" s="39" t="s">
        <v>57</v>
      </c>
      <c r="BA163" s="39" t="s">
        <v>57</v>
      </c>
      <c r="BB163" s="39" t="s">
        <v>57</v>
      </c>
      <c r="BC163" s="39" t="s">
        <v>57</v>
      </c>
    </row>
    <row r="164" spans="4:55" outlineLevel="1">
      <c r="D164" t="str">
        <f>INDEX($AT164:$BC164,MATCH(General!$F$14,$AT$2:$BC$2,0))</f>
        <v>Increase (+)</v>
      </c>
      <c r="E164" s="11"/>
      <c r="AT164" s="39" t="s">
        <v>311</v>
      </c>
      <c r="AU164" s="39" t="s">
        <v>57</v>
      </c>
      <c r="AV164" s="39" t="s">
        <v>57</v>
      </c>
      <c r="AW164" s="39" t="s">
        <v>57</v>
      </c>
      <c r="AX164" s="39" t="s">
        <v>57</v>
      </c>
      <c r="AY164" s="39" t="s">
        <v>57</v>
      </c>
      <c r="AZ164" s="39" t="s">
        <v>57</v>
      </c>
      <c r="BA164" s="39" t="s">
        <v>57</v>
      </c>
      <c r="BB164" s="39" t="s">
        <v>57</v>
      </c>
      <c r="BC164" s="39" t="s">
        <v>57</v>
      </c>
    </row>
    <row r="165" spans="4:55" outlineLevel="1">
      <c r="E165" s="11"/>
    </row>
    <row r="166" spans="4:55" ht="23" outlineLevel="1">
      <c r="D166" s="2" t="s">
        <v>440</v>
      </c>
      <c r="E166" s="11"/>
      <c r="M166" s="2"/>
      <c r="N166" s="47" t="s">
        <v>447</v>
      </c>
      <c r="O166" s="51" t="s">
        <v>270</v>
      </c>
      <c r="P166" s="47" t="s">
        <v>448</v>
      </c>
    </row>
    <row r="167" spans="4:55" outlineLevel="1">
      <c r="D167" t="str">
        <f>INDEX($AT167:$BC167,MATCH(General!$F$14,$AT$2:$BC$2,0))</f>
        <v>Sensitivity analysis on FNPV(C)</v>
      </c>
      <c r="E167" s="11"/>
      <c r="M167" t="s">
        <v>23</v>
      </c>
      <c r="N167" s="49">
        <f>Sensitivity_analysis!$F$24</f>
        <v>1.0789224307698575E-2</v>
      </c>
      <c r="O167" s="49">
        <v>0</v>
      </c>
      <c r="P167" s="49">
        <f>Sensitivity_analysis!$F$41</f>
        <v>-1.0789224307698797E-2</v>
      </c>
      <c r="AT167" s="39" t="s">
        <v>442</v>
      </c>
      <c r="AU167" s="39" t="s">
        <v>57</v>
      </c>
      <c r="AV167" s="39" t="s">
        <v>57</v>
      </c>
      <c r="AW167" s="39" t="s">
        <v>57</v>
      </c>
      <c r="AX167" s="39" t="s">
        <v>57</v>
      </c>
      <c r="AY167" s="39" t="s">
        <v>57</v>
      </c>
      <c r="AZ167" s="39" t="s">
        <v>57</v>
      </c>
      <c r="BA167" s="39" t="s">
        <v>57</v>
      </c>
      <c r="BB167" s="39" t="s">
        <v>57</v>
      </c>
      <c r="BC167" s="39" t="s">
        <v>57</v>
      </c>
    </row>
    <row r="168" spans="4:55" outlineLevel="1">
      <c r="E168" s="11"/>
      <c r="M168" t="s">
        <v>544</v>
      </c>
      <c r="N168" s="49">
        <f>Sensitivity_analysis!$F$60</f>
        <v>-1.3597950360916822E-2</v>
      </c>
      <c r="O168" s="49">
        <v>0</v>
      </c>
      <c r="P168" s="49">
        <f>Sensitivity_analysis!$F$77</f>
        <v>1.3597950360916267E-2</v>
      </c>
    </row>
    <row r="169" spans="4:55" outlineLevel="1">
      <c r="E169" s="11"/>
      <c r="M169" t="s">
        <v>307</v>
      </c>
      <c r="N169" s="49">
        <f>Sensitivity_analysis!$F$96</f>
        <v>-5.1834654590883211E-3</v>
      </c>
      <c r="O169" s="49">
        <v>0</v>
      </c>
      <c r="P169" s="49">
        <f>Sensitivity_analysis!$F$113</f>
        <v>5.183465459087877E-3</v>
      </c>
    </row>
    <row r="170" spans="4:55" outlineLevel="1">
      <c r="E170" s="11"/>
    </row>
    <row r="171" spans="4:55" ht="23" outlineLevel="1">
      <c r="D171" s="2" t="s">
        <v>441</v>
      </c>
      <c r="E171" s="11"/>
      <c r="M171" s="2"/>
      <c r="N171" s="47" t="s">
        <v>449</v>
      </c>
      <c r="O171" s="51" t="s">
        <v>278</v>
      </c>
      <c r="P171" s="47" t="s">
        <v>450</v>
      </c>
    </row>
    <row r="172" spans="4:55" outlineLevel="1">
      <c r="D172" t="str">
        <f>INDEX($AT172:$BC172,MATCH(General!$F$14,$AT$2:$BC$2,0))</f>
        <v>Sensitivity analysis on FNPV(K)</v>
      </c>
      <c r="E172" s="11"/>
      <c r="M172" t="s">
        <v>23</v>
      </c>
      <c r="N172" s="49">
        <f>Sensitivity_analysis!$F$134</f>
        <v>5.7056657782124098E-3</v>
      </c>
      <c r="O172" s="49">
        <v>0</v>
      </c>
      <c r="P172" s="49">
        <f>Sensitivity_analysis!$F$151</f>
        <v>-5.7056657782122988E-3</v>
      </c>
      <c r="AT172" s="39" t="s">
        <v>443</v>
      </c>
      <c r="AU172" s="39" t="s">
        <v>57</v>
      </c>
      <c r="AV172" s="39" t="s">
        <v>57</v>
      </c>
      <c r="AW172" s="39" t="s">
        <v>57</v>
      </c>
      <c r="AX172" s="39" t="s">
        <v>57</v>
      </c>
      <c r="AY172" s="39" t="s">
        <v>57</v>
      </c>
      <c r="AZ172" s="39" t="s">
        <v>57</v>
      </c>
      <c r="BA172" s="39" t="s">
        <v>57</v>
      </c>
      <c r="BB172" s="39" t="s">
        <v>57</v>
      </c>
      <c r="BC172" s="39" t="s">
        <v>57</v>
      </c>
    </row>
    <row r="173" spans="4:55" outlineLevel="1">
      <c r="E173" s="11"/>
      <c r="M173" t="s">
        <v>544</v>
      </c>
      <c r="N173" s="49">
        <f>Sensitivity_analysis!$F$170</f>
        <v>-1.0272863502568952E-2</v>
      </c>
      <c r="O173" s="49">
        <v>0</v>
      </c>
      <c r="P173" s="49">
        <f>Sensitivity_analysis!$F$187</f>
        <v>1.0272863502569063E-2</v>
      </c>
    </row>
    <row r="174" spans="4:55" outlineLevel="1">
      <c r="E174" s="11"/>
      <c r="M174" t="s">
        <v>307</v>
      </c>
      <c r="N174" s="49">
        <f>Sensitivity_analysis!$F$206</f>
        <v>-3.915960252696804E-3</v>
      </c>
      <c r="O174" s="49">
        <v>0</v>
      </c>
      <c r="P174" s="49">
        <f>Sensitivity_analysis!$F$223</f>
        <v>3.9159602526970261E-3</v>
      </c>
    </row>
    <row r="175" spans="4:55" outlineLevel="1">
      <c r="E175" s="11"/>
    </row>
    <row r="176" spans="4:55" ht="23" outlineLevel="1">
      <c r="D176" s="2" t="s">
        <v>444</v>
      </c>
      <c r="E176" s="11"/>
      <c r="M176" s="2"/>
      <c r="N176" s="47" t="s">
        <v>451</v>
      </c>
      <c r="O176" s="51" t="s">
        <v>295</v>
      </c>
      <c r="P176" s="47" t="s">
        <v>452</v>
      </c>
    </row>
    <row r="177" spans="4:55" outlineLevel="1">
      <c r="D177" t="str">
        <f>INDEX($AT177:$BC177,MATCH(General!$F$14,$AT$2:$BC$2,0))</f>
        <v>Sensitivity analysis on ENPV</v>
      </c>
      <c r="E177" s="11"/>
      <c r="M177" t="s">
        <v>23</v>
      </c>
      <c r="N177" s="49">
        <f>Sensitivity_analysis!$F$244</f>
        <v>2.5272149505450869E-3</v>
      </c>
      <c r="O177" s="49">
        <v>0</v>
      </c>
      <c r="P177" s="49">
        <f>Sensitivity_analysis!$F$261</f>
        <v>-2.5272149505449759E-3</v>
      </c>
      <c r="AT177" s="39" t="s">
        <v>445</v>
      </c>
      <c r="AU177" s="39" t="s">
        <v>57</v>
      </c>
      <c r="AV177" s="39" t="s">
        <v>57</v>
      </c>
      <c r="AW177" s="39" t="s">
        <v>57</v>
      </c>
      <c r="AX177" s="39" t="s">
        <v>57</v>
      </c>
      <c r="AY177" s="39" t="s">
        <v>57</v>
      </c>
      <c r="AZ177" s="39" t="s">
        <v>57</v>
      </c>
      <c r="BA177" s="39" t="s">
        <v>57</v>
      </c>
      <c r="BB177" s="39" t="s">
        <v>57</v>
      </c>
      <c r="BC177" s="39" t="s">
        <v>57</v>
      </c>
    </row>
    <row r="178" spans="4:55" outlineLevel="1">
      <c r="E178" s="11"/>
      <c r="M178" t="s">
        <v>544</v>
      </c>
      <c r="N178" s="49">
        <f>Sensitivity_analysis!$F$280</f>
        <v>-3.7860006471968077E-3</v>
      </c>
      <c r="O178" s="49">
        <v>0</v>
      </c>
      <c r="P178" s="49">
        <f>Sensitivity_analysis!$F$297</f>
        <v>3.7860006471968077E-3</v>
      </c>
    </row>
    <row r="179" spans="4:55" outlineLevel="1">
      <c r="E179" s="11"/>
      <c r="M179" t="s">
        <v>446</v>
      </c>
      <c r="N179" s="49">
        <f>Sensitivity_analysis!$F$316</f>
        <v>-6.413238487173456E-3</v>
      </c>
      <c r="O179" s="49">
        <v>0</v>
      </c>
      <c r="P179" s="49">
        <f>Sensitivity_analysis!$F$333</f>
        <v>6.4132384871737891E-3</v>
      </c>
    </row>
    <row r="180" spans="4:55" outlineLevel="1">
      <c r="E180" s="11"/>
    </row>
    <row r="181" spans="4:55" outlineLevel="1">
      <c r="E181" s="11"/>
      <c r="X181" s="81" t="str">
        <f>$D$167</f>
        <v>Sensitivity analysis on FNPV(C)</v>
      </c>
      <c r="Y181" s="82"/>
      <c r="Z181" s="82"/>
      <c r="AA181" s="83"/>
      <c r="AC181" s="81" t="str">
        <f>$D$172</f>
        <v>Sensitivity analysis on FNPV(K)</v>
      </c>
      <c r="AD181" s="82"/>
      <c r="AE181" s="82"/>
      <c r="AF181" s="83"/>
      <c r="AH181" s="81" t="str">
        <f>$D$177</f>
        <v>Sensitivity analysis on ENPV</v>
      </c>
      <c r="AI181" s="82"/>
      <c r="AJ181" s="82"/>
      <c r="AK181" s="83"/>
    </row>
    <row r="182" spans="4:55" outlineLevel="1">
      <c r="E182" s="11"/>
      <c r="X182" s="76"/>
      <c r="Y182" s="11"/>
      <c r="AA182" s="77"/>
      <c r="AC182" s="76"/>
      <c r="AD182" s="11"/>
      <c r="AF182" s="77"/>
      <c r="AH182" s="76"/>
      <c r="AI182" s="11"/>
      <c r="AK182" s="77"/>
    </row>
    <row r="183" spans="4:55" outlineLevel="1">
      <c r="E183" s="11"/>
      <c r="X183" s="76"/>
      <c r="Y183" s="11"/>
      <c r="AA183" s="77"/>
      <c r="AC183" s="76"/>
      <c r="AD183" s="11"/>
      <c r="AF183" s="77"/>
      <c r="AH183" s="76"/>
      <c r="AI183" s="11"/>
      <c r="AK183" s="77"/>
    </row>
    <row r="184" spans="4:55" outlineLevel="1">
      <c r="E184" s="11"/>
      <c r="X184" s="76"/>
      <c r="Y184" s="11"/>
      <c r="AA184" s="77"/>
      <c r="AC184" s="76"/>
      <c r="AD184" s="11"/>
      <c r="AF184" s="77"/>
      <c r="AH184" s="76"/>
      <c r="AI184" s="11"/>
      <c r="AK184" s="77"/>
    </row>
    <row r="185" spans="4:55" outlineLevel="1">
      <c r="E185" s="11"/>
      <c r="X185" s="76"/>
      <c r="Y185" s="11"/>
      <c r="AA185" s="77"/>
      <c r="AC185" s="76"/>
      <c r="AD185" s="11"/>
      <c r="AF185" s="77"/>
      <c r="AH185" s="76"/>
      <c r="AI185" s="11"/>
      <c r="AK185" s="77"/>
    </row>
    <row r="186" spans="4:55" outlineLevel="1">
      <c r="E186" s="11"/>
      <c r="X186" s="76"/>
      <c r="Y186" s="11"/>
      <c r="AA186" s="77"/>
      <c r="AC186" s="76"/>
      <c r="AD186" s="11"/>
      <c r="AF186" s="77"/>
      <c r="AH186" s="76"/>
      <c r="AI186" s="11"/>
      <c r="AK186" s="77"/>
    </row>
    <row r="187" spans="4:55" outlineLevel="1">
      <c r="E187" s="11"/>
      <c r="X187" s="76"/>
      <c r="Y187" s="11"/>
      <c r="AA187" s="77"/>
      <c r="AC187" s="76"/>
      <c r="AD187" s="11"/>
      <c r="AF187" s="77"/>
      <c r="AH187" s="76"/>
      <c r="AI187" s="11"/>
      <c r="AK187" s="77"/>
    </row>
    <row r="188" spans="4:55" outlineLevel="1">
      <c r="E188" s="11"/>
      <c r="X188" s="76"/>
      <c r="Y188" s="11"/>
      <c r="AA188" s="77"/>
      <c r="AC188" s="76"/>
      <c r="AD188" s="11"/>
      <c r="AF188" s="77"/>
      <c r="AH188" s="76"/>
      <c r="AI188" s="11"/>
      <c r="AK188" s="77"/>
    </row>
    <row r="189" spans="4:55" outlineLevel="1">
      <c r="E189" s="11"/>
      <c r="X189" s="76"/>
      <c r="Y189" s="11"/>
      <c r="AA189" s="77"/>
      <c r="AC189" s="76"/>
      <c r="AD189" s="11"/>
      <c r="AF189" s="77"/>
      <c r="AH189" s="76"/>
      <c r="AI189" s="11"/>
      <c r="AK189" s="77"/>
    </row>
    <row r="190" spans="4:55" outlineLevel="1">
      <c r="E190" s="11"/>
      <c r="X190" s="76"/>
      <c r="Y190" s="11"/>
      <c r="AA190" s="77"/>
      <c r="AC190" s="76"/>
      <c r="AD190" s="11"/>
      <c r="AF190" s="77"/>
      <c r="AH190" s="76"/>
      <c r="AI190" s="11"/>
      <c r="AK190" s="77"/>
    </row>
    <row r="191" spans="4:55" outlineLevel="1">
      <c r="E191" s="11"/>
      <c r="X191" s="76"/>
      <c r="Y191" s="11"/>
      <c r="AA191" s="77"/>
      <c r="AC191" s="76"/>
      <c r="AD191" s="11"/>
      <c r="AF191" s="77"/>
      <c r="AH191" s="76"/>
      <c r="AI191" s="11"/>
      <c r="AK191" s="77"/>
    </row>
    <row r="192" spans="4:55" outlineLevel="1">
      <c r="E192" s="11"/>
      <c r="X192" s="76"/>
      <c r="Y192" s="11"/>
      <c r="AA192" s="77"/>
      <c r="AC192" s="76"/>
      <c r="AD192" s="11"/>
      <c r="AF192" s="77"/>
      <c r="AH192" s="76"/>
      <c r="AI192" s="11"/>
      <c r="AK192" s="77"/>
    </row>
    <row r="193" spans="1:44" outlineLevel="1">
      <c r="E193" s="11"/>
      <c r="X193" s="76"/>
      <c r="Y193" s="11"/>
      <c r="AA193" s="77"/>
      <c r="AC193" s="76"/>
      <c r="AD193" s="11"/>
      <c r="AF193" s="77"/>
      <c r="AH193" s="76"/>
      <c r="AI193" s="11"/>
      <c r="AK193" s="77"/>
    </row>
    <row r="194" spans="1:44" outlineLevel="1">
      <c r="E194" s="11"/>
      <c r="X194" s="76"/>
      <c r="Y194" s="11"/>
      <c r="AA194" s="77"/>
      <c r="AC194" s="76"/>
      <c r="AD194" s="11"/>
      <c r="AF194" s="77"/>
      <c r="AH194" s="76"/>
      <c r="AI194" s="11"/>
      <c r="AK194" s="77"/>
    </row>
    <row r="195" spans="1:44" outlineLevel="1">
      <c r="E195" s="11"/>
      <c r="X195" s="76"/>
      <c r="Y195" s="11"/>
      <c r="AA195" s="77"/>
      <c r="AC195" s="76"/>
      <c r="AD195" s="11"/>
      <c r="AF195" s="77"/>
      <c r="AH195" s="76"/>
      <c r="AI195" s="11"/>
      <c r="AK195" s="77"/>
    </row>
    <row r="196" spans="1:44" outlineLevel="1">
      <c r="E196" s="11"/>
      <c r="X196" s="76"/>
      <c r="Y196" s="11"/>
      <c r="AA196" s="77"/>
      <c r="AC196" s="76"/>
      <c r="AD196" s="11"/>
      <c r="AF196" s="77"/>
      <c r="AH196" s="76"/>
      <c r="AI196" s="11"/>
      <c r="AK196" s="77"/>
    </row>
    <row r="197" spans="1:44" outlineLevel="1">
      <c r="E197" s="11"/>
      <c r="X197" s="76"/>
      <c r="Y197" s="11"/>
      <c r="AA197" s="77"/>
      <c r="AC197" s="76"/>
      <c r="AD197" s="11"/>
      <c r="AF197" s="77"/>
      <c r="AH197" s="76"/>
      <c r="AI197" s="11"/>
      <c r="AK197" s="77"/>
    </row>
    <row r="198" spans="1:44" outlineLevel="1">
      <c r="E198" s="11"/>
      <c r="X198" s="76"/>
      <c r="Y198" s="11"/>
      <c r="AA198" s="77"/>
      <c r="AC198" s="76"/>
      <c r="AD198" s="11"/>
      <c r="AF198" s="77"/>
      <c r="AH198" s="76"/>
      <c r="AI198" s="11"/>
      <c r="AK198" s="77"/>
    </row>
    <row r="199" spans="1:44" outlineLevel="1">
      <c r="E199" s="11"/>
      <c r="X199" s="76"/>
      <c r="Y199" s="11"/>
      <c r="AA199" s="77"/>
      <c r="AC199" s="76"/>
      <c r="AD199" s="11"/>
      <c r="AF199" s="77"/>
      <c r="AH199" s="76"/>
      <c r="AI199" s="11"/>
      <c r="AK199" s="77"/>
    </row>
    <row r="200" spans="1:44" outlineLevel="1">
      <c r="E200" s="11"/>
      <c r="X200" s="78"/>
      <c r="Y200" s="79"/>
      <c r="Z200" s="1"/>
      <c r="AA200" s="80"/>
      <c r="AC200" s="78"/>
      <c r="AD200" s="79"/>
      <c r="AE200" s="1"/>
      <c r="AF200" s="80"/>
      <c r="AH200" s="78"/>
      <c r="AI200" s="79"/>
      <c r="AJ200" s="1"/>
      <c r="AK200" s="80"/>
    </row>
    <row r="201" spans="1:44" outlineLevel="1">
      <c r="E201" s="11"/>
      <c r="T201" s="11"/>
    </row>
    <row r="202" spans="1:44">
      <c r="E202" s="11"/>
      <c r="T202" s="11"/>
    </row>
    <row r="203" spans="1:44">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row>
  </sheetData>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ignoredErrors>
    <ignoredError sqref="I118 I110:I112"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3660E-A707-447D-88C3-AA8977293A8B}">
  <sheetPr codeName="Sheet16">
    <tabColor rgb="FF009388"/>
  </sheetPr>
  <dimension ref="A1:E325"/>
  <sheetViews>
    <sheetView showGridLines="0" topLeftCell="A38" zoomScale="110" zoomScaleNormal="110" zoomScaleSheetLayoutView="80" workbookViewId="0">
      <selection activeCell="C30" sqref="C30"/>
    </sheetView>
  </sheetViews>
  <sheetFormatPr baseColWidth="10" defaultColWidth="0" defaultRowHeight="11.4" customHeight="1" zeroHeight="1"/>
  <cols>
    <col min="1" max="2" width="2.59765625" customWidth="1"/>
    <col min="3" max="3" width="158.09765625" customWidth="1"/>
    <col min="4" max="5" width="4.59765625" customWidth="1"/>
    <col min="6" max="16384" width="9" hidden="1"/>
  </cols>
  <sheetData>
    <row r="1" spans="2:4" ht="11.5">
      <c r="B1" s="3" t="s">
        <v>626</v>
      </c>
      <c r="C1" s="3"/>
      <c r="D1" s="3"/>
    </row>
    <row r="2" spans="2:4" ht="11.5">
      <c r="B2" s="3"/>
      <c r="C2" s="3"/>
      <c r="D2" s="3"/>
    </row>
    <row r="3" spans="2:4" ht="11.5">
      <c r="B3" s="3"/>
      <c r="C3" s="3"/>
      <c r="D3" s="3"/>
    </row>
    <row r="4" spans="2:4" ht="11.5">
      <c r="B4" s="3"/>
      <c r="C4" s="3"/>
      <c r="D4" s="3"/>
    </row>
    <row r="5" spans="2:4" ht="11.5"/>
    <row r="6" spans="2:4" ht="11.5">
      <c r="B6" s="4" t="s">
        <v>607</v>
      </c>
      <c r="C6" s="4"/>
      <c r="D6" s="4"/>
    </row>
    <row r="7" spans="2:4" ht="11.4" customHeight="1"/>
    <row r="8" spans="2:4" ht="15" customHeight="1">
      <c r="C8" s="164" t="s">
        <v>628</v>
      </c>
    </row>
    <row r="9" spans="2:4" ht="11.4" customHeight="1">
      <c r="C9" s="164"/>
    </row>
    <row r="10" spans="2:4" ht="25" customHeight="1">
      <c r="C10" s="164" t="s">
        <v>629</v>
      </c>
    </row>
    <row r="11" spans="2:4" ht="11.4" customHeight="1">
      <c r="C11" s="164"/>
    </row>
    <row r="12" spans="2:4" ht="25" customHeight="1">
      <c r="C12" s="164" t="s">
        <v>630</v>
      </c>
    </row>
    <row r="13" spans="2:4" ht="11.4" customHeight="1">
      <c r="C13" s="164"/>
    </row>
    <row r="14" spans="2:4" ht="15" customHeight="1">
      <c r="C14" s="164" t="s">
        <v>631</v>
      </c>
    </row>
    <row r="15" spans="2:4" ht="11.4" customHeight="1">
      <c r="C15" s="164"/>
    </row>
    <row r="16" spans="2:4" ht="25" customHeight="1">
      <c r="C16" s="164" t="s">
        <v>632</v>
      </c>
    </row>
    <row r="17" spans="3:3" ht="11.4" customHeight="1">
      <c r="C17" s="164"/>
    </row>
    <row r="18" spans="3:3" ht="15" customHeight="1">
      <c r="C18" s="164" t="s">
        <v>633</v>
      </c>
    </row>
    <row r="19" spans="3:3" ht="11.4" customHeight="1">
      <c r="C19" s="164"/>
    </row>
    <row r="20" spans="3:3" ht="15" customHeight="1">
      <c r="C20" s="164" t="s">
        <v>634</v>
      </c>
    </row>
    <row r="21" spans="3:3" ht="11.4" customHeight="1">
      <c r="C21" s="164"/>
    </row>
    <row r="22" spans="3:3" ht="15" customHeight="1">
      <c r="C22" s="164" t="s">
        <v>635</v>
      </c>
    </row>
    <row r="23" spans="3:3" ht="11.4" customHeight="1">
      <c r="C23" s="164"/>
    </row>
    <row r="24" spans="3:3" ht="25" customHeight="1">
      <c r="C24" s="164" t="s">
        <v>636</v>
      </c>
    </row>
    <row r="25" spans="3:3" ht="11.5"/>
    <row r="26" spans="3:3" ht="11.5"/>
    <row r="27" spans="3:3" ht="11.5"/>
    <row r="28" spans="3:3" ht="11.5"/>
    <row r="29" spans="3:3" ht="11.5"/>
    <row r="30" spans="3:3" ht="11.5"/>
    <row r="31" spans="3:3" ht="25" customHeight="1">
      <c r="C31" s="164" t="s">
        <v>637</v>
      </c>
    </row>
    <row r="32" spans="3:3" ht="11.5"/>
    <row r="33" spans="3:3" ht="11.5"/>
    <row r="34" spans="3:3" ht="11.5"/>
    <row r="35" spans="3:3" ht="11.5"/>
    <row r="36" spans="3:3" ht="11.5"/>
    <row r="37" spans="3:3" ht="11.5"/>
    <row r="38" spans="3:3" ht="25" customHeight="1">
      <c r="C38" s="164" t="s">
        <v>627</v>
      </c>
    </row>
    <row r="39" spans="3:3" ht="15" customHeight="1">
      <c r="C39" s="168" t="s">
        <v>696</v>
      </c>
    </row>
    <row r="40" spans="3:3" ht="11.5"/>
    <row r="41" spans="3:3" ht="11.5"/>
    <row r="42" spans="3:3" ht="11.5"/>
    <row r="43" spans="3:3" ht="11.5"/>
    <row r="44" spans="3:3" ht="15" customHeight="1">
      <c r="C44" s="168" t="s">
        <v>621</v>
      </c>
    </row>
    <row r="45" spans="3:3" ht="11.5"/>
    <row r="46" spans="3:3" ht="11.5"/>
    <row r="47" spans="3:3" ht="11.5"/>
    <row r="48" spans="3:3" ht="11.5"/>
    <row r="49" spans="2:4" ht="11.5"/>
    <row r="50" spans="2:4" ht="15" customHeight="1">
      <c r="C50" s="168" t="s">
        <v>623</v>
      </c>
    </row>
    <row r="51" spans="2:4" ht="11.5"/>
    <row r="52" spans="2:4" ht="11.5"/>
    <row r="53" spans="2:4" ht="11.5"/>
    <row r="54" spans="2:4" ht="11.5"/>
    <row r="55" spans="2:4" ht="11.5"/>
    <row r="56" spans="2:4" ht="11.5">
      <c r="B56" s="4" t="s">
        <v>569</v>
      </c>
      <c r="C56" s="4"/>
      <c r="D56" s="4"/>
    </row>
    <row r="57" spans="2:4" ht="11.5"/>
    <row r="58" spans="2:4" ht="25" customHeight="1">
      <c r="C58" s="164" t="s">
        <v>618</v>
      </c>
    </row>
    <row r="59" spans="2:4" ht="11.4" customHeight="1">
      <c r="C59" s="164"/>
    </row>
    <row r="60" spans="2:4" ht="15" customHeight="1">
      <c r="C60" s="164" t="s">
        <v>619</v>
      </c>
    </row>
    <row r="61" spans="2:4" ht="11.5"/>
    <row r="62" spans="2:4" ht="11.5"/>
    <row r="63" spans="2:4" ht="11.5"/>
    <row r="64" spans="2:4" ht="11.5"/>
    <row r="65" spans="2:4" ht="11.5"/>
    <row r="66" spans="2:4" ht="15" customHeight="1">
      <c r="C66" s="164" t="s">
        <v>620</v>
      </c>
    </row>
    <row r="67" spans="2:4" ht="11.4" customHeight="1">
      <c r="C67" s="164"/>
    </row>
    <row r="68" spans="2:4" ht="34.5">
      <c r="C68" s="164" t="s">
        <v>624</v>
      </c>
    </row>
    <row r="69" spans="2:4" ht="11.5"/>
    <row r="70" spans="2:4" ht="11.5"/>
    <row r="71" spans="2:4" ht="11.5"/>
    <row r="72" spans="2:4" ht="11.5"/>
    <row r="73" spans="2:4" ht="11.5"/>
    <row r="74" spans="2:4" ht="11.5"/>
    <row r="75" spans="2:4" ht="11.5">
      <c r="B75" s="4" t="s">
        <v>617</v>
      </c>
      <c r="C75" s="4"/>
      <c r="D75" s="4"/>
    </row>
    <row r="76" spans="2:4" ht="11.5"/>
    <row r="77" spans="2:4" ht="11.5">
      <c r="B77" s="6" t="s">
        <v>610</v>
      </c>
      <c r="C77" s="6"/>
      <c r="D77" s="6"/>
    </row>
    <row r="78" spans="2:4" ht="11.5"/>
    <row r="79" spans="2:4" ht="15" customHeight="1">
      <c r="C79" s="166" t="s">
        <v>616</v>
      </c>
    </row>
    <row r="80" spans="2:4" ht="11.5"/>
    <row r="81" spans="3:3" ht="25" customHeight="1">
      <c r="C81" s="164" t="s">
        <v>638</v>
      </c>
    </row>
    <row r="82" spans="3:3" ht="11.5"/>
    <row r="83" spans="3:3" ht="11.5"/>
    <row r="84" spans="3:3" ht="11.5"/>
    <row r="85" spans="3:3" ht="11.5"/>
    <row r="86" spans="3:3" ht="11.5"/>
    <row r="87" spans="3:3" ht="15" customHeight="1">
      <c r="C87" s="166" t="s">
        <v>622</v>
      </c>
    </row>
    <row r="88" spans="3:3" ht="11.5"/>
    <row r="89" spans="3:3" ht="15" customHeight="1">
      <c r="C89" s="169" t="s">
        <v>639</v>
      </c>
    </row>
    <row r="90" spans="3:3" ht="11.5"/>
    <row r="91" spans="3:3" ht="15" customHeight="1">
      <c r="C91" s="169" t="s">
        <v>640</v>
      </c>
    </row>
    <row r="92" spans="3:3" ht="11.5"/>
    <row r="93" spans="3:3" ht="15" customHeight="1">
      <c r="C93" s="169" t="s">
        <v>641</v>
      </c>
    </row>
    <row r="94" spans="3:3" ht="11.5"/>
    <row r="95" spans="3:3" ht="15" customHeight="1">
      <c r="C95" s="169" t="s">
        <v>642</v>
      </c>
    </row>
    <row r="96" spans="3:3" ht="11.5"/>
    <row r="97" spans="3:3" ht="15" customHeight="1">
      <c r="C97" s="169" t="s">
        <v>643</v>
      </c>
    </row>
    <row r="98" spans="3:3" ht="11.5"/>
    <row r="99" spans="3:3" ht="52.25" customHeight="1">
      <c r="C99" s="170" t="s">
        <v>644</v>
      </c>
    </row>
    <row r="100" spans="3:3" ht="11.5"/>
    <row r="101" spans="3:3" ht="25" customHeight="1">
      <c r="C101" s="170" t="s">
        <v>645</v>
      </c>
    </row>
    <row r="102" spans="3:3" ht="11.5"/>
    <row r="103" spans="3:3" ht="25" customHeight="1">
      <c r="C103" s="170" t="s">
        <v>646</v>
      </c>
    </row>
    <row r="104" spans="3:3" ht="11.5"/>
    <row r="105" spans="3:3" ht="11.5"/>
    <row r="106" spans="3:3" ht="11.5"/>
    <row r="107" spans="3:3" ht="11.5"/>
    <row r="108" spans="3:3" ht="11.5"/>
    <row r="109" spans="3:3" ht="11.5"/>
    <row r="110" spans="3:3" ht="11.5"/>
    <row r="111" spans="3:3" ht="11.5"/>
    <row r="112" spans="3:3" ht="11.5"/>
    <row r="113" spans="2:4" ht="11.5"/>
    <row r="114" spans="2:4" ht="11.5"/>
    <row r="115" spans="2:4" ht="11.5"/>
    <row r="116" spans="2:4" ht="11.5"/>
    <row r="117" spans="2:4" ht="11.5"/>
    <row r="118" spans="2:4" ht="11.5"/>
    <row r="119" spans="2:4" ht="11.5"/>
    <row r="120" spans="2:4" ht="11.5">
      <c r="B120" s="6" t="s">
        <v>611</v>
      </c>
      <c r="C120" s="6"/>
      <c r="D120" s="6"/>
    </row>
    <row r="121" spans="2:4" ht="11.5"/>
    <row r="122" spans="2:4" s="164" customFormat="1" ht="25" customHeight="1">
      <c r="C122" s="164" t="s">
        <v>667</v>
      </c>
    </row>
    <row r="123" spans="2:4" ht="11.5"/>
    <row r="124" spans="2:4" ht="15" customHeight="1">
      <c r="C124" s="170" t="s">
        <v>665</v>
      </c>
    </row>
    <row r="125" spans="2:4" ht="11.5"/>
    <row r="126" spans="2:4" ht="15" customHeight="1">
      <c r="C126" s="170" t="s">
        <v>666</v>
      </c>
    </row>
    <row r="127" spans="2:4" ht="11.5"/>
    <row r="128" spans="2:4" ht="15" customHeight="1">
      <c r="C128" s="166" t="s">
        <v>609</v>
      </c>
    </row>
    <row r="129" ht="11.5"/>
    <row r="130" ht="11.5"/>
    <row r="131" ht="11.5"/>
    <row r="132" ht="11.5"/>
    <row r="133" ht="11.5"/>
    <row r="134" ht="11.5"/>
    <row r="135" ht="11.5"/>
    <row r="136" ht="11.5"/>
    <row r="137" ht="11.5"/>
    <row r="138" ht="11.5"/>
    <row r="139" ht="11.5"/>
    <row r="140" ht="11.5"/>
    <row r="141" ht="11.5"/>
    <row r="142" ht="11.5"/>
    <row r="143" ht="11.5"/>
    <row r="144" ht="11.5"/>
    <row r="145" spans="3:3" ht="11.5"/>
    <row r="146" spans="3:3" ht="11.5"/>
    <row r="147" spans="3:3" ht="11.5"/>
    <row r="148" spans="3:3" ht="11.5"/>
    <row r="149" spans="3:3" ht="11.5"/>
    <row r="150" spans="3:3" ht="11.5"/>
    <row r="151" spans="3:3" ht="11.5"/>
    <row r="152" spans="3:3" ht="11.5"/>
    <row r="153" spans="3:3" ht="11.5"/>
    <row r="154" spans="3:3" ht="25" customHeight="1">
      <c r="C154" s="167" t="s">
        <v>647</v>
      </c>
    </row>
    <row r="155" spans="3:3" ht="11.5"/>
    <row r="156" spans="3:3" ht="11.5"/>
    <row r="157" spans="3:3" ht="11.5"/>
    <row r="158" spans="3:3" ht="11.5"/>
    <row r="159" spans="3:3" ht="25" customHeight="1">
      <c r="C159" s="164" t="s">
        <v>649</v>
      </c>
    </row>
    <row r="160" spans="3:3" ht="11.5"/>
    <row r="161" spans="2:4" ht="25" customHeight="1">
      <c r="C161" s="167" t="s">
        <v>650</v>
      </c>
    </row>
    <row r="162" spans="2:4" ht="11.5"/>
    <row r="163" spans="2:4" ht="25" customHeight="1">
      <c r="C163" s="167" t="s">
        <v>648</v>
      </c>
    </row>
    <row r="164" spans="2:4" ht="11.5"/>
    <row r="165" spans="2:4" ht="11.5"/>
    <row r="166" spans="2:4" ht="11.5"/>
    <row r="167" spans="2:4" ht="11.5"/>
    <row r="168" spans="2:4" ht="11.5"/>
    <row r="169" spans="2:4" ht="11.5">
      <c r="B169" s="6" t="s">
        <v>612</v>
      </c>
      <c r="C169" s="6"/>
      <c r="D169" s="6"/>
    </row>
    <row r="170" spans="2:4" ht="11.5"/>
    <row r="171" spans="2:4" ht="15" customHeight="1">
      <c r="C171" s="164" t="s">
        <v>651</v>
      </c>
    </row>
    <row r="172" spans="2:4" ht="11.5"/>
    <row r="173" spans="2:4" ht="15" customHeight="1">
      <c r="C173" s="170" t="s">
        <v>661</v>
      </c>
    </row>
    <row r="174" spans="2:4" ht="11.5"/>
    <row r="175" spans="2:4" ht="25" customHeight="1">
      <c r="C175" s="170" t="s">
        <v>662</v>
      </c>
    </row>
    <row r="176" spans="2:4" ht="11.5"/>
    <row r="177" spans="2:4" ht="25" customHeight="1">
      <c r="C177" s="170" t="s">
        <v>663</v>
      </c>
    </row>
    <row r="178" spans="2:4" ht="11.5"/>
    <row r="179" spans="2:4" ht="15" customHeight="1">
      <c r="C179" s="170" t="s">
        <v>664</v>
      </c>
    </row>
    <row r="180" spans="2:4" ht="11.5"/>
    <row r="181" spans="2:4" ht="15" customHeight="1">
      <c r="C181" s="164" t="s">
        <v>652</v>
      </c>
    </row>
    <row r="182" spans="2:4" ht="11.5"/>
    <row r="183" spans="2:4" ht="15" customHeight="1">
      <c r="C183" s="164" t="s">
        <v>653</v>
      </c>
    </row>
    <row r="184" spans="2:4" ht="11.5"/>
    <row r="185" spans="2:4" ht="15" customHeight="1">
      <c r="C185" s="167" t="s">
        <v>654</v>
      </c>
    </row>
    <row r="186" spans="2:4" ht="11.5"/>
    <row r="187" spans="2:4" ht="11.5">
      <c r="B187" s="6" t="s">
        <v>613</v>
      </c>
      <c r="C187" s="6"/>
      <c r="D187" s="6"/>
    </row>
    <row r="188" spans="2:4" ht="11.5"/>
    <row r="189" spans="2:4" ht="61.25" customHeight="1">
      <c r="C189" s="164" t="s">
        <v>655</v>
      </c>
    </row>
    <row r="190" spans="2:4" ht="11.5"/>
    <row r="191" spans="2:4" ht="15" customHeight="1">
      <c r="C191" s="165" t="s">
        <v>668</v>
      </c>
    </row>
    <row r="192" spans="2:4" ht="11.5"/>
    <row r="193" spans="2:4" ht="15" customHeight="1">
      <c r="C193" s="165" t="s">
        <v>669</v>
      </c>
    </row>
    <row r="194" spans="2:4" ht="11.5"/>
    <row r="195" spans="2:4" ht="15" customHeight="1">
      <c r="C195" s="165" t="s">
        <v>670</v>
      </c>
    </row>
    <row r="196" spans="2:4" ht="11.5"/>
    <row r="197" spans="2:4" ht="15" customHeight="1">
      <c r="C197" s="165" t="s">
        <v>671</v>
      </c>
    </row>
    <row r="198" spans="2:4" ht="11.5"/>
    <row r="199" spans="2:4" ht="15" customHeight="1">
      <c r="C199" s="164" t="s">
        <v>656</v>
      </c>
    </row>
    <row r="200" spans="2:4" ht="11.5"/>
    <row r="201" spans="2:4" ht="15" customHeight="1">
      <c r="C201" s="164" t="s">
        <v>657</v>
      </c>
    </row>
    <row r="202" spans="2:4" ht="11.5"/>
    <row r="203" spans="2:4" ht="25" customHeight="1">
      <c r="C203" s="167" t="s">
        <v>658</v>
      </c>
    </row>
    <row r="204" spans="2:4" ht="11.5"/>
    <row r="205" spans="2:4" ht="11.5">
      <c r="B205" s="6" t="s">
        <v>614</v>
      </c>
      <c r="C205" s="6"/>
      <c r="D205" s="6"/>
    </row>
    <row r="206" spans="2:4" ht="11.5"/>
    <row r="207" spans="2:4" ht="15" customHeight="1">
      <c r="C207" s="164" t="s">
        <v>659</v>
      </c>
    </row>
    <row r="208" spans="2:4" ht="11.5"/>
    <row r="209" spans="3:3" ht="15" customHeight="1">
      <c r="C209" s="164" t="s">
        <v>660</v>
      </c>
    </row>
    <row r="210" spans="3:3" ht="11.5"/>
    <row r="211" spans="3:3" ht="15" customHeight="1">
      <c r="C211" s="164" t="s">
        <v>684</v>
      </c>
    </row>
    <row r="212" spans="3:3" ht="11.5"/>
    <row r="213" spans="3:3" ht="23">
      <c r="C213" s="170" t="s">
        <v>672</v>
      </c>
    </row>
    <row r="214" spans="3:3" ht="11.5">
      <c r="C214" s="158"/>
    </row>
    <row r="215" spans="3:3" ht="23">
      <c r="C215" s="170" t="s">
        <v>673</v>
      </c>
    </row>
    <row r="216" spans="3:3" ht="11.5">
      <c r="C216" s="158"/>
    </row>
    <row r="217" spans="3:3" ht="23">
      <c r="C217" s="170" t="s">
        <v>674</v>
      </c>
    </row>
    <row r="218" spans="3:3" ht="11.5">
      <c r="C218" s="158"/>
    </row>
    <row r="219" spans="3:3" ht="23">
      <c r="C219" s="170" t="s">
        <v>675</v>
      </c>
    </row>
    <row r="220" spans="3:3" ht="11.5">
      <c r="C220" s="158"/>
    </row>
    <row r="221" spans="3:3" ht="23">
      <c r="C221" s="170" t="s">
        <v>676</v>
      </c>
    </row>
    <row r="222" spans="3:3" ht="11.5">
      <c r="C222" s="158"/>
    </row>
    <row r="223" spans="3:3" ht="23">
      <c r="C223" s="170" t="s">
        <v>677</v>
      </c>
    </row>
    <row r="224" spans="3:3" ht="11.5">
      <c r="C224" s="158"/>
    </row>
    <row r="225" spans="3:3" ht="23">
      <c r="C225" s="170" t="s">
        <v>678</v>
      </c>
    </row>
    <row r="226" spans="3:3" ht="11.5">
      <c r="C226" s="158"/>
    </row>
    <row r="227" spans="3:3" ht="23">
      <c r="C227" s="170" t="s">
        <v>679</v>
      </c>
    </row>
    <row r="228" spans="3:3" ht="11.5"/>
    <row r="229" spans="3:3" ht="34.5">
      <c r="C229" s="170" t="s">
        <v>680</v>
      </c>
    </row>
    <row r="230" spans="3:3" ht="11.5"/>
    <row r="231" spans="3:3" ht="34.5">
      <c r="C231" s="170" t="s">
        <v>697</v>
      </c>
    </row>
    <row r="232" spans="3:3" ht="11.5"/>
    <row r="233" spans="3:3" ht="46">
      <c r="C233" s="167" t="s">
        <v>720</v>
      </c>
    </row>
    <row r="234" spans="3:3" ht="11.5"/>
    <row r="235" spans="3:3" ht="15" customHeight="1">
      <c r="C235" s="164" t="s">
        <v>721</v>
      </c>
    </row>
    <row r="236" spans="3:3" ht="11.5"/>
    <row r="237" spans="3:3" ht="15" customHeight="1">
      <c r="C237" s="165" t="s">
        <v>681</v>
      </c>
    </row>
    <row r="238" spans="3:3" ht="15" customHeight="1">
      <c r="C238" s="171" t="s">
        <v>682</v>
      </c>
    </row>
    <row r="239" spans="3:3" ht="11.5"/>
    <row r="240" spans="3:3" ht="15" customHeight="1">
      <c r="C240" s="165" t="s">
        <v>689</v>
      </c>
    </row>
    <row r="241" spans="3:3" ht="15" customHeight="1">
      <c r="C241" s="171" t="s">
        <v>682</v>
      </c>
    </row>
    <row r="242" spans="3:3" ht="25" customHeight="1">
      <c r="C242" s="171" t="s">
        <v>698</v>
      </c>
    </row>
    <row r="243" spans="3:3" ht="15" customHeight="1">
      <c r="C243" s="171" t="s">
        <v>683</v>
      </c>
    </row>
    <row r="244" spans="3:3" ht="11.5"/>
    <row r="245" spans="3:3" ht="15" customHeight="1">
      <c r="C245" s="165" t="s">
        <v>690</v>
      </c>
    </row>
    <row r="246" spans="3:3" ht="15" customHeight="1">
      <c r="C246" s="171" t="s">
        <v>682</v>
      </c>
    </row>
    <row r="247" spans="3:3" ht="25" customHeight="1">
      <c r="C247" s="171" t="s">
        <v>698</v>
      </c>
    </row>
    <row r="248" spans="3:3" ht="15" customHeight="1">
      <c r="C248" s="171" t="s">
        <v>685</v>
      </c>
    </row>
    <row r="249" spans="3:3" ht="15" customHeight="1">
      <c r="C249" s="171" t="s">
        <v>686</v>
      </c>
    </row>
    <row r="250" spans="3:3" ht="15" customHeight="1">
      <c r="C250" s="171" t="s">
        <v>687</v>
      </c>
    </row>
    <row r="251" spans="3:3" ht="15" customHeight="1">
      <c r="C251" s="171" t="s">
        <v>688</v>
      </c>
    </row>
    <row r="252" spans="3:3" ht="11.5"/>
    <row r="253" spans="3:3" ht="15" customHeight="1">
      <c r="C253" s="165" t="s">
        <v>691</v>
      </c>
    </row>
    <row r="254" spans="3:3" ht="15" customHeight="1">
      <c r="C254" s="171" t="s">
        <v>694</v>
      </c>
    </row>
    <row r="255" spans="3:3" ht="25" customHeight="1">
      <c r="C255" s="171" t="s">
        <v>692</v>
      </c>
    </row>
    <row r="256" spans="3:3" ht="15" customHeight="1">
      <c r="C256" s="171" t="s">
        <v>693</v>
      </c>
    </row>
    <row r="257" spans="2:4" ht="11.5"/>
    <row r="258" spans="2:4" ht="11.5">
      <c r="B258" s="6" t="s">
        <v>695</v>
      </c>
      <c r="C258" s="6"/>
      <c r="D258" s="6"/>
    </row>
    <row r="259" spans="2:4" ht="11.5"/>
    <row r="260" spans="2:4" ht="15" customHeight="1">
      <c r="C260" s="164" t="s">
        <v>702</v>
      </c>
    </row>
    <row r="261" spans="2:4" ht="11.5"/>
    <row r="262" spans="2:4" ht="15" customHeight="1">
      <c r="C262" s="164" t="s">
        <v>699</v>
      </c>
    </row>
    <row r="263" spans="2:4" ht="11.5"/>
    <row r="264" spans="2:4" ht="34.5">
      <c r="C264" s="165" t="s">
        <v>700</v>
      </c>
    </row>
    <row r="265" spans="2:4" ht="11.5"/>
    <row r="266" spans="2:4" ht="34.5">
      <c r="C266" s="165" t="s">
        <v>708</v>
      </c>
    </row>
    <row r="267" spans="2:4" ht="15" customHeight="1">
      <c r="C267" s="171" t="s">
        <v>709</v>
      </c>
    </row>
    <row r="268" spans="2:4" ht="25" customHeight="1">
      <c r="C268" s="171" t="s">
        <v>710</v>
      </c>
    </row>
    <row r="269" spans="2:4" ht="11.5"/>
    <row r="270" spans="2:4" ht="15" customHeight="1">
      <c r="C270" s="164" t="s">
        <v>701</v>
      </c>
    </row>
    <row r="271" spans="2:4" ht="11.5"/>
    <row r="272" spans="2:4" ht="34.5">
      <c r="C272" s="170" t="s">
        <v>726</v>
      </c>
    </row>
    <row r="273" spans="3:3" ht="11.5">
      <c r="C273" s="158"/>
    </row>
    <row r="274" spans="3:3" ht="25" customHeight="1">
      <c r="C274" s="170" t="s">
        <v>722</v>
      </c>
    </row>
    <row r="275" spans="3:3" ht="34.5">
      <c r="C275" s="171" t="s">
        <v>567</v>
      </c>
    </row>
    <row r="276" spans="3:3" ht="11.5">
      <c r="C276" s="158"/>
    </row>
    <row r="277" spans="3:3" ht="25" customHeight="1">
      <c r="C277" s="170" t="s">
        <v>727</v>
      </c>
    </row>
    <row r="278" spans="3:3" ht="11.5">
      <c r="C278" s="158"/>
    </row>
    <row r="279" spans="3:3" ht="25" customHeight="1">
      <c r="C279" s="170" t="s">
        <v>723</v>
      </c>
    </row>
    <row r="280" spans="3:3" ht="25" customHeight="1">
      <c r="C280" s="171" t="s">
        <v>731</v>
      </c>
    </row>
    <row r="281" spans="3:3" ht="23">
      <c r="C281" s="171" t="s">
        <v>733</v>
      </c>
    </row>
    <row r="282" spans="3:3" ht="25" customHeight="1">
      <c r="C282" s="171" t="s">
        <v>729</v>
      </c>
    </row>
    <row r="283" spans="3:3" ht="46">
      <c r="C283" s="171" t="s">
        <v>724</v>
      </c>
    </row>
    <row r="284" spans="3:3" ht="34.5">
      <c r="C284" s="171" t="s">
        <v>725</v>
      </c>
    </row>
    <row r="285" spans="3:3" ht="11.5"/>
    <row r="286" spans="3:3" ht="11.5"/>
    <row r="287" spans="3:3" ht="11.5"/>
    <row r="288" spans="3:3" ht="11.5"/>
    <row r="289" spans="2:4" ht="11.5"/>
    <row r="290" spans="2:4" ht="11.5"/>
    <row r="291" spans="2:4" ht="57.5">
      <c r="C291" s="171" t="s">
        <v>734</v>
      </c>
    </row>
    <row r="292" spans="2:4" ht="11.5"/>
    <row r="293" spans="2:4" ht="46">
      <c r="C293" s="164" t="s">
        <v>707</v>
      </c>
    </row>
    <row r="294" spans="2:4" ht="11.5"/>
    <row r="295" spans="2:4" ht="11.5"/>
    <row r="296" spans="2:4" ht="11.5"/>
    <row r="297" spans="2:4" ht="11.5"/>
    <row r="298" spans="2:4" ht="11.5"/>
    <row r="299" spans="2:4" ht="11.5"/>
    <row r="300" spans="2:4" ht="11.5">
      <c r="B300" s="4" t="s">
        <v>704</v>
      </c>
      <c r="C300" s="4"/>
      <c r="D300" s="4"/>
    </row>
    <row r="301" spans="2:4" ht="11.5"/>
    <row r="302" spans="2:4" ht="11.5">
      <c r="B302" s="6" t="s">
        <v>193</v>
      </c>
      <c r="C302" s="6"/>
      <c r="D302" s="6"/>
    </row>
    <row r="303" spans="2:4" ht="11.5"/>
    <row r="304" spans="2:4" ht="34.5">
      <c r="C304" s="164" t="s">
        <v>711</v>
      </c>
    </row>
    <row r="305" spans="2:4" ht="11.5">
      <c r="C305" s="158"/>
    </row>
    <row r="306" spans="2:4" ht="34.5">
      <c r="C306" s="164" t="s">
        <v>712</v>
      </c>
    </row>
    <row r="307" spans="2:4" ht="11.5">
      <c r="C307" s="158"/>
    </row>
    <row r="308" spans="2:4" ht="34.5">
      <c r="C308" s="164" t="s">
        <v>713</v>
      </c>
    </row>
    <row r="309" spans="2:4" ht="11.5">
      <c r="C309" s="158"/>
    </row>
    <row r="310" spans="2:4" ht="25" customHeight="1">
      <c r="C310" s="164" t="s">
        <v>714</v>
      </c>
    </row>
    <row r="311" spans="2:4" ht="11.5">
      <c r="C311" s="158"/>
    </row>
    <row r="312" spans="2:4" ht="25" customHeight="1">
      <c r="C312" s="164" t="s">
        <v>715</v>
      </c>
    </row>
    <row r="313" spans="2:4" ht="11.5">
      <c r="C313" s="158"/>
    </row>
    <row r="314" spans="2:4" ht="34.5">
      <c r="C314" s="164" t="s">
        <v>716</v>
      </c>
    </row>
    <row r="315" spans="2:4" ht="11.5"/>
    <row r="316" spans="2:4" ht="11.5">
      <c r="B316" s="6" t="s">
        <v>200</v>
      </c>
      <c r="C316" s="6"/>
      <c r="D316" s="6"/>
    </row>
    <row r="317" spans="2:4" ht="11.5"/>
    <row r="318" spans="2:4" ht="15" customHeight="1">
      <c r="C318" s="164" t="s">
        <v>717</v>
      </c>
    </row>
    <row r="319" spans="2:4" ht="11.5">
      <c r="C319" s="158"/>
    </row>
    <row r="320" spans="2:4" ht="15" customHeight="1">
      <c r="C320" s="164" t="s">
        <v>718</v>
      </c>
    </row>
    <row r="321" spans="2:4" ht="11.5">
      <c r="C321" s="158"/>
    </row>
    <row r="322" spans="2:4" ht="15" customHeight="1">
      <c r="C322" s="164" t="s">
        <v>719</v>
      </c>
    </row>
    <row r="323" spans="2:4" ht="11.4" customHeight="1"/>
    <row r="324" spans="2:4" ht="11.4" customHeight="1">
      <c r="B324" s="3"/>
      <c r="C324" s="3"/>
      <c r="D324" s="3"/>
    </row>
    <row r="325" spans="2:4" ht="11.4" customHeight="1"/>
  </sheetData>
  <pageMargins left="0.70866141732283472" right="0.70866141732283472" top="0.74803149606299213" bottom="0.74803149606299213" header="0.31496062992125984" footer="0.31496062992125984"/>
  <pageSetup paperSize="9" pageOrder="overThenDown" orientation="landscape" r:id="rId1"/>
  <headerFooter>
    <oddFooter>&amp;L&amp;D&amp;C&amp;F&amp;R&amp;P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4B92D-CD25-43AB-AB95-B5128E5A6D69}">
  <sheetPr codeName="Sheet2">
    <tabColor rgb="FFFFFF85"/>
  </sheetPr>
  <dimension ref="A1:AH37"/>
  <sheetViews>
    <sheetView showGridLines="0" zoomScale="90" zoomScaleNormal="90" zoomScaleSheetLayoutView="80" workbookViewId="0">
      <selection activeCell="G21" sqref="G21"/>
    </sheetView>
  </sheetViews>
  <sheetFormatPr baseColWidth="10" defaultColWidth="0" defaultRowHeight="11.5" zeroHeight="1" outlineLevelRow="1"/>
  <cols>
    <col min="1" max="3" width="2.59765625" customWidth="1"/>
    <col min="4" max="4" width="70.59765625" customWidth="1"/>
    <col min="5" max="6" width="14.59765625" customWidth="1"/>
    <col min="7" max="9" width="13.59765625" customWidth="1"/>
    <col min="10" max="11" width="4.59765625" customWidth="1"/>
    <col min="12" max="21" width="40.59765625" hidden="1" customWidth="1"/>
    <col min="22" max="34" width="0" hidden="1" customWidth="1"/>
    <col min="35" max="16384" width="12.59765625" hidden="1"/>
  </cols>
  <sheetData>
    <row r="1" spans="1:34">
      <c r="A1" s="3" t="str">
        <f>Config!$I$128</f>
        <v>GENERAL ASSUMPTIONS</v>
      </c>
      <c r="B1" s="3"/>
      <c r="C1" s="3"/>
      <c r="D1" s="3"/>
      <c r="E1" s="10"/>
      <c r="F1" s="3"/>
      <c r="G1" s="3"/>
      <c r="H1" s="3"/>
      <c r="I1" s="23"/>
      <c r="J1" s="23"/>
      <c r="L1" s="37"/>
      <c r="M1" s="37"/>
      <c r="N1" s="37"/>
      <c r="O1" s="37"/>
      <c r="P1" s="37"/>
      <c r="Q1" s="37"/>
      <c r="R1" s="37"/>
      <c r="S1" s="37"/>
      <c r="T1" s="37"/>
      <c r="U1" s="37"/>
      <c r="W1" s="37"/>
      <c r="X1" s="37"/>
      <c r="Y1" s="37"/>
      <c r="Z1" s="37"/>
      <c r="AA1" s="37"/>
      <c r="AB1" s="37"/>
      <c r="AC1" s="37"/>
      <c r="AD1" s="37"/>
      <c r="AE1" s="37"/>
      <c r="AF1" s="37"/>
      <c r="AH1" s="37" t="s">
        <v>516</v>
      </c>
    </row>
    <row r="2" spans="1:34">
      <c r="A2" s="3" t="str">
        <f>$D$8&amp;" "&amp;$F$8</f>
        <v>Name of the project beneficiary: Company ABC</v>
      </c>
      <c r="B2" s="3"/>
      <c r="C2" s="3"/>
      <c r="D2" s="3"/>
      <c r="E2" s="10"/>
      <c r="F2" s="3"/>
      <c r="G2" s="3"/>
      <c r="H2" s="3"/>
      <c r="I2" s="23"/>
      <c r="J2" s="23"/>
      <c r="L2" s="37"/>
      <c r="M2" s="37"/>
      <c r="N2" s="37"/>
      <c r="O2" s="37"/>
      <c r="P2" s="37"/>
      <c r="Q2" s="37"/>
      <c r="R2" s="37"/>
      <c r="S2" s="37"/>
      <c r="T2" s="37"/>
      <c r="U2" s="37"/>
      <c r="W2" s="37"/>
      <c r="X2" s="37"/>
      <c r="Y2" s="37"/>
      <c r="Z2" s="37"/>
      <c r="AA2" s="37"/>
      <c r="AB2" s="37"/>
      <c r="AC2" s="37"/>
      <c r="AD2" s="37"/>
      <c r="AE2" s="37"/>
      <c r="AF2" s="37"/>
      <c r="AH2" s="37"/>
    </row>
    <row r="3" spans="1:34">
      <c r="A3" s="3" t="str">
        <f>$D$10&amp;" "&amp;$F$10</f>
        <v>Name of the investment project: Project XYZ</v>
      </c>
      <c r="B3" s="3"/>
      <c r="C3" s="3"/>
      <c r="D3" s="3"/>
      <c r="E3" s="10"/>
      <c r="F3" s="3"/>
      <c r="G3" s="3"/>
      <c r="H3" s="3"/>
      <c r="I3" s="23"/>
      <c r="J3" s="23"/>
      <c r="L3" s="37" t="str">
        <f>Config!AT$1</f>
        <v>Language</v>
      </c>
      <c r="M3" s="37"/>
      <c r="N3" s="37"/>
      <c r="O3" s="37"/>
      <c r="P3" s="37"/>
      <c r="Q3" s="37"/>
      <c r="R3" s="37"/>
      <c r="S3" s="37"/>
      <c r="T3" s="37"/>
      <c r="U3" s="37"/>
      <c r="W3" s="37" t="str">
        <f>Config!BE$1</f>
        <v>Units</v>
      </c>
      <c r="X3" s="37"/>
      <c r="Y3" s="37"/>
      <c r="Z3" s="37"/>
      <c r="AA3" s="37"/>
      <c r="AB3" s="37"/>
      <c r="AC3" s="37"/>
      <c r="AD3" s="37"/>
      <c r="AE3" s="37"/>
      <c r="AF3" s="37"/>
      <c r="AH3" s="37"/>
    </row>
    <row r="4" spans="1:34">
      <c r="A4" s="3" t="str">
        <f>IF(SUM(AH6:AH36)&lt;&gt;0,Config!$I$153,"")</f>
        <v/>
      </c>
      <c r="B4" s="3"/>
      <c r="C4" s="3"/>
      <c r="D4" s="3"/>
      <c r="E4" s="3"/>
      <c r="F4" s="3"/>
      <c r="G4" s="3"/>
      <c r="H4" s="3"/>
      <c r="I4" s="34"/>
      <c r="J4" s="34"/>
      <c r="L4" s="38" t="str">
        <f>Config!AT$2</f>
        <v>English</v>
      </c>
      <c r="M4" s="38" t="str">
        <f>Config!AU$2</f>
        <v>Polish</v>
      </c>
      <c r="N4" s="38" t="str">
        <f>Config!AV$2</f>
        <v>[…]</v>
      </c>
      <c r="O4" s="38" t="str">
        <f>Config!AW$2</f>
        <v>[…]</v>
      </c>
      <c r="P4" s="38" t="str">
        <f>Config!AX$2</f>
        <v>[…]</v>
      </c>
      <c r="Q4" s="38" t="str">
        <f>Config!AY$2</f>
        <v>[…]</v>
      </c>
      <c r="R4" s="38" t="str">
        <f>Config!AZ$2</f>
        <v>[…]</v>
      </c>
      <c r="S4" s="38" t="str">
        <f>Config!BA$2</f>
        <v>[…]</v>
      </c>
      <c r="T4" s="38" t="str">
        <f>Config!BB$2</f>
        <v>[…]</v>
      </c>
      <c r="U4" s="38" t="str">
        <f>Config!BC$2</f>
        <v>[…]</v>
      </c>
      <c r="W4" s="38" t="str">
        <f>Config!BE$2</f>
        <v>English</v>
      </c>
      <c r="X4" s="38" t="str">
        <f>Config!BF$2</f>
        <v>Polish</v>
      </c>
      <c r="Y4" s="38" t="str">
        <f>Config!BG$2</f>
        <v>[…]</v>
      </c>
      <c r="Z4" s="38" t="str">
        <f>Config!BH$2</f>
        <v>[…]</v>
      </c>
      <c r="AA4" s="38" t="str">
        <f>Config!BI$2</f>
        <v>[…]</v>
      </c>
      <c r="AB4" s="38" t="str">
        <f>Config!BJ$2</f>
        <v>[…]</v>
      </c>
      <c r="AC4" s="38" t="str">
        <f>Config!BK$2</f>
        <v>[…]</v>
      </c>
      <c r="AD4" s="38" t="str">
        <f>Config!BL$2</f>
        <v>[…]</v>
      </c>
      <c r="AE4" s="38" t="str">
        <f>Config!BM$2</f>
        <v>[…]</v>
      </c>
      <c r="AF4" s="38" t="str">
        <f>Config!BN$2</f>
        <v>[…]</v>
      </c>
      <c r="AH4" s="38"/>
    </row>
    <row r="5" spans="1:34">
      <c r="E5" s="11"/>
    </row>
    <row r="6" spans="1:34">
      <c r="A6" s="4" t="str">
        <f>INDEX($L6:$U6,MATCH(General!$F$14,$L$4:$U$4,0))</f>
        <v>Identification of the project</v>
      </c>
      <c r="B6" s="4"/>
      <c r="C6" s="4"/>
      <c r="D6" s="4"/>
      <c r="E6" s="59" t="str">
        <f>Config!$I$141</f>
        <v>Unit</v>
      </c>
      <c r="F6" s="4"/>
      <c r="G6" s="4"/>
      <c r="H6" s="4"/>
      <c r="I6" s="4"/>
      <c r="J6" s="4"/>
      <c r="L6" s="39" t="s">
        <v>501</v>
      </c>
      <c r="M6" s="39" t="s">
        <v>57</v>
      </c>
      <c r="N6" s="39" t="s">
        <v>57</v>
      </c>
      <c r="O6" s="39" t="s">
        <v>57</v>
      </c>
      <c r="P6" s="39" t="s">
        <v>57</v>
      </c>
      <c r="Q6" s="39" t="s">
        <v>57</v>
      </c>
      <c r="R6" s="39" t="s">
        <v>57</v>
      </c>
      <c r="S6" s="39" t="s">
        <v>57</v>
      </c>
      <c r="T6" s="39" t="s">
        <v>57</v>
      </c>
      <c r="U6" s="39" t="s">
        <v>57</v>
      </c>
    </row>
    <row r="7" spans="1:34" outlineLevel="1">
      <c r="E7" s="11"/>
    </row>
    <row r="8" spans="1:34" outlineLevel="1">
      <c r="B8" s="140" t="str">
        <f>IF(AH8&lt;&gt;0,"!","")</f>
        <v/>
      </c>
      <c r="D8" s="135" t="str">
        <f>INDEX($L8:$U8,MATCH(General!$F$14,$L$4:$U$4,0))</f>
        <v>Name of the project beneficiary:</v>
      </c>
      <c r="E8" s="60" t="str">
        <f>INDEX($W8:$AF8,MATCH(General!$F$14,$W$4:$AF$4,0))</f>
        <v>text</v>
      </c>
      <c r="F8" s="177" t="s">
        <v>536</v>
      </c>
      <c r="G8" s="178"/>
      <c r="H8" s="178"/>
      <c r="I8" s="179"/>
      <c r="L8" s="39" t="s">
        <v>426</v>
      </c>
      <c r="M8" s="39" t="s">
        <v>57</v>
      </c>
      <c r="N8" s="39" t="s">
        <v>57</v>
      </c>
      <c r="O8" s="39" t="s">
        <v>57</v>
      </c>
      <c r="P8" s="39" t="s">
        <v>57</v>
      </c>
      <c r="Q8" s="39" t="s">
        <v>57</v>
      </c>
      <c r="R8" s="39" t="s">
        <v>57</v>
      </c>
      <c r="S8" s="39" t="s">
        <v>57</v>
      </c>
      <c r="T8" s="39" t="s">
        <v>57</v>
      </c>
      <c r="U8" s="39" t="s">
        <v>57</v>
      </c>
      <c r="W8" s="39" t="s">
        <v>107</v>
      </c>
      <c r="X8" s="39" t="s">
        <v>199</v>
      </c>
      <c r="Y8" s="39" t="s">
        <v>57</v>
      </c>
      <c r="Z8" s="39" t="s">
        <v>57</v>
      </c>
      <c r="AA8" s="39" t="s">
        <v>57</v>
      </c>
      <c r="AB8" s="39" t="s">
        <v>57</v>
      </c>
      <c r="AC8" s="39" t="s">
        <v>57</v>
      </c>
      <c r="AD8" s="39" t="s">
        <v>57</v>
      </c>
      <c r="AE8" s="39" t="s">
        <v>57</v>
      </c>
      <c r="AF8" s="39" t="s">
        <v>57</v>
      </c>
      <c r="AH8" s="25">
        <f>COUNTIFS(F8,"")</f>
        <v>0</v>
      </c>
    </row>
    <row r="9" spans="1:34" outlineLevel="1">
      <c r="E9" s="11"/>
      <c r="G9" s="11"/>
      <c r="H9" s="11"/>
      <c r="I9" s="11"/>
    </row>
    <row r="10" spans="1:34" outlineLevel="1">
      <c r="B10" s="140" t="str">
        <f>IF(AH10&lt;&gt;0,"!","")</f>
        <v/>
      </c>
      <c r="D10" s="135" t="str">
        <f>INDEX($L10:$U10,MATCH(General!$F$14,$L$4:$U$4,0))</f>
        <v>Name of the investment project:</v>
      </c>
      <c r="E10" s="60" t="str">
        <f>INDEX($W10:$AF10,MATCH(General!$F$14,$W$4:$AF$4,0))</f>
        <v>text</v>
      </c>
      <c r="F10" s="147" t="s">
        <v>537</v>
      </c>
      <c r="G10" s="152"/>
      <c r="H10" s="152"/>
      <c r="I10" s="153"/>
      <c r="L10" s="39" t="s">
        <v>427</v>
      </c>
      <c r="M10" s="39" t="s">
        <v>57</v>
      </c>
      <c r="N10" s="39" t="s">
        <v>57</v>
      </c>
      <c r="O10" s="39" t="s">
        <v>57</v>
      </c>
      <c r="P10" s="39" t="s">
        <v>57</v>
      </c>
      <c r="Q10" s="39" t="s">
        <v>57</v>
      </c>
      <c r="R10" s="39" t="s">
        <v>57</v>
      </c>
      <c r="S10" s="39" t="s">
        <v>57</v>
      </c>
      <c r="T10" s="39" t="s">
        <v>57</v>
      </c>
      <c r="U10" s="39" t="s">
        <v>57</v>
      </c>
      <c r="W10" s="39" t="s">
        <v>107</v>
      </c>
      <c r="X10" s="39" t="s">
        <v>199</v>
      </c>
      <c r="Y10" s="39" t="s">
        <v>57</v>
      </c>
      <c r="Z10" s="39" t="s">
        <v>57</v>
      </c>
      <c r="AA10" s="39" t="s">
        <v>57</v>
      </c>
      <c r="AB10" s="39" t="s">
        <v>57</v>
      </c>
      <c r="AC10" s="39" t="s">
        <v>57</v>
      </c>
      <c r="AD10" s="39" t="s">
        <v>57</v>
      </c>
      <c r="AE10" s="39" t="s">
        <v>57</v>
      </c>
      <c r="AF10" s="39" t="s">
        <v>57</v>
      </c>
      <c r="AH10" s="25">
        <f>COUNTIFS(F10,"")</f>
        <v>0</v>
      </c>
    </row>
    <row r="11" spans="1:34">
      <c r="E11" s="11"/>
    </row>
    <row r="12" spans="1:34">
      <c r="A12" s="4" t="str">
        <f>INDEX($L12:$U12,MATCH(General!$F$14,$L$4:$U$4,0))</f>
        <v>General information</v>
      </c>
      <c r="B12" s="4"/>
      <c r="C12" s="4"/>
      <c r="D12" s="4"/>
      <c r="E12" s="59" t="str">
        <f>Config!$I$141</f>
        <v>Unit</v>
      </c>
      <c r="F12" s="4"/>
      <c r="G12" s="4"/>
      <c r="H12" s="4"/>
      <c r="I12" s="4"/>
      <c r="J12" s="4"/>
      <c r="L12" s="39" t="s">
        <v>502</v>
      </c>
      <c r="M12" s="39" t="s">
        <v>57</v>
      </c>
      <c r="N12" s="39" t="s">
        <v>57</v>
      </c>
      <c r="O12" s="39" t="s">
        <v>57</v>
      </c>
      <c r="P12" s="39" t="s">
        <v>57</v>
      </c>
      <c r="Q12" s="39" t="s">
        <v>57</v>
      </c>
      <c r="R12" s="39" t="s">
        <v>57</v>
      </c>
      <c r="S12" s="39" t="s">
        <v>57</v>
      </c>
      <c r="T12" s="39" t="s">
        <v>57</v>
      </c>
      <c r="U12" s="39" t="s">
        <v>57</v>
      </c>
    </row>
    <row r="13" spans="1:34" outlineLevel="1">
      <c r="E13" s="11"/>
    </row>
    <row r="14" spans="1:34" outlineLevel="1">
      <c r="B14" s="140" t="str">
        <f>IF(AH14&lt;&gt;0,"!","")</f>
        <v/>
      </c>
      <c r="D14" s="125" t="str">
        <f>INDEX($L14:$U14,MATCH(General!$F$14,$L$4:$U$4,0))</f>
        <v>Language</v>
      </c>
      <c r="E14" s="60" t="str">
        <f>INDEX($W14:$AF14,MATCH(General!$F$14,$W$4:$AF$4,0))</f>
        <v>text</v>
      </c>
      <c r="F14" s="24" t="s">
        <v>138</v>
      </c>
      <c r="L14" s="39" t="s">
        <v>137</v>
      </c>
      <c r="M14" s="39" t="s">
        <v>57</v>
      </c>
      <c r="N14" s="39" t="s">
        <v>57</v>
      </c>
      <c r="O14" s="39" t="s">
        <v>57</v>
      </c>
      <c r="P14" s="39" t="s">
        <v>57</v>
      </c>
      <c r="Q14" s="39" t="s">
        <v>57</v>
      </c>
      <c r="R14" s="39" t="s">
        <v>57</v>
      </c>
      <c r="S14" s="39" t="s">
        <v>57</v>
      </c>
      <c r="T14" s="39" t="s">
        <v>57</v>
      </c>
      <c r="U14" s="39" t="s">
        <v>57</v>
      </c>
      <c r="W14" s="39" t="s">
        <v>107</v>
      </c>
      <c r="X14" s="39" t="s">
        <v>199</v>
      </c>
      <c r="Y14" s="39" t="s">
        <v>57</v>
      </c>
      <c r="Z14" s="39" t="s">
        <v>57</v>
      </c>
      <c r="AA14" s="39" t="s">
        <v>57</v>
      </c>
      <c r="AB14" s="39" t="s">
        <v>57</v>
      </c>
      <c r="AC14" s="39" t="s">
        <v>57</v>
      </c>
      <c r="AD14" s="39" t="s">
        <v>57</v>
      </c>
      <c r="AE14" s="39" t="s">
        <v>57</v>
      </c>
      <c r="AF14" s="39" t="s">
        <v>57</v>
      </c>
      <c r="AH14" s="25">
        <f>COUNTIFS(F14,"")</f>
        <v>0</v>
      </c>
    </row>
    <row r="15" spans="1:34" outlineLevel="1">
      <c r="E15" s="11"/>
    </row>
    <row r="16" spans="1:34" outlineLevel="1">
      <c r="B16" s="140" t="str">
        <f>IF(AH16&lt;&gt;0,"!","")</f>
        <v/>
      </c>
      <c r="D16" s="125" t="str">
        <f>INDEX($L16:$U16,MATCH(General!$F$14,$L$4:$U$4,0))</f>
        <v>Currency / Units</v>
      </c>
      <c r="E16" s="60" t="str">
        <f>INDEX($W16:$AF16,MATCH(General!$F$14,$W$4:$AF$4,0))</f>
        <v>text</v>
      </c>
      <c r="F16" s="24" t="s">
        <v>46</v>
      </c>
      <c r="L16" s="39" t="s">
        <v>249</v>
      </c>
      <c r="M16" s="39" t="s">
        <v>57</v>
      </c>
      <c r="N16" s="39" t="s">
        <v>57</v>
      </c>
      <c r="O16" s="39" t="s">
        <v>57</v>
      </c>
      <c r="P16" s="39" t="s">
        <v>57</v>
      </c>
      <c r="Q16" s="39" t="s">
        <v>57</v>
      </c>
      <c r="R16" s="39" t="s">
        <v>57</v>
      </c>
      <c r="S16" s="39" t="s">
        <v>57</v>
      </c>
      <c r="T16" s="39" t="s">
        <v>57</v>
      </c>
      <c r="U16" s="39" t="s">
        <v>57</v>
      </c>
      <c r="W16" s="39" t="s">
        <v>107</v>
      </c>
      <c r="X16" s="39" t="s">
        <v>199</v>
      </c>
      <c r="Y16" s="39" t="s">
        <v>57</v>
      </c>
      <c r="Z16" s="39" t="s">
        <v>57</v>
      </c>
      <c r="AA16" s="39" t="s">
        <v>57</v>
      </c>
      <c r="AB16" s="39" t="s">
        <v>57</v>
      </c>
      <c r="AC16" s="39" t="s">
        <v>57</v>
      </c>
      <c r="AD16" s="39" t="s">
        <v>57</v>
      </c>
      <c r="AE16" s="39" t="s">
        <v>57</v>
      </c>
      <c r="AF16" s="39" t="s">
        <v>57</v>
      </c>
      <c r="AH16" s="25">
        <f>COUNTIFS(F16,"")</f>
        <v>0</v>
      </c>
    </row>
    <row r="17" spans="1:34" outlineLevel="1">
      <c r="E17" s="11"/>
    </row>
    <row r="18" spans="1:34" outlineLevel="1">
      <c r="B18" s="140" t="str">
        <f>IF(AH18&lt;&gt;0,"!","")</f>
        <v/>
      </c>
      <c r="D18" s="125" t="str">
        <f>INDEX($L18:$U18,MATCH(General!$F$14,$L$4:$U$4,0))</f>
        <v>Country</v>
      </c>
      <c r="E18" s="60" t="str">
        <f>INDEX($W18:$AF18,MATCH(General!$F$14,$W$4:$AF$4,0))</f>
        <v>text</v>
      </c>
      <c r="F18" s="24" t="s">
        <v>540</v>
      </c>
      <c r="L18" s="39" t="s">
        <v>102</v>
      </c>
      <c r="M18" s="39" t="s">
        <v>57</v>
      </c>
      <c r="N18" s="39" t="s">
        <v>57</v>
      </c>
      <c r="O18" s="39" t="s">
        <v>57</v>
      </c>
      <c r="P18" s="39" t="s">
        <v>57</v>
      </c>
      <c r="Q18" s="39" t="s">
        <v>57</v>
      </c>
      <c r="R18" s="39" t="s">
        <v>57</v>
      </c>
      <c r="S18" s="39" t="s">
        <v>57</v>
      </c>
      <c r="T18" s="39" t="s">
        <v>57</v>
      </c>
      <c r="U18" s="39" t="s">
        <v>57</v>
      </c>
      <c r="W18" s="39" t="s">
        <v>107</v>
      </c>
      <c r="X18" s="39" t="s">
        <v>199</v>
      </c>
      <c r="Y18" s="39" t="s">
        <v>57</v>
      </c>
      <c r="Z18" s="39" t="s">
        <v>57</v>
      </c>
      <c r="AA18" s="39" t="s">
        <v>57</v>
      </c>
      <c r="AB18" s="39" t="s">
        <v>57</v>
      </c>
      <c r="AC18" s="39" t="s">
        <v>57</v>
      </c>
      <c r="AD18" s="39" t="s">
        <v>57</v>
      </c>
      <c r="AE18" s="39" t="s">
        <v>57</v>
      </c>
      <c r="AF18" s="39" t="s">
        <v>57</v>
      </c>
      <c r="AH18" s="25">
        <f>COUNTIFS(F18,"")</f>
        <v>0</v>
      </c>
    </row>
    <row r="19" spans="1:34" outlineLevel="1">
      <c r="E19" s="11"/>
    </row>
    <row r="20" spans="1:34" outlineLevel="1">
      <c r="B20" s="140" t="str">
        <f>IF(AH20&lt;&gt;0,"!","")</f>
        <v/>
      </c>
      <c r="D20" s="125" t="str">
        <f>INDEX($L20:$U20,MATCH(General!$F$14,$L$4:$U$4,0))</f>
        <v>First year of infrastructure roll-out</v>
      </c>
      <c r="E20" s="60" t="str">
        <f>INDEX($W20:$AF20,MATCH(General!$F$14,$W$4:$AF$4,0))</f>
        <v>year</v>
      </c>
      <c r="F20" s="119">
        <v>2025</v>
      </c>
      <c r="L20" s="39" t="s">
        <v>103</v>
      </c>
      <c r="M20" s="39" t="s">
        <v>57</v>
      </c>
      <c r="N20" s="39" t="s">
        <v>57</v>
      </c>
      <c r="O20" s="39" t="s">
        <v>57</v>
      </c>
      <c r="P20" s="39" t="s">
        <v>57</v>
      </c>
      <c r="Q20" s="39" t="s">
        <v>57</v>
      </c>
      <c r="R20" s="39" t="s">
        <v>57</v>
      </c>
      <c r="S20" s="39" t="s">
        <v>57</v>
      </c>
      <c r="T20" s="39" t="s">
        <v>57</v>
      </c>
      <c r="U20" s="39" t="s">
        <v>57</v>
      </c>
      <c r="W20" s="39" t="s">
        <v>106</v>
      </c>
      <c r="X20" s="39" t="s">
        <v>388</v>
      </c>
      <c r="Y20" s="39" t="s">
        <v>57</v>
      </c>
      <c r="Z20" s="39" t="s">
        <v>57</v>
      </c>
      <c r="AA20" s="39" t="s">
        <v>57</v>
      </c>
      <c r="AB20" s="39" t="s">
        <v>57</v>
      </c>
      <c r="AC20" s="39" t="s">
        <v>57</v>
      </c>
      <c r="AD20" s="39" t="s">
        <v>57</v>
      </c>
      <c r="AE20" s="39" t="s">
        <v>57</v>
      </c>
      <c r="AF20" s="39" t="s">
        <v>57</v>
      </c>
      <c r="AH20" s="25">
        <f>COUNTIFS(F20,"")</f>
        <v>0</v>
      </c>
    </row>
    <row r="21" spans="1:34" outlineLevel="1">
      <c r="E21" s="11"/>
    </row>
    <row r="22" spans="1:34" outlineLevel="1">
      <c r="B22" s="140" t="str">
        <f>IF(AH22&lt;&gt;0,"!","")</f>
        <v/>
      </c>
      <c r="D22" s="125" t="str">
        <f>INDEX($L22:$U22,MATCH(General!$F$14,$L$4:$U$4,0))</f>
        <v>Number of roll-out years</v>
      </c>
      <c r="E22" s="60" t="str">
        <f>INDEX($W22:$AF22,MATCH(General!$F$14,$W$4:$AF$4,0))</f>
        <v>years</v>
      </c>
      <c r="F22" s="24">
        <v>2</v>
      </c>
      <c r="L22" s="39" t="s">
        <v>104</v>
      </c>
      <c r="M22" s="39" t="s">
        <v>57</v>
      </c>
      <c r="N22" s="39" t="s">
        <v>57</v>
      </c>
      <c r="O22" s="39" t="s">
        <v>57</v>
      </c>
      <c r="P22" s="39" t="s">
        <v>57</v>
      </c>
      <c r="Q22" s="39" t="s">
        <v>57</v>
      </c>
      <c r="R22" s="39" t="s">
        <v>57</v>
      </c>
      <c r="S22" s="39" t="s">
        <v>57</v>
      </c>
      <c r="T22" s="39" t="s">
        <v>57</v>
      </c>
      <c r="U22" s="39" t="s">
        <v>57</v>
      </c>
      <c r="W22" s="39" t="s">
        <v>96</v>
      </c>
      <c r="X22" s="39" t="s">
        <v>146</v>
      </c>
      <c r="Y22" s="39" t="s">
        <v>57</v>
      </c>
      <c r="Z22" s="39" t="s">
        <v>57</v>
      </c>
      <c r="AA22" s="39" t="s">
        <v>57</v>
      </c>
      <c r="AB22" s="39" t="s">
        <v>57</v>
      </c>
      <c r="AC22" s="39" t="s">
        <v>57</v>
      </c>
      <c r="AD22" s="39" t="s">
        <v>57</v>
      </c>
      <c r="AE22" s="39" t="s">
        <v>57</v>
      </c>
      <c r="AF22" s="39" t="s">
        <v>57</v>
      </c>
      <c r="AH22" s="25">
        <f>COUNTIFS(F22,"")</f>
        <v>0</v>
      </c>
    </row>
    <row r="23" spans="1:34" outlineLevel="1">
      <c r="E23" s="11"/>
    </row>
    <row r="24" spans="1:34" outlineLevel="1">
      <c r="B24" s="140" t="str">
        <f>IF(AH24&lt;&gt;0,"!","")</f>
        <v/>
      </c>
      <c r="D24" s="125" t="str">
        <f>INDEX($L24:$U24,MATCH(General!$F$14,$L$4:$U$4,0))</f>
        <v>Reference period</v>
      </c>
      <c r="E24" s="60" t="str">
        <f>INDEX($W24:$AF24,MATCH(General!$F$14,$W$4:$AF$4,0))</f>
        <v>years</v>
      </c>
      <c r="F24" s="24">
        <v>20</v>
      </c>
      <c r="L24" s="39" t="s">
        <v>105</v>
      </c>
      <c r="M24" s="39" t="s">
        <v>57</v>
      </c>
      <c r="N24" s="39" t="s">
        <v>57</v>
      </c>
      <c r="O24" s="39" t="s">
        <v>57</v>
      </c>
      <c r="P24" s="39" t="s">
        <v>57</v>
      </c>
      <c r="Q24" s="39" t="s">
        <v>57</v>
      </c>
      <c r="R24" s="39" t="s">
        <v>57</v>
      </c>
      <c r="S24" s="39" t="s">
        <v>57</v>
      </c>
      <c r="T24" s="39" t="s">
        <v>57</v>
      </c>
      <c r="U24" s="39" t="s">
        <v>57</v>
      </c>
      <c r="W24" s="39" t="s">
        <v>96</v>
      </c>
      <c r="X24" s="39" t="s">
        <v>146</v>
      </c>
      <c r="Y24" s="39" t="s">
        <v>57</v>
      </c>
      <c r="Z24" s="39" t="s">
        <v>57</v>
      </c>
      <c r="AA24" s="39" t="s">
        <v>57</v>
      </c>
      <c r="AB24" s="39" t="s">
        <v>57</v>
      </c>
      <c r="AC24" s="39" t="s">
        <v>57</v>
      </c>
      <c r="AD24" s="39" t="s">
        <v>57</v>
      </c>
      <c r="AE24" s="39" t="s">
        <v>57</v>
      </c>
      <c r="AF24" s="39" t="s">
        <v>57</v>
      </c>
      <c r="AH24" s="25">
        <f>COUNTIFS(F24,"")</f>
        <v>0</v>
      </c>
    </row>
    <row r="25" spans="1:34" outlineLevel="1">
      <c r="E25" s="11"/>
    </row>
    <row r="26" spans="1:34" outlineLevel="1">
      <c r="B26" s="140" t="str">
        <f>IF(AH26&lt;&gt;0,"!","")</f>
        <v/>
      </c>
      <c r="D26" s="125" t="str">
        <f>INDEX($L26:$U26,MATCH(General!$F$14,$L$4:$U$4,0))</f>
        <v xml:space="preserve">Is VAT recoverable by the investor? </v>
      </c>
      <c r="E26" s="60" t="str">
        <f>INDEX($W26:$AF26,MATCH(General!$F$14,$W$4:$AF$4,0))</f>
        <v>1=yes; 0=no</v>
      </c>
      <c r="F26" s="24">
        <v>1</v>
      </c>
      <c r="L26" s="39" t="s">
        <v>500</v>
      </c>
      <c r="M26" s="39" t="s">
        <v>57</v>
      </c>
      <c r="N26" s="39" t="s">
        <v>57</v>
      </c>
      <c r="O26" s="39" t="s">
        <v>57</v>
      </c>
      <c r="P26" s="39" t="s">
        <v>57</v>
      </c>
      <c r="Q26" s="39" t="s">
        <v>57</v>
      </c>
      <c r="R26" s="39" t="s">
        <v>57</v>
      </c>
      <c r="S26" s="39" t="s">
        <v>57</v>
      </c>
      <c r="T26" s="39" t="s">
        <v>57</v>
      </c>
      <c r="U26" s="39" t="s">
        <v>57</v>
      </c>
      <c r="W26" s="39" t="s">
        <v>563</v>
      </c>
      <c r="X26" s="39" t="s">
        <v>564</v>
      </c>
      <c r="Y26" s="39" t="s">
        <v>57</v>
      </c>
      <c r="Z26" s="39" t="s">
        <v>57</v>
      </c>
      <c r="AA26" s="39" t="s">
        <v>57</v>
      </c>
      <c r="AB26" s="39" t="s">
        <v>57</v>
      </c>
      <c r="AC26" s="39" t="s">
        <v>57</v>
      </c>
      <c r="AD26" s="39" t="s">
        <v>57</v>
      </c>
      <c r="AE26" s="39" t="s">
        <v>57</v>
      </c>
      <c r="AF26" s="39" t="s">
        <v>57</v>
      </c>
      <c r="AH26" s="25">
        <f>COUNTIFS(F26,"")</f>
        <v>0</v>
      </c>
    </row>
    <row r="27" spans="1:34" outlineLevel="1">
      <c r="E27" s="11"/>
    </row>
    <row r="28" spans="1:34" outlineLevel="1">
      <c r="B28" s="140" t="str">
        <f>IF(AH28&lt;&gt;0,"!","")</f>
        <v/>
      </c>
      <c r="D28" s="125" t="str">
        <f>INDEX($L28:$U28,MATCH(General!$F$14,$L$4:$U$4,0))</f>
        <v>Financing model selection</v>
      </c>
      <c r="E28" s="60" t="str">
        <f>INDEX($W28:$AF28,MATCH(General!$F$14,$W$4:$AF$4,0))</f>
        <v>text</v>
      </c>
      <c r="F28" s="177" t="s">
        <v>148</v>
      </c>
      <c r="G28" s="178"/>
      <c r="H28" s="179"/>
      <c r="L28" s="39" t="s">
        <v>90</v>
      </c>
      <c r="M28" s="39" t="s">
        <v>57</v>
      </c>
      <c r="N28" s="39" t="s">
        <v>57</v>
      </c>
      <c r="O28" s="39" t="s">
        <v>57</v>
      </c>
      <c r="P28" s="39" t="s">
        <v>57</v>
      </c>
      <c r="Q28" s="39" t="s">
        <v>57</v>
      </c>
      <c r="R28" s="39" t="s">
        <v>57</v>
      </c>
      <c r="S28" s="39" t="s">
        <v>57</v>
      </c>
      <c r="T28" s="39" t="s">
        <v>57</v>
      </c>
      <c r="U28" s="39" t="s">
        <v>57</v>
      </c>
      <c r="W28" s="39" t="s">
        <v>107</v>
      </c>
      <c r="X28" s="39" t="s">
        <v>199</v>
      </c>
      <c r="Y28" s="39" t="s">
        <v>57</v>
      </c>
      <c r="Z28" s="39" t="s">
        <v>57</v>
      </c>
      <c r="AA28" s="39" t="s">
        <v>57</v>
      </c>
      <c r="AB28" s="39" t="s">
        <v>57</v>
      </c>
      <c r="AC28" s="39" t="s">
        <v>57</v>
      </c>
      <c r="AD28" s="39" t="s">
        <v>57</v>
      </c>
      <c r="AE28" s="39" t="s">
        <v>57</v>
      </c>
      <c r="AF28" s="39" t="s">
        <v>57</v>
      </c>
      <c r="AH28" s="25">
        <f>COUNTIFS(F28,"")</f>
        <v>0</v>
      </c>
    </row>
    <row r="29" spans="1:34">
      <c r="E29" s="11"/>
    </row>
    <row r="30" spans="1:34">
      <c r="A30" s="4" t="str">
        <f>INDEX($L30:$U30,MATCH(General!$F$14,$L$4:$U$4,0))</f>
        <v>Detailed calculations of the evaluation tool</v>
      </c>
      <c r="B30" s="4"/>
      <c r="C30" s="4"/>
      <c r="D30" s="4"/>
      <c r="E30" s="4"/>
      <c r="F30" s="4"/>
      <c r="G30" s="4"/>
      <c r="H30" s="4"/>
      <c r="I30" s="4"/>
      <c r="J30" s="4"/>
      <c r="L30" s="39" t="s">
        <v>511</v>
      </c>
      <c r="M30" s="39" t="s">
        <v>57</v>
      </c>
      <c r="N30" s="39" t="s">
        <v>57</v>
      </c>
      <c r="O30" s="39" t="s">
        <v>57</v>
      </c>
      <c r="P30" s="39" t="s">
        <v>57</v>
      </c>
      <c r="Q30" s="39" t="s">
        <v>57</v>
      </c>
      <c r="R30" s="39" t="s">
        <v>57</v>
      </c>
      <c r="S30" s="39" t="s">
        <v>57</v>
      </c>
      <c r="T30" s="39" t="s">
        <v>57</v>
      </c>
      <c r="U30" s="39" t="s">
        <v>57</v>
      </c>
    </row>
    <row r="31" spans="1:34" outlineLevel="1">
      <c r="E31" s="11"/>
    </row>
    <row r="32" spans="1:34" outlineLevel="1">
      <c r="L32" s="39" t="s">
        <v>533</v>
      </c>
      <c r="M32" s="39" t="s">
        <v>57</v>
      </c>
      <c r="N32" s="39" t="s">
        <v>57</v>
      </c>
      <c r="O32" s="39" t="s">
        <v>57</v>
      </c>
      <c r="P32" s="39" t="s">
        <v>57</v>
      </c>
      <c r="Q32" s="39" t="s">
        <v>57</v>
      </c>
      <c r="R32" s="39" t="s">
        <v>57</v>
      </c>
      <c r="S32" s="39" t="s">
        <v>57</v>
      </c>
      <c r="T32" s="39" t="s">
        <v>57</v>
      </c>
      <c r="U32" s="39" t="s">
        <v>57</v>
      </c>
    </row>
    <row r="33" spans="1:21" outlineLevel="1">
      <c r="E33" s="11"/>
    </row>
    <row r="34" spans="1:21" outlineLevel="1">
      <c r="L34" s="39" t="s">
        <v>547</v>
      </c>
      <c r="M34" s="39" t="s">
        <v>57</v>
      </c>
      <c r="N34" s="39" t="s">
        <v>57</v>
      </c>
      <c r="O34" s="39" t="s">
        <v>57</v>
      </c>
      <c r="P34" s="39" t="s">
        <v>57</v>
      </c>
      <c r="Q34" s="39" t="s">
        <v>57</v>
      </c>
      <c r="R34" s="39" t="s">
        <v>57</v>
      </c>
      <c r="S34" s="39" t="s">
        <v>57</v>
      </c>
      <c r="T34" s="39" t="s">
        <v>57</v>
      </c>
      <c r="U34" s="39" t="s">
        <v>57</v>
      </c>
    </row>
    <row r="35" spans="1:21">
      <c r="E35" s="11"/>
    </row>
    <row r="36" spans="1:21">
      <c r="A36" s="3"/>
      <c r="B36" s="3"/>
      <c r="C36" s="3"/>
      <c r="D36" s="3"/>
      <c r="E36" s="3"/>
      <c r="F36" s="3"/>
      <c r="G36" s="3"/>
      <c r="H36" s="3"/>
      <c r="I36" s="3"/>
      <c r="J36" s="3"/>
    </row>
    <row r="37" spans="1:21"/>
  </sheetData>
  <sheetProtection selectLockedCells="1"/>
  <mergeCells count="2">
    <mergeCell ref="F28:H28"/>
    <mergeCell ref="F8:I8"/>
  </mergeCells>
  <conditionalFormatting sqref="A4:F4">
    <cfRule type="expression" dxfId="113" priority="11">
      <formula>$A$4&lt;&gt;""</formula>
    </cfRule>
  </conditionalFormatting>
  <conditionalFormatting sqref="B8">
    <cfRule type="cellIs" dxfId="112" priority="10" operator="notEqual">
      <formula>""</formula>
    </cfRule>
  </conditionalFormatting>
  <conditionalFormatting sqref="B10">
    <cfRule type="cellIs" dxfId="111" priority="9" operator="notEqual">
      <formula>""</formula>
    </cfRule>
  </conditionalFormatting>
  <conditionalFormatting sqref="B14">
    <cfRule type="cellIs" dxfId="110" priority="8" operator="notEqual">
      <formula>""</formula>
    </cfRule>
  </conditionalFormatting>
  <conditionalFormatting sqref="B16">
    <cfRule type="cellIs" dxfId="109" priority="7" operator="notEqual">
      <formula>""</formula>
    </cfRule>
  </conditionalFormatting>
  <conditionalFormatting sqref="B18">
    <cfRule type="cellIs" dxfId="108" priority="6" operator="notEqual">
      <formula>""</formula>
    </cfRule>
  </conditionalFormatting>
  <conditionalFormatting sqref="B20">
    <cfRule type="cellIs" dxfId="107" priority="5" operator="notEqual">
      <formula>""</formula>
    </cfRule>
  </conditionalFormatting>
  <conditionalFormatting sqref="B22">
    <cfRule type="cellIs" dxfId="106" priority="4" operator="notEqual">
      <formula>""</formula>
    </cfRule>
  </conditionalFormatting>
  <conditionalFormatting sqref="B24">
    <cfRule type="cellIs" dxfId="105" priority="3" operator="notEqual">
      <formula>""</formula>
    </cfRule>
  </conditionalFormatting>
  <conditionalFormatting sqref="B26">
    <cfRule type="cellIs" dxfId="104" priority="2" operator="notEqual">
      <formula>""</formula>
    </cfRule>
  </conditionalFormatting>
  <conditionalFormatting sqref="B28">
    <cfRule type="cellIs" dxfId="103" priority="1" operator="notEqual">
      <formula>""</formula>
    </cfRule>
  </conditionalFormatting>
  <dataValidations count="2">
    <dataValidation type="list" allowBlank="1" showInputMessage="1" showErrorMessage="1" sqref="F26" xr:uid="{4D934089-9CE1-4494-81C4-7BDC140F65FF}">
      <formula1>"1,0"</formula1>
    </dataValidation>
    <dataValidation type="textLength" operator="lessThan" allowBlank="1" showInputMessage="1" showErrorMessage="1" error="Text length should not exceed 50 characters." sqref="F10:I10 F8" xr:uid="{413E16D1-34ED-4595-AE29-F4FB6678CD84}">
      <formula1>50</formula1>
    </dataValidation>
  </dataValidations>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14C8189-6CE3-494F-9496-B4D89CF902D7}">
          <x14:formula1>
            <xm:f>Config!$I$89:$I$124</xm:f>
          </x14:formula1>
          <xm:sqref>F22 F24</xm:sqref>
        </x14:dataValidation>
        <x14:dataValidation type="list" allowBlank="1" showInputMessage="1" showErrorMessage="1" xr:uid="{F8E76F88-71E0-4B6A-8F8F-2F1F1A8E7B76}">
          <x14:formula1>
            <xm:f>Config!$I$47:$I$56</xm:f>
          </x14:formula1>
          <xm:sqref>F16</xm:sqref>
        </x14:dataValidation>
        <x14:dataValidation type="list" allowBlank="1" showInputMessage="1" showErrorMessage="1" xr:uid="{6D2BE6FB-B752-4A87-B882-A6A499CE9F64}">
          <x14:formula1>
            <xm:f>Config!$I$35:$I$44</xm:f>
          </x14:formula1>
          <xm:sqref>F14</xm:sqref>
        </x14:dataValidation>
        <x14:dataValidation type="list" allowBlank="1" showInputMessage="1" showErrorMessage="1" xr:uid="{2E5E4893-AE72-4D36-AD0B-2A0B30461765}">
          <x14:formula1>
            <xm:f>Config!$I$59:$I$68</xm:f>
          </x14:formula1>
          <xm:sqref>F18</xm:sqref>
        </x14:dataValidation>
        <x14:dataValidation type="list" allowBlank="1" showInputMessage="1" showErrorMessage="1" xr:uid="{8A280A3F-42E2-4A0B-945F-38E12D2ED421}">
          <x14:formula1>
            <xm:f>Config!$I$71:$I$86</xm:f>
          </x14:formula1>
          <xm:sqref>F20</xm:sqref>
        </x14:dataValidation>
        <x14:dataValidation type="list" allowBlank="1" showInputMessage="1" showErrorMessage="1" xr:uid="{71DA5583-5D80-4D92-8665-B4A650038019}">
          <x14:formula1>
            <xm:f>Calc!$D$444:$D$452</xm:f>
          </x14:formula1>
          <xm:sqref>F28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88796-A165-4682-BD52-986179240DC1}">
  <sheetPr codeName="Sheet3">
    <tabColor rgb="FFFFFF85"/>
  </sheetPr>
  <dimension ref="A1:BN103"/>
  <sheetViews>
    <sheetView showGridLines="0" zoomScale="90" zoomScaleNormal="90" zoomScaleSheetLayoutView="80" workbookViewId="0">
      <pane xSplit="6" ySplit="5" topLeftCell="G6" activePane="bottomRight" state="frozen"/>
      <selection pane="topRight"/>
      <selection pane="bottomLeft"/>
      <selection pane="bottomRight" activeCell="I33" sqref="I33"/>
    </sheetView>
  </sheetViews>
  <sheetFormatPr baseColWidth="10" defaultColWidth="0" defaultRowHeight="11.5" zeroHeight="1" outlineLevelRow="1"/>
  <cols>
    <col min="1" max="3" width="2.59765625" customWidth="1"/>
    <col min="4" max="4" width="70.59765625" customWidth="1"/>
    <col min="5" max="6" width="14.59765625" customWidth="1"/>
    <col min="7" max="42" width="12.59765625" customWidth="1"/>
    <col min="43" max="43" width="4.59765625" customWidth="1"/>
    <col min="44" max="53" width="40.59765625" hidden="1" customWidth="1"/>
    <col min="54" max="66" width="0" hidden="1" customWidth="1"/>
    <col min="67" max="16384" width="12.59765625" hidden="1"/>
  </cols>
  <sheetData>
    <row r="1" spans="1:66">
      <c r="A1" s="3" t="str">
        <f>Config!$I$129</f>
        <v>CAPITAL EXPENDITURES</v>
      </c>
      <c r="B1" s="3"/>
      <c r="C1" s="3"/>
      <c r="D1" s="3"/>
      <c r="E1" s="3"/>
      <c r="F1" s="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R1" s="37"/>
      <c r="AS1" s="37"/>
      <c r="AT1" s="37"/>
      <c r="AU1" s="37"/>
      <c r="AV1" s="37"/>
      <c r="AW1" s="37"/>
      <c r="AX1" s="37"/>
      <c r="AY1" s="37"/>
      <c r="AZ1" s="37"/>
      <c r="BA1" s="37"/>
      <c r="BC1" s="37"/>
      <c r="BD1" s="37"/>
      <c r="BE1" s="37"/>
      <c r="BF1" s="37"/>
      <c r="BG1" s="37"/>
      <c r="BH1" s="37"/>
      <c r="BI1" s="37"/>
      <c r="BJ1" s="37"/>
      <c r="BK1" s="37"/>
      <c r="BL1" s="37"/>
      <c r="BN1" s="10" t="s">
        <v>516</v>
      </c>
    </row>
    <row r="2" spans="1:66">
      <c r="A2" s="3" t="str">
        <f>General!$D$8&amp;" "&amp;General!$F$8</f>
        <v>Name of the project beneficiary: Company ABC</v>
      </c>
      <c r="B2" s="3"/>
      <c r="C2" s="3"/>
      <c r="D2" s="3"/>
      <c r="E2" s="3"/>
      <c r="F2" s="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R2" s="37"/>
      <c r="AS2" s="37"/>
      <c r="AT2" s="37"/>
      <c r="AU2" s="37"/>
      <c r="AV2" s="37"/>
      <c r="AW2" s="37"/>
      <c r="AX2" s="37"/>
      <c r="AY2" s="37"/>
      <c r="AZ2" s="37"/>
      <c r="BA2" s="37"/>
      <c r="BC2" s="37"/>
      <c r="BD2" s="37"/>
      <c r="BE2" s="37"/>
      <c r="BF2" s="37"/>
      <c r="BG2" s="37"/>
      <c r="BH2" s="37"/>
      <c r="BI2" s="37"/>
      <c r="BJ2" s="37"/>
      <c r="BK2" s="37"/>
      <c r="BL2" s="37"/>
      <c r="BN2" s="10"/>
    </row>
    <row r="3" spans="1:66">
      <c r="A3" s="3" t="str">
        <f>General!$D$10&amp;" "&amp;General!$F$10</f>
        <v>Name of the investment project: Project XYZ</v>
      </c>
      <c r="B3" s="3"/>
      <c r="C3" s="3"/>
      <c r="D3" s="3"/>
      <c r="E3" s="3"/>
      <c r="F3" s="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R3" s="37" t="str">
        <f>Config!AT$1</f>
        <v>Language</v>
      </c>
      <c r="AS3" s="37"/>
      <c r="AT3" s="37"/>
      <c r="AU3" s="37"/>
      <c r="AV3" s="37"/>
      <c r="AW3" s="37"/>
      <c r="AX3" s="37"/>
      <c r="AY3" s="37"/>
      <c r="AZ3" s="37"/>
      <c r="BA3" s="37"/>
      <c r="BC3" s="37" t="str">
        <f>Config!BE$1</f>
        <v>Units</v>
      </c>
      <c r="BD3" s="37"/>
      <c r="BE3" s="37"/>
      <c r="BF3" s="37"/>
      <c r="BG3" s="37"/>
      <c r="BH3" s="37"/>
      <c r="BI3" s="37"/>
      <c r="BJ3" s="37"/>
      <c r="BK3" s="37"/>
      <c r="BL3" s="37"/>
      <c r="BN3" s="10"/>
    </row>
    <row r="4" spans="1:66">
      <c r="A4" s="3" t="str">
        <f>IF(SUM(BN6:BN102)&lt;&gt;0,Config!$I$153,"")</f>
        <v/>
      </c>
      <c r="B4" s="3"/>
      <c r="C4" s="3"/>
      <c r="D4" s="3"/>
      <c r="E4" s="3"/>
      <c r="F4" s="3"/>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R4" s="38" t="str">
        <f>Config!AT$2</f>
        <v>English</v>
      </c>
      <c r="AS4" s="38" t="str">
        <f>Config!AU$2</f>
        <v>Polish</v>
      </c>
      <c r="AT4" s="38" t="str">
        <f>Config!AV$2</f>
        <v>[…]</v>
      </c>
      <c r="AU4" s="38" t="str">
        <f>Config!AW$2</f>
        <v>[…]</v>
      </c>
      <c r="AV4" s="38" t="str">
        <f>Config!AX$2</f>
        <v>[…]</v>
      </c>
      <c r="AW4" s="38" t="str">
        <f>Config!AY$2</f>
        <v>[…]</v>
      </c>
      <c r="AX4" s="38" t="str">
        <f>Config!AZ$2</f>
        <v>[…]</v>
      </c>
      <c r="AY4" s="38" t="str">
        <f>Config!BA$2</f>
        <v>[…]</v>
      </c>
      <c r="AZ4" s="38" t="str">
        <f>Config!BB$2</f>
        <v>[…]</v>
      </c>
      <c r="BA4" s="38" t="str">
        <f>Config!BC$2</f>
        <v>[…]</v>
      </c>
      <c r="BC4" s="38" t="str">
        <f>Config!BE$2</f>
        <v>English</v>
      </c>
      <c r="BD4" s="38" t="str">
        <f>Config!BF$2</f>
        <v>Polish</v>
      </c>
      <c r="BE4" s="38" t="str">
        <f>Config!BG$2</f>
        <v>[…]</v>
      </c>
      <c r="BF4" s="38" t="str">
        <f>Config!BH$2</f>
        <v>[…]</v>
      </c>
      <c r="BG4" s="38" t="str">
        <f>Config!BI$2</f>
        <v>[…]</v>
      </c>
      <c r="BH4" s="38" t="str">
        <f>Config!BJ$2</f>
        <v>[…]</v>
      </c>
      <c r="BI4" s="38" t="str">
        <f>Config!BK$2</f>
        <v>[…]</v>
      </c>
      <c r="BJ4" s="38" t="str">
        <f>Config!BL$2</f>
        <v>[…]</v>
      </c>
      <c r="BK4" s="38" t="str">
        <f>Config!BM$2</f>
        <v>[…]</v>
      </c>
      <c r="BL4" s="38" t="str">
        <f>Config!BN$2</f>
        <v>[…]</v>
      </c>
      <c r="BN4" s="38"/>
    </row>
    <row r="5" spans="1:66"/>
    <row r="6" spans="1:66">
      <c r="A6" s="3" t="str">
        <f>INDEX($AR6:$BA6,MATCH(General!$F$14,$AR$4:$BA$4,0))</f>
        <v>Capital expenditures</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R6" s="39" t="s">
        <v>24</v>
      </c>
      <c r="AS6" s="39" t="s">
        <v>57</v>
      </c>
      <c r="AT6" s="39" t="s">
        <v>57</v>
      </c>
      <c r="AU6" s="39" t="s">
        <v>57</v>
      </c>
      <c r="AV6" s="39" t="s">
        <v>57</v>
      </c>
      <c r="AW6" s="39" t="s">
        <v>57</v>
      </c>
      <c r="AX6" s="39" t="s">
        <v>57</v>
      </c>
      <c r="AY6" s="39" t="s">
        <v>57</v>
      </c>
      <c r="AZ6" s="39" t="s">
        <v>57</v>
      </c>
      <c r="BA6" s="39" t="s">
        <v>57</v>
      </c>
    </row>
    <row r="7" spans="1:66" outlineLevel="1"/>
    <row r="8" spans="1:66" outlineLevel="1">
      <c r="D8" s="129" t="str">
        <f>INDEX($AR8:$BA8,MATCH(General!$F$14,$AR$4:$BA$4,0))</f>
        <v>Capital expenditures - eligible for grant funding</v>
      </c>
      <c r="E8" s="72" t="str">
        <f>Config!$I$141</f>
        <v>Unit</v>
      </c>
      <c r="F8" s="72" t="s">
        <v>510</v>
      </c>
      <c r="G8" s="130">
        <f>Config!I$1</f>
        <v>2025</v>
      </c>
      <c r="H8" s="130">
        <f>Config!J$1</f>
        <v>2026</v>
      </c>
      <c r="I8" s="130">
        <f>Config!K$1</f>
        <v>2027</v>
      </c>
      <c r="J8" s="130">
        <f>Config!L$1</f>
        <v>2028</v>
      </c>
      <c r="K8" s="130">
        <f>Config!M$1</f>
        <v>2029</v>
      </c>
      <c r="L8" s="130">
        <f>Config!N$1</f>
        <v>2030</v>
      </c>
      <c r="M8" s="130">
        <f>Config!O$1</f>
        <v>2031</v>
      </c>
      <c r="N8" s="130">
        <f>Config!P$1</f>
        <v>2032</v>
      </c>
      <c r="O8" s="130">
        <f>Config!Q$1</f>
        <v>2033</v>
      </c>
      <c r="P8" s="130">
        <f>Config!R$1</f>
        <v>2034</v>
      </c>
      <c r="Q8" s="130">
        <f>Config!S$1</f>
        <v>2035</v>
      </c>
      <c r="R8" s="130">
        <f>Config!T$1</f>
        <v>2036</v>
      </c>
      <c r="S8" s="130">
        <f>Config!U$1</f>
        <v>2037</v>
      </c>
      <c r="T8" s="130">
        <f>Config!V$1</f>
        <v>2038</v>
      </c>
      <c r="U8" s="130">
        <f>Config!W$1</f>
        <v>2039</v>
      </c>
      <c r="V8" s="130">
        <f>Config!X$1</f>
        <v>2040</v>
      </c>
      <c r="W8" s="130">
        <f>Config!Y$1</f>
        <v>2041</v>
      </c>
      <c r="X8" s="130">
        <f>Config!Z$1</f>
        <v>2042</v>
      </c>
      <c r="Y8" s="130">
        <f>Config!AA$1</f>
        <v>2043</v>
      </c>
      <c r="Z8" s="130">
        <f>Config!AB$1</f>
        <v>2044</v>
      </c>
      <c r="AA8" s="130" t="str">
        <f>Config!AC$1</f>
        <v/>
      </c>
      <c r="AB8" s="130" t="str">
        <f>Config!AD$1</f>
        <v/>
      </c>
      <c r="AC8" s="130" t="str">
        <f>Config!AE$1</f>
        <v/>
      </c>
      <c r="AD8" s="130" t="str">
        <f>Config!AF$1</f>
        <v/>
      </c>
      <c r="AE8" s="130" t="str">
        <f>Config!AG$1</f>
        <v/>
      </c>
      <c r="AF8" s="130" t="str">
        <f>Config!AH$1</f>
        <v/>
      </c>
      <c r="AG8" s="130" t="str">
        <f>Config!AI$1</f>
        <v/>
      </c>
      <c r="AH8" s="130" t="str">
        <f>Config!AJ$1</f>
        <v/>
      </c>
      <c r="AI8" s="130" t="str">
        <f>Config!AK$1</f>
        <v/>
      </c>
      <c r="AJ8" s="130" t="str">
        <f>Config!AL$1</f>
        <v/>
      </c>
      <c r="AK8" s="130" t="str">
        <f>Config!AM$1</f>
        <v/>
      </c>
      <c r="AL8" s="130" t="str">
        <f>Config!AN$1</f>
        <v/>
      </c>
      <c r="AM8" s="130" t="str">
        <f>Config!AO$1</f>
        <v/>
      </c>
      <c r="AN8" s="130" t="str">
        <f>Config!AP$1</f>
        <v/>
      </c>
      <c r="AO8" s="130" t="str">
        <f>Config!AQ$1</f>
        <v/>
      </c>
      <c r="AP8" s="130" t="str">
        <f>Config!AR$1</f>
        <v/>
      </c>
      <c r="AR8" s="39" t="s">
        <v>60</v>
      </c>
      <c r="AS8" s="39" t="s">
        <v>57</v>
      </c>
      <c r="AT8" s="39" t="s">
        <v>57</v>
      </c>
      <c r="AU8" s="39" t="s">
        <v>57</v>
      </c>
      <c r="AV8" s="39" t="s">
        <v>57</v>
      </c>
      <c r="AW8" s="39" t="s">
        <v>57</v>
      </c>
      <c r="AX8" s="39" t="s">
        <v>57</v>
      </c>
      <c r="AY8" s="39" t="s">
        <v>57</v>
      </c>
      <c r="AZ8" s="39" t="s">
        <v>57</v>
      </c>
      <c r="BA8" s="39" t="s">
        <v>57</v>
      </c>
    </row>
    <row r="9" spans="1:66" outlineLevel="1">
      <c r="D9" s="129"/>
      <c r="E9" s="129"/>
      <c r="F9" s="129"/>
      <c r="G9" s="130" t="str">
        <f>Config!I$2</f>
        <v>Construction</v>
      </c>
      <c r="H9" s="130" t="str">
        <f>Config!J$2</f>
        <v>Construction</v>
      </c>
      <c r="I9" s="130" t="str">
        <f>Config!K$2</f>
        <v>Operation</v>
      </c>
      <c r="J9" s="130" t="str">
        <f>Config!L$2</f>
        <v>Operation</v>
      </c>
      <c r="K9" s="130" t="str">
        <f>Config!M$2</f>
        <v>Operation</v>
      </c>
      <c r="L9" s="130" t="str">
        <f>Config!N$2</f>
        <v>Operation</v>
      </c>
      <c r="M9" s="130" t="str">
        <f>Config!O$2</f>
        <v>Operation</v>
      </c>
      <c r="N9" s="130" t="str">
        <f>Config!P$2</f>
        <v>Operation</v>
      </c>
      <c r="O9" s="130" t="str">
        <f>Config!Q$2</f>
        <v>Operation</v>
      </c>
      <c r="P9" s="130" t="str">
        <f>Config!R$2</f>
        <v>Operation</v>
      </c>
      <c r="Q9" s="130" t="str">
        <f>Config!S$2</f>
        <v>Operation</v>
      </c>
      <c r="R9" s="130" t="str">
        <f>Config!T$2</f>
        <v>Operation</v>
      </c>
      <c r="S9" s="130" t="str">
        <f>Config!U$2</f>
        <v>Operation</v>
      </c>
      <c r="T9" s="130" t="str">
        <f>Config!V$2</f>
        <v>Operation</v>
      </c>
      <c r="U9" s="130" t="str">
        <f>Config!W$2</f>
        <v>Operation</v>
      </c>
      <c r="V9" s="130" t="str">
        <f>Config!X$2</f>
        <v>Operation</v>
      </c>
      <c r="W9" s="130" t="str">
        <f>Config!Y$2</f>
        <v>Operation</v>
      </c>
      <c r="X9" s="130" t="str">
        <f>Config!Z$2</f>
        <v>Operation</v>
      </c>
      <c r="Y9" s="130" t="str">
        <f>Config!AA$2</f>
        <v>Operation</v>
      </c>
      <c r="Z9" s="130" t="str">
        <f>Config!AB$2</f>
        <v>Operation</v>
      </c>
      <c r="AA9" s="130" t="str">
        <f>Config!AC$2</f>
        <v/>
      </c>
      <c r="AB9" s="130" t="str">
        <f>Config!AD$2</f>
        <v/>
      </c>
      <c r="AC9" s="130" t="str">
        <f>Config!AE$2</f>
        <v/>
      </c>
      <c r="AD9" s="130" t="str">
        <f>Config!AF$2</f>
        <v/>
      </c>
      <c r="AE9" s="130" t="str">
        <f>Config!AG$2</f>
        <v/>
      </c>
      <c r="AF9" s="130" t="str">
        <f>Config!AH$2</f>
        <v/>
      </c>
      <c r="AG9" s="130" t="str">
        <f>Config!AI$2</f>
        <v/>
      </c>
      <c r="AH9" s="130" t="str">
        <f>Config!AJ$2</f>
        <v/>
      </c>
      <c r="AI9" s="130" t="str">
        <f>Config!AK$2</f>
        <v/>
      </c>
      <c r="AJ9" s="130" t="str">
        <f>Config!AL$2</f>
        <v/>
      </c>
      <c r="AK9" s="130" t="str">
        <f>Config!AM$2</f>
        <v/>
      </c>
      <c r="AL9" s="130" t="str">
        <f>Config!AN$2</f>
        <v/>
      </c>
      <c r="AM9" s="130" t="str">
        <f>Config!AO$2</f>
        <v/>
      </c>
      <c r="AN9" s="130" t="str">
        <f>Config!AP$2</f>
        <v/>
      </c>
      <c r="AO9" s="130" t="str">
        <f>Config!AQ$2</f>
        <v/>
      </c>
      <c r="AP9" s="130" t="str">
        <f>Config!AR$2</f>
        <v/>
      </c>
      <c r="AR9" s="39"/>
      <c r="AS9" s="39"/>
      <c r="AT9" s="39"/>
      <c r="AU9" s="39"/>
      <c r="AV9" s="39"/>
      <c r="AW9" s="39"/>
      <c r="AX9" s="39"/>
      <c r="AY9" s="39"/>
      <c r="AZ9" s="39"/>
      <c r="BA9" s="39"/>
    </row>
    <row r="10" spans="1:66" outlineLevel="1">
      <c r="B10" s="140" t="str">
        <f>IF(BN10&lt;&gt;0,"!","")</f>
        <v/>
      </c>
      <c r="C10" s="134"/>
      <c r="D10" s="125" t="str">
        <f>INDEX($AR10:$BA10,MATCH(General!$F$14,$AR$4:$BA$4,0))</f>
        <v>1. Planning/design fees</v>
      </c>
      <c r="E10" s="60" t="str">
        <f>General!$F$16</f>
        <v>EUR</v>
      </c>
      <c r="F10" s="25">
        <f t="shared" ref="F10:F34" si="0">SUM(G10:AP10)</f>
        <v>10000</v>
      </c>
      <c r="G10" s="118">
        <v>10000</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0</v>
      </c>
      <c r="AA10" s="118">
        <v>0</v>
      </c>
      <c r="AB10" s="118">
        <v>0</v>
      </c>
      <c r="AC10" s="118">
        <v>0</v>
      </c>
      <c r="AD10" s="118">
        <v>0</v>
      </c>
      <c r="AE10" s="118">
        <v>0</v>
      </c>
      <c r="AF10" s="118">
        <v>0</v>
      </c>
      <c r="AG10" s="118">
        <v>0</v>
      </c>
      <c r="AH10" s="118">
        <v>0</v>
      </c>
      <c r="AI10" s="118">
        <v>0</v>
      </c>
      <c r="AJ10" s="118">
        <v>0</v>
      </c>
      <c r="AK10" s="118">
        <v>0</v>
      </c>
      <c r="AL10" s="118">
        <v>0</v>
      </c>
      <c r="AM10" s="118">
        <v>0</v>
      </c>
      <c r="AN10" s="118">
        <v>0</v>
      </c>
      <c r="AO10" s="118">
        <v>0</v>
      </c>
      <c r="AP10" s="118">
        <v>0</v>
      </c>
      <c r="AR10" s="39" t="s">
        <v>25</v>
      </c>
      <c r="AS10" s="39" t="s">
        <v>57</v>
      </c>
      <c r="AT10" s="39" t="s">
        <v>57</v>
      </c>
      <c r="AU10" s="39" t="s">
        <v>57</v>
      </c>
      <c r="AV10" s="39" t="s">
        <v>57</v>
      </c>
      <c r="AW10" s="39" t="s">
        <v>57</v>
      </c>
      <c r="AX10" s="39" t="s">
        <v>57</v>
      </c>
      <c r="AY10" s="39" t="s">
        <v>57</v>
      </c>
      <c r="AZ10" s="39" t="s">
        <v>57</v>
      </c>
      <c r="BA10" s="39" t="s">
        <v>57</v>
      </c>
      <c r="BC10" s="8"/>
      <c r="BD10" s="8"/>
      <c r="BE10" s="8"/>
      <c r="BF10" s="8"/>
      <c r="BG10" s="8"/>
      <c r="BH10" s="8"/>
      <c r="BI10" s="8"/>
      <c r="BJ10" s="8"/>
      <c r="BK10" s="8"/>
      <c r="BL10" s="8"/>
      <c r="BN10" s="25">
        <f>COUNTIFS($G10:$AP10,"",$G$8:$AP$8,"&lt;="&amp;Config!$F$12)</f>
        <v>0</v>
      </c>
    </row>
    <row r="11" spans="1:66" outlineLevel="1">
      <c r="B11" s="140" t="str">
        <f>IF(BN11&lt;&gt;0,"!","")</f>
        <v/>
      </c>
      <c r="D11" s="125" t="str">
        <f>INDEX($AR11:$BA11,MATCH(General!$F$14,$AR$4:$BA$4,0))</f>
        <v>2. Land purchase</v>
      </c>
      <c r="E11" s="60" t="str">
        <f>General!$F$16</f>
        <v>EUR</v>
      </c>
      <c r="F11" s="25">
        <f t="shared" si="0"/>
        <v>0</v>
      </c>
      <c r="G11" s="118">
        <v>0</v>
      </c>
      <c r="H11" s="118">
        <v>0</v>
      </c>
      <c r="I11" s="118">
        <v>0</v>
      </c>
      <c r="J11" s="118">
        <v>0</v>
      </c>
      <c r="K11" s="118">
        <v>0</v>
      </c>
      <c r="L11" s="118">
        <v>0</v>
      </c>
      <c r="M11" s="118">
        <v>0</v>
      </c>
      <c r="N11" s="118">
        <v>0</v>
      </c>
      <c r="O11" s="118">
        <v>0</v>
      </c>
      <c r="P11" s="118">
        <v>0</v>
      </c>
      <c r="Q11" s="118">
        <v>0</v>
      </c>
      <c r="R11" s="118">
        <v>0</v>
      </c>
      <c r="S11" s="118">
        <v>0</v>
      </c>
      <c r="T11" s="118">
        <v>0</v>
      </c>
      <c r="U11" s="118">
        <v>0</v>
      </c>
      <c r="V11" s="118">
        <v>0</v>
      </c>
      <c r="W11" s="118">
        <v>0</v>
      </c>
      <c r="X11" s="118">
        <v>0</v>
      </c>
      <c r="Y11" s="118">
        <v>0</v>
      </c>
      <c r="Z11" s="118">
        <v>0</v>
      </c>
      <c r="AA11" s="118">
        <v>0</v>
      </c>
      <c r="AB11" s="118">
        <v>0</v>
      </c>
      <c r="AC11" s="118">
        <v>0</v>
      </c>
      <c r="AD11" s="118">
        <v>0</v>
      </c>
      <c r="AE11" s="118">
        <v>0</v>
      </c>
      <c r="AF11" s="118">
        <v>0</v>
      </c>
      <c r="AG11" s="118">
        <v>0</v>
      </c>
      <c r="AH11" s="118">
        <v>0</v>
      </c>
      <c r="AI11" s="118">
        <v>0</v>
      </c>
      <c r="AJ11" s="118">
        <v>0</v>
      </c>
      <c r="AK11" s="118">
        <v>0</v>
      </c>
      <c r="AL11" s="118">
        <v>0</v>
      </c>
      <c r="AM11" s="118">
        <v>0</v>
      </c>
      <c r="AN11" s="118">
        <v>0</v>
      </c>
      <c r="AO11" s="118">
        <v>0</v>
      </c>
      <c r="AP11" s="118">
        <v>0</v>
      </c>
      <c r="AR11" s="39" t="s">
        <v>26</v>
      </c>
      <c r="AS11" s="39" t="s">
        <v>57</v>
      </c>
      <c r="AT11" s="39" t="s">
        <v>57</v>
      </c>
      <c r="AU11" s="39" t="s">
        <v>57</v>
      </c>
      <c r="AV11" s="39" t="s">
        <v>57</v>
      </c>
      <c r="AW11" s="39" t="s">
        <v>57</v>
      </c>
      <c r="AX11" s="39" t="s">
        <v>57</v>
      </c>
      <c r="AY11" s="39" t="s">
        <v>57</v>
      </c>
      <c r="AZ11" s="39" t="s">
        <v>57</v>
      </c>
      <c r="BA11" s="39" t="s">
        <v>57</v>
      </c>
      <c r="BC11" s="8"/>
      <c r="BD11" s="8"/>
      <c r="BE11" s="8"/>
      <c r="BF11" s="8"/>
      <c r="BG11" s="8"/>
      <c r="BH11" s="8"/>
      <c r="BI11" s="8"/>
      <c r="BJ11" s="8"/>
      <c r="BK11" s="8"/>
      <c r="BL11" s="8"/>
      <c r="BN11" s="25">
        <f>COUNTIFS($G11:$AP11,"",$G$8:$AP$8,"&lt;="&amp;Config!$F$12)</f>
        <v>0</v>
      </c>
    </row>
    <row r="12" spans="1:66" outlineLevel="1">
      <c r="D12" s="125" t="str">
        <f>INDEX($AR12:$BA12,MATCH(General!$F$14,$AR$4:$BA$4,0))</f>
        <v>3. Building and construction</v>
      </c>
      <c r="E12" s="60" t="str">
        <f>General!$F$16</f>
        <v>EUR</v>
      </c>
      <c r="F12" s="25">
        <f t="shared" si="0"/>
        <v>220000</v>
      </c>
      <c r="G12" s="15">
        <f>SUM(G13:G18)</f>
        <v>20000</v>
      </c>
      <c r="H12" s="15">
        <f t="shared" ref="H12:AP12" si="1">SUM(H13:H18)</f>
        <v>200000</v>
      </c>
      <c r="I12" s="15">
        <f t="shared" si="1"/>
        <v>0</v>
      </c>
      <c r="J12" s="15">
        <f t="shared" si="1"/>
        <v>0</v>
      </c>
      <c r="K12" s="15">
        <f t="shared" si="1"/>
        <v>0</v>
      </c>
      <c r="L12" s="15">
        <f t="shared" si="1"/>
        <v>0</v>
      </c>
      <c r="M12" s="15">
        <f t="shared" si="1"/>
        <v>0</v>
      </c>
      <c r="N12" s="15">
        <f t="shared" si="1"/>
        <v>0</v>
      </c>
      <c r="O12" s="15">
        <f t="shared" si="1"/>
        <v>0</v>
      </c>
      <c r="P12" s="15">
        <f t="shared" si="1"/>
        <v>0</v>
      </c>
      <c r="Q12" s="15">
        <f t="shared" si="1"/>
        <v>0</v>
      </c>
      <c r="R12" s="15">
        <f t="shared" si="1"/>
        <v>0</v>
      </c>
      <c r="S12" s="15">
        <f t="shared" si="1"/>
        <v>0</v>
      </c>
      <c r="T12" s="15">
        <f t="shared" si="1"/>
        <v>0</v>
      </c>
      <c r="U12" s="15">
        <f t="shared" si="1"/>
        <v>0</v>
      </c>
      <c r="V12" s="15">
        <f t="shared" si="1"/>
        <v>0</v>
      </c>
      <c r="W12" s="15">
        <f t="shared" si="1"/>
        <v>0</v>
      </c>
      <c r="X12" s="15">
        <f t="shared" si="1"/>
        <v>0</v>
      </c>
      <c r="Y12" s="15">
        <f t="shared" si="1"/>
        <v>0</v>
      </c>
      <c r="Z12" s="15">
        <f t="shared" si="1"/>
        <v>0</v>
      </c>
      <c r="AA12" s="15">
        <f t="shared" si="1"/>
        <v>0</v>
      </c>
      <c r="AB12" s="15">
        <f t="shared" si="1"/>
        <v>0</v>
      </c>
      <c r="AC12" s="15">
        <f t="shared" si="1"/>
        <v>0</v>
      </c>
      <c r="AD12" s="15">
        <f t="shared" si="1"/>
        <v>0</v>
      </c>
      <c r="AE12" s="15">
        <f t="shared" si="1"/>
        <v>0</v>
      </c>
      <c r="AF12" s="15">
        <f t="shared" si="1"/>
        <v>0</v>
      </c>
      <c r="AG12" s="15">
        <f t="shared" si="1"/>
        <v>0</v>
      </c>
      <c r="AH12" s="15">
        <f t="shared" si="1"/>
        <v>0</v>
      </c>
      <c r="AI12" s="15">
        <f t="shared" si="1"/>
        <v>0</v>
      </c>
      <c r="AJ12" s="15">
        <f t="shared" si="1"/>
        <v>0</v>
      </c>
      <c r="AK12" s="15">
        <f t="shared" si="1"/>
        <v>0</v>
      </c>
      <c r="AL12" s="15">
        <f t="shared" si="1"/>
        <v>0</v>
      </c>
      <c r="AM12" s="15">
        <f t="shared" si="1"/>
        <v>0</v>
      </c>
      <c r="AN12" s="15">
        <f t="shared" si="1"/>
        <v>0</v>
      </c>
      <c r="AO12" s="15">
        <f t="shared" si="1"/>
        <v>0</v>
      </c>
      <c r="AP12" s="15">
        <f t="shared" si="1"/>
        <v>0</v>
      </c>
      <c r="AR12" s="39" t="s">
        <v>27</v>
      </c>
      <c r="AS12" s="39" t="s">
        <v>57</v>
      </c>
      <c r="AT12" s="39" t="s">
        <v>57</v>
      </c>
      <c r="AU12" s="39" t="s">
        <v>57</v>
      </c>
      <c r="AV12" s="39" t="s">
        <v>57</v>
      </c>
      <c r="AW12" s="39" t="s">
        <v>57</v>
      </c>
      <c r="AX12" s="39" t="s">
        <v>57</v>
      </c>
      <c r="AY12" s="39" t="s">
        <v>57</v>
      </c>
      <c r="AZ12" s="39" t="s">
        <v>57</v>
      </c>
      <c r="BA12" s="39" t="s">
        <v>57</v>
      </c>
      <c r="BC12" s="8"/>
      <c r="BD12" s="8"/>
      <c r="BE12" s="8"/>
      <c r="BF12" s="8"/>
      <c r="BG12" s="8"/>
      <c r="BH12" s="8"/>
      <c r="BI12" s="8"/>
      <c r="BJ12" s="8"/>
      <c r="BK12" s="8"/>
      <c r="BL12" s="8"/>
    </row>
    <row r="13" spans="1:66" outlineLevel="1">
      <c r="B13" s="140" t="str">
        <f t="shared" ref="B13:B18" si="2">IF(BN13&lt;&gt;0,"!","")</f>
        <v/>
      </c>
      <c r="D13" s="126" t="str">
        <f>INDEX($AR13:$BA13,MATCH(General!$F$14,$AR$4:$BA$4,0))</f>
        <v>a. Construction elements</v>
      </c>
      <c r="E13" s="60" t="str">
        <f>General!$F$16</f>
        <v>EUR</v>
      </c>
      <c r="F13" s="25">
        <f t="shared" si="0"/>
        <v>100000</v>
      </c>
      <c r="G13" s="118">
        <v>20000</v>
      </c>
      <c r="H13" s="118">
        <v>80000</v>
      </c>
      <c r="I13" s="118">
        <v>0</v>
      </c>
      <c r="J13" s="118">
        <v>0</v>
      </c>
      <c r="K13" s="118">
        <v>0</v>
      </c>
      <c r="L13" s="118">
        <v>0</v>
      </c>
      <c r="M13" s="118">
        <v>0</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18">
        <v>0</v>
      </c>
      <c r="AD13" s="118">
        <v>0</v>
      </c>
      <c r="AE13" s="118">
        <v>0</v>
      </c>
      <c r="AF13" s="118">
        <v>0</v>
      </c>
      <c r="AG13" s="118">
        <v>0</v>
      </c>
      <c r="AH13" s="118">
        <v>0</v>
      </c>
      <c r="AI13" s="118">
        <v>0</v>
      </c>
      <c r="AJ13" s="118">
        <v>0</v>
      </c>
      <c r="AK13" s="118">
        <v>0</v>
      </c>
      <c r="AL13" s="118">
        <v>0</v>
      </c>
      <c r="AM13" s="118">
        <v>0</v>
      </c>
      <c r="AN13" s="118">
        <v>0</v>
      </c>
      <c r="AO13" s="118">
        <v>0</v>
      </c>
      <c r="AP13" s="118">
        <v>0</v>
      </c>
      <c r="AR13" s="39" t="s">
        <v>28</v>
      </c>
      <c r="AS13" s="39" t="s">
        <v>57</v>
      </c>
      <c r="AT13" s="39" t="s">
        <v>57</v>
      </c>
      <c r="AU13" s="39" t="s">
        <v>57</v>
      </c>
      <c r="AV13" s="39" t="s">
        <v>57</v>
      </c>
      <c r="AW13" s="39" t="s">
        <v>57</v>
      </c>
      <c r="AX13" s="39" t="s">
        <v>57</v>
      </c>
      <c r="AY13" s="39" t="s">
        <v>57</v>
      </c>
      <c r="AZ13" s="39" t="s">
        <v>57</v>
      </c>
      <c r="BA13" s="39" t="s">
        <v>57</v>
      </c>
      <c r="BC13" s="8"/>
      <c r="BD13" s="8"/>
      <c r="BE13" s="8"/>
      <c r="BF13" s="8"/>
      <c r="BG13" s="8"/>
      <c r="BH13" s="8"/>
      <c r="BI13" s="8"/>
      <c r="BJ13" s="8"/>
      <c r="BK13" s="8"/>
      <c r="BL13" s="8"/>
      <c r="BN13" s="25">
        <f>COUNTIFS($G13:$AP13,"",$G$8:$AP$8,"&lt;="&amp;Config!$F$12)</f>
        <v>0</v>
      </c>
    </row>
    <row r="14" spans="1:66" outlineLevel="1">
      <c r="B14" s="140" t="str">
        <f t="shared" si="2"/>
        <v/>
      </c>
      <c r="D14" s="126" t="str">
        <f>INDEX($AR14:$BA14,MATCH(General!$F$14,$AR$4:$BA$4,0))</f>
        <v>b. Insulation and facade</v>
      </c>
      <c r="E14" s="60" t="str">
        <f>General!$F$16</f>
        <v>EUR</v>
      </c>
      <c r="F14" s="25">
        <f t="shared" si="0"/>
        <v>100000</v>
      </c>
      <c r="G14" s="118">
        <v>0</v>
      </c>
      <c r="H14" s="118">
        <v>100000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0</v>
      </c>
      <c r="AE14" s="118">
        <v>0</v>
      </c>
      <c r="AF14" s="118">
        <v>0</v>
      </c>
      <c r="AG14" s="118">
        <v>0</v>
      </c>
      <c r="AH14" s="118">
        <v>0</v>
      </c>
      <c r="AI14" s="118">
        <v>0</v>
      </c>
      <c r="AJ14" s="118">
        <v>0</v>
      </c>
      <c r="AK14" s="118">
        <v>0</v>
      </c>
      <c r="AL14" s="118">
        <v>0</v>
      </c>
      <c r="AM14" s="118">
        <v>0</v>
      </c>
      <c r="AN14" s="118">
        <v>0</v>
      </c>
      <c r="AO14" s="118">
        <v>0</v>
      </c>
      <c r="AP14" s="118">
        <v>0</v>
      </c>
      <c r="AR14" s="39" t="s">
        <v>29</v>
      </c>
      <c r="AS14" s="39" t="s">
        <v>57</v>
      </c>
      <c r="AT14" s="39" t="s">
        <v>57</v>
      </c>
      <c r="AU14" s="39" t="s">
        <v>57</v>
      </c>
      <c r="AV14" s="39" t="s">
        <v>57</v>
      </c>
      <c r="AW14" s="39" t="s">
        <v>57</v>
      </c>
      <c r="AX14" s="39" t="s">
        <v>57</v>
      </c>
      <c r="AY14" s="39" t="s">
        <v>57</v>
      </c>
      <c r="AZ14" s="39" t="s">
        <v>57</v>
      </c>
      <c r="BA14" s="39" t="s">
        <v>57</v>
      </c>
      <c r="BC14" s="8"/>
      <c r="BD14" s="8"/>
      <c r="BE14" s="8"/>
      <c r="BF14" s="8"/>
      <c r="BG14" s="8"/>
      <c r="BH14" s="8"/>
      <c r="BI14" s="8"/>
      <c r="BJ14" s="8"/>
      <c r="BK14" s="8"/>
      <c r="BL14" s="8"/>
      <c r="BN14" s="25">
        <f>COUNTIFS($G14:$AP14,"",$G$8:$AP$8,"&lt;="&amp;Config!$F$12)</f>
        <v>0</v>
      </c>
    </row>
    <row r="15" spans="1:66" outlineLevel="1">
      <c r="B15" s="140" t="str">
        <f t="shared" si="2"/>
        <v/>
      </c>
      <c r="D15" s="126" t="str">
        <f>INDEX($AR15:$BA15,MATCH(General!$F$14,$AR$4:$BA$4,0))</f>
        <v>c. Windows</v>
      </c>
      <c r="E15" s="60" t="str">
        <f>General!$F$16</f>
        <v>EUR</v>
      </c>
      <c r="F15" s="25">
        <f t="shared" si="0"/>
        <v>20000</v>
      </c>
      <c r="G15" s="118">
        <v>0</v>
      </c>
      <c r="H15" s="118">
        <v>20000</v>
      </c>
      <c r="I15" s="118">
        <v>0</v>
      </c>
      <c r="J15" s="118">
        <v>0</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18">
        <v>0</v>
      </c>
      <c r="AD15" s="118">
        <v>0</v>
      </c>
      <c r="AE15" s="118">
        <v>0</v>
      </c>
      <c r="AF15" s="118">
        <v>0</v>
      </c>
      <c r="AG15" s="118">
        <v>0</v>
      </c>
      <c r="AH15" s="118">
        <v>0</v>
      </c>
      <c r="AI15" s="118">
        <v>0</v>
      </c>
      <c r="AJ15" s="118">
        <v>0</v>
      </c>
      <c r="AK15" s="118">
        <v>0</v>
      </c>
      <c r="AL15" s="118">
        <v>0</v>
      </c>
      <c r="AM15" s="118">
        <v>0</v>
      </c>
      <c r="AN15" s="118">
        <v>0</v>
      </c>
      <c r="AO15" s="118">
        <v>0</v>
      </c>
      <c r="AP15" s="118">
        <v>0</v>
      </c>
      <c r="AR15" s="39" t="s">
        <v>30</v>
      </c>
      <c r="AS15" s="39" t="s">
        <v>57</v>
      </c>
      <c r="AT15" s="39" t="s">
        <v>57</v>
      </c>
      <c r="AU15" s="39" t="s">
        <v>57</v>
      </c>
      <c r="AV15" s="39" t="s">
        <v>57</v>
      </c>
      <c r="AW15" s="39" t="s">
        <v>57</v>
      </c>
      <c r="AX15" s="39" t="s">
        <v>57</v>
      </c>
      <c r="AY15" s="39" t="s">
        <v>57</v>
      </c>
      <c r="AZ15" s="39" t="s">
        <v>57</v>
      </c>
      <c r="BA15" s="39" t="s">
        <v>57</v>
      </c>
      <c r="BC15" s="8"/>
      <c r="BD15" s="8"/>
      <c r="BE15" s="8"/>
      <c r="BF15" s="8"/>
      <c r="BG15" s="8"/>
      <c r="BH15" s="8"/>
      <c r="BI15" s="8"/>
      <c r="BJ15" s="8"/>
      <c r="BK15" s="8"/>
      <c r="BL15" s="8"/>
      <c r="BN15" s="25">
        <f>COUNTIFS($G15:$AP15,"",$G$8:$AP$8,"&lt;="&amp;Config!$F$12)</f>
        <v>0</v>
      </c>
    </row>
    <row r="16" spans="1:66" outlineLevel="1">
      <c r="B16" s="140" t="str">
        <f t="shared" si="2"/>
        <v/>
      </c>
      <c r="D16" s="126" t="str">
        <f>INDEX($AR16:$BA16,MATCH(General!$F$14,$AR$4:$BA$4,0))</f>
        <v>d. Seismic retrofit reinforcements</v>
      </c>
      <c r="E16" s="60" t="str">
        <f>General!$F$16</f>
        <v>EUR</v>
      </c>
      <c r="F16" s="25">
        <f t="shared" si="0"/>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0</v>
      </c>
      <c r="AB16" s="118">
        <v>0</v>
      </c>
      <c r="AC16" s="118">
        <v>0</v>
      </c>
      <c r="AD16" s="118">
        <v>0</v>
      </c>
      <c r="AE16" s="118">
        <v>0</v>
      </c>
      <c r="AF16" s="118">
        <v>0</v>
      </c>
      <c r="AG16" s="118">
        <v>0</v>
      </c>
      <c r="AH16" s="118">
        <v>0</v>
      </c>
      <c r="AI16" s="118">
        <v>0</v>
      </c>
      <c r="AJ16" s="118">
        <v>0</v>
      </c>
      <c r="AK16" s="118">
        <v>0</v>
      </c>
      <c r="AL16" s="118">
        <v>0</v>
      </c>
      <c r="AM16" s="118">
        <v>0</v>
      </c>
      <c r="AN16" s="118">
        <v>0</v>
      </c>
      <c r="AO16" s="118">
        <v>0</v>
      </c>
      <c r="AP16" s="118">
        <v>0</v>
      </c>
      <c r="AR16" s="39" t="s">
        <v>31</v>
      </c>
      <c r="AS16" s="39" t="s">
        <v>57</v>
      </c>
      <c r="AT16" s="39" t="s">
        <v>57</v>
      </c>
      <c r="AU16" s="39" t="s">
        <v>57</v>
      </c>
      <c r="AV16" s="39" t="s">
        <v>57</v>
      </c>
      <c r="AW16" s="39" t="s">
        <v>57</v>
      </c>
      <c r="AX16" s="39" t="s">
        <v>57</v>
      </c>
      <c r="AY16" s="39" t="s">
        <v>57</v>
      </c>
      <c r="AZ16" s="39" t="s">
        <v>57</v>
      </c>
      <c r="BA16" s="39" t="s">
        <v>57</v>
      </c>
      <c r="BC16" s="8"/>
      <c r="BD16" s="8"/>
      <c r="BE16" s="8"/>
      <c r="BF16" s="8"/>
      <c r="BG16" s="8"/>
      <c r="BH16" s="8"/>
      <c r="BI16" s="8"/>
      <c r="BJ16" s="8"/>
      <c r="BK16" s="8"/>
      <c r="BL16" s="8"/>
      <c r="BN16" s="25">
        <f>COUNTIFS($G16:$AP16,"",$G$8:$AP$8,"&lt;="&amp;Config!$F$12)</f>
        <v>0</v>
      </c>
    </row>
    <row r="17" spans="2:66" outlineLevel="1">
      <c r="B17" s="140" t="str">
        <f t="shared" si="2"/>
        <v/>
      </c>
      <c r="D17" s="126" t="str">
        <f>INDEX($AR17:$BA17,MATCH(General!$F$14,$AR$4:$BA$4,0))</f>
        <v>e. Green infrastructure (NBS)</v>
      </c>
      <c r="E17" s="60" t="str">
        <f>General!$F$16</f>
        <v>EUR</v>
      </c>
      <c r="F17" s="25">
        <f t="shared" si="0"/>
        <v>0</v>
      </c>
      <c r="G17" s="118">
        <v>0</v>
      </c>
      <c r="H17" s="118">
        <v>0</v>
      </c>
      <c r="I17" s="118">
        <v>0</v>
      </c>
      <c r="J17" s="118">
        <v>0</v>
      </c>
      <c r="K17" s="118">
        <v>0</v>
      </c>
      <c r="L17" s="118">
        <v>0</v>
      </c>
      <c r="M17" s="118">
        <v>0</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18">
        <v>0</v>
      </c>
      <c r="AD17" s="118">
        <v>0</v>
      </c>
      <c r="AE17" s="118">
        <v>0</v>
      </c>
      <c r="AF17" s="118">
        <v>0</v>
      </c>
      <c r="AG17" s="118">
        <v>0</v>
      </c>
      <c r="AH17" s="118">
        <v>0</v>
      </c>
      <c r="AI17" s="118">
        <v>0</v>
      </c>
      <c r="AJ17" s="118">
        <v>0</v>
      </c>
      <c r="AK17" s="118">
        <v>0</v>
      </c>
      <c r="AL17" s="118">
        <v>0</v>
      </c>
      <c r="AM17" s="118">
        <v>0</v>
      </c>
      <c r="AN17" s="118">
        <v>0</v>
      </c>
      <c r="AO17" s="118">
        <v>0</v>
      </c>
      <c r="AP17" s="118">
        <v>0</v>
      </c>
      <c r="AR17" s="39" t="s">
        <v>32</v>
      </c>
      <c r="AS17" s="39" t="s">
        <v>57</v>
      </c>
      <c r="AT17" s="39" t="s">
        <v>57</v>
      </c>
      <c r="AU17" s="39" t="s">
        <v>57</v>
      </c>
      <c r="AV17" s="39" t="s">
        <v>57</v>
      </c>
      <c r="AW17" s="39" t="s">
        <v>57</v>
      </c>
      <c r="AX17" s="39" t="s">
        <v>57</v>
      </c>
      <c r="AY17" s="39" t="s">
        <v>57</v>
      </c>
      <c r="AZ17" s="39" t="s">
        <v>57</v>
      </c>
      <c r="BA17" s="39" t="s">
        <v>57</v>
      </c>
      <c r="BC17" s="8"/>
      <c r="BD17" s="8"/>
      <c r="BE17" s="8"/>
      <c r="BF17" s="8"/>
      <c r="BG17" s="8"/>
      <c r="BH17" s="8"/>
      <c r="BI17" s="8"/>
      <c r="BJ17" s="8"/>
      <c r="BK17" s="8"/>
      <c r="BL17" s="8"/>
      <c r="BN17" s="25">
        <f>COUNTIFS($G17:$AP17,"",$G$8:$AP$8,"&lt;="&amp;Config!$F$12)</f>
        <v>0</v>
      </c>
    </row>
    <row r="18" spans="2:66" outlineLevel="1">
      <c r="B18" s="140" t="str">
        <f t="shared" si="2"/>
        <v/>
      </c>
      <c r="D18" s="126" t="str">
        <f>INDEX($AR18:$BA18,MATCH(General!$F$14,$AR$4:$BA$4,0))</f>
        <v>f. Other</v>
      </c>
      <c r="E18" s="60" t="str">
        <f>General!$F$16</f>
        <v>EUR</v>
      </c>
      <c r="F18" s="25">
        <f t="shared" si="0"/>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0</v>
      </c>
      <c r="AB18" s="118">
        <v>0</v>
      </c>
      <c r="AC18" s="118">
        <v>0</v>
      </c>
      <c r="AD18" s="118">
        <v>0</v>
      </c>
      <c r="AE18" s="118">
        <v>0</v>
      </c>
      <c r="AF18" s="118">
        <v>0</v>
      </c>
      <c r="AG18" s="118">
        <v>0</v>
      </c>
      <c r="AH18" s="118">
        <v>0</v>
      </c>
      <c r="AI18" s="118">
        <v>0</v>
      </c>
      <c r="AJ18" s="118">
        <v>0</v>
      </c>
      <c r="AK18" s="118">
        <v>0</v>
      </c>
      <c r="AL18" s="118">
        <v>0</v>
      </c>
      <c r="AM18" s="118">
        <v>0</v>
      </c>
      <c r="AN18" s="118">
        <v>0</v>
      </c>
      <c r="AO18" s="118">
        <v>0</v>
      </c>
      <c r="AP18" s="118">
        <v>0</v>
      </c>
      <c r="AR18" s="39" t="s">
        <v>33</v>
      </c>
      <c r="AS18" s="39" t="s">
        <v>57</v>
      </c>
      <c r="AT18" s="39" t="s">
        <v>57</v>
      </c>
      <c r="AU18" s="39" t="s">
        <v>57</v>
      </c>
      <c r="AV18" s="39" t="s">
        <v>57</v>
      </c>
      <c r="AW18" s="39" t="s">
        <v>57</v>
      </c>
      <c r="AX18" s="39" t="s">
        <v>57</v>
      </c>
      <c r="AY18" s="39" t="s">
        <v>57</v>
      </c>
      <c r="AZ18" s="39" t="s">
        <v>57</v>
      </c>
      <c r="BA18" s="39" t="s">
        <v>57</v>
      </c>
      <c r="BC18" s="8"/>
      <c r="BD18" s="8"/>
      <c r="BE18" s="8"/>
      <c r="BF18" s="8"/>
      <c r="BG18" s="8"/>
      <c r="BH18" s="8"/>
      <c r="BI18" s="8"/>
      <c r="BJ18" s="8"/>
      <c r="BK18" s="8"/>
      <c r="BL18" s="8"/>
      <c r="BN18" s="25">
        <f>COUNTIFS($G18:$AP18,"",$G$8:$AP$8,"&lt;="&amp;Config!$F$12)</f>
        <v>0</v>
      </c>
    </row>
    <row r="19" spans="2:66" outlineLevel="1">
      <c r="D19" s="125" t="str">
        <f>INDEX($AR19:$BA19,MATCH(General!$F$14,$AR$4:$BA$4,0))</f>
        <v>4. Plant and machinery</v>
      </c>
      <c r="E19" s="60" t="str">
        <f>General!$F$16</f>
        <v>EUR</v>
      </c>
      <c r="F19" s="25">
        <f t="shared" si="0"/>
        <v>69000</v>
      </c>
      <c r="G19" s="15">
        <f>SUM(G20:G26)</f>
        <v>0</v>
      </c>
      <c r="H19" s="15">
        <f t="shared" ref="H19:AP19" si="3">SUM(H20:H26)</f>
        <v>69000</v>
      </c>
      <c r="I19" s="15">
        <f t="shared" si="3"/>
        <v>0</v>
      </c>
      <c r="J19" s="15">
        <f t="shared" si="3"/>
        <v>0</v>
      </c>
      <c r="K19" s="15">
        <f t="shared" si="3"/>
        <v>0</v>
      </c>
      <c r="L19" s="15">
        <f t="shared" si="3"/>
        <v>0</v>
      </c>
      <c r="M19" s="15">
        <f t="shared" si="3"/>
        <v>0</v>
      </c>
      <c r="N19" s="15">
        <f t="shared" si="3"/>
        <v>0</v>
      </c>
      <c r="O19" s="15">
        <f t="shared" si="3"/>
        <v>0</v>
      </c>
      <c r="P19" s="15">
        <f t="shared" si="3"/>
        <v>0</v>
      </c>
      <c r="Q19" s="15">
        <f t="shared" si="3"/>
        <v>0</v>
      </c>
      <c r="R19" s="15">
        <f t="shared" si="3"/>
        <v>0</v>
      </c>
      <c r="S19" s="15">
        <f t="shared" si="3"/>
        <v>0</v>
      </c>
      <c r="T19" s="15">
        <f t="shared" si="3"/>
        <v>0</v>
      </c>
      <c r="U19" s="15">
        <f t="shared" si="3"/>
        <v>0</v>
      </c>
      <c r="V19" s="15">
        <f t="shared" si="3"/>
        <v>0</v>
      </c>
      <c r="W19" s="15">
        <f t="shared" si="3"/>
        <v>0</v>
      </c>
      <c r="X19" s="15">
        <f t="shared" si="3"/>
        <v>0</v>
      </c>
      <c r="Y19" s="15">
        <f t="shared" si="3"/>
        <v>0</v>
      </c>
      <c r="Z19" s="15">
        <f t="shared" si="3"/>
        <v>0</v>
      </c>
      <c r="AA19" s="15">
        <f t="shared" si="3"/>
        <v>0</v>
      </c>
      <c r="AB19" s="15">
        <f t="shared" si="3"/>
        <v>0</v>
      </c>
      <c r="AC19" s="15">
        <f t="shared" si="3"/>
        <v>0</v>
      </c>
      <c r="AD19" s="15">
        <f t="shared" si="3"/>
        <v>0</v>
      </c>
      <c r="AE19" s="15">
        <f t="shared" si="3"/>
        <v>0</v>
      </c>
      <c r="AF19" s="15">
        <f t="shared" si="3"/>
        <v>0</v>
      </c>
      <c r="AG19" s="15">
        <f t="shared" si="3"/>
        <v>0</v>
      </c>
      <c r="AH19" s="15">
        <f t="shared" si="3"/>
        <v>0</v>
      </c>
      <c r="AI19" s="15">
        <f t="shared" si="3"/>
        <v>0</v>
      </c>
      <c r="AJ19" s="15">
        <f t="shared" si="3"/>
        <v>0</v>
      </c>
      <c r="AK19" s="15">
        <f t="shared" si="3"/>
        <v>0</v>
      </c>
      <c r="AL19" s="15">
        <f t="shared" si="3"/>
        <v>0</v>
      </c>
      <c r="AM19" s="15">
        <f t="shared" si="3"/>
        <v>0</v>
      </c>
      <c r="AN19" s="15">
        <f t="shared" si="3"/>
        <v>0</v>
      </c>
      <c r="AO19" s="15">
        <f t="shared" si="3"/>
        <v>0</v>
      </c>
      <c r="AP19" s="15">
        <f t="shared" si="3"/>
        <v>0</v>
      </c>
      <c r="AR19" s="39" t="s">
        <v>34</v>
      </c>
      <c r="AS19" s="39" t="s">
        <v>57</v>
      </c>
      <c r="AT19" s="39" t="s">
        <v>57</v>
      </c>
      <c r="AU19" s="39" t="s">
        <v>57</v>
      </c>
      <c r="AV19" s="39" t="s">
        <v>57</v>
      </c>
      <c r="AW19" s="39" t="s">
        <v>57</v>
      </c>
      <c r="AX19" s="39" t="s">
        <v>57</v>
      </c>
      <c r="AY19" s="39" t="s">
        <v>57</v>
      </c>
      <c r="AZ19" s="39" t="s">
        <v>57</v>
      </c>
      <c r="BA19" s="39" t="s">
        <v>57</v>
      </c>
      <c r="BC19" s="8"/>
      <c r="BD19" s="8"/>
      <c r="BE19" s="8"/>
      <c r="BF19" s="8"/>
      <c r="BG19" s="8"/>
      <c r="BH19" s="8"/>
      <c r="BI19" s="8"/>
      <c r="BJ19" s="8"/>
      <c r="BK19" s="8"/>
      <c r="BL19" s="8"/>
    </row>
    <row r="20" spans="2:66" outlineLevel="1">
      <c r="B20" s="140" t="str">
        <f t="shared" ref="B20:B31" si="4">IF(BN20&lt;&gt;0,"!","")</f>
        <v/>
      </c>
      <c r="D20" s="126" t="str">
        <f>INDEX($AR20:$BA20,MATCH(General!$F$14,$AR$4:$BA$4,0))</f>
        <v>a. Heating, ventilation, and air conditioning</v>
      </c>
      <c r="E20" s="60" t="str">
        <f>General!$F$16</f>
        <v>EUR</v>
      </c>
      <c r="F20" s="25">
        <f t="shared" si="0"/>
        <v>50000</v>
      </c>
      <c r="G20" s="118">
        <v>0</v>
      </c>
      <c r="H20" s="118">
        <v>50000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0</v>
      </c>
      <c r="AA20" s="118">
        <v>0</v>
      </c>
      <c r="AB20" s="118">
        <v>0</v>
      </c>
      <c r="AC20" s="118">
        <v>0</v>
      </c>
      <c r="AD20" s="118">
        <v>0</v>
      </c>
      <c r="AE20" s="118">
        <v>0</v>
      </c>
      <c r="AF20" s="118">
        <v>0</v>
      </c>
      <c r="AG20" s="118">
        <v>0</v>
      </c>
      <c r="AH20" s="118">
        <v>0</v>
      </c>
      <c r="AI20" s="118">
        <v>0</v>
      </c>
      <c r="AJ20" s="118">
        <v>0</v>
      </c>
      <c r="AK20" s="118">
        <v>0</v>
      </c>
      <c r="AL20" s="118">
        <v>0</v>
      </c>
      <c r="AM20" s="118">
        <v>0</v>
      </c>
      <c r="AN20" s="118">
        <v>0</v>
      </c>
      <c r="AO20" s="118">
        <v>0</v>
      </c>
      <c r="AP20" s="118">
        <v>0</v>
      </c>
      <c r="AR20" s="39" t="s">
        <v>35</v>
      </c>
      <c r="AS20" s="39" t="s">
        <v>57</v>
      </c>
      <c r="AT20" s="39" t="s">
        <v>57</v>
      </c>
      <c r="AU20" s="39" t="s">
        <v>57</v>
      </c>
      <c r="AV20" s="39" t="s">
        <v>57</v>
      </c>
      <c r="AW20" s="39" t="s">
        <v>57</v>
      </c>
      <c r="AX20" s="39" t="s">
        <v>57</v>
      </c>
      <c r="AY20" s="39" t="s">
        <v>57</v>
      </c>
      <c r="AZ20" s="39" t="s">
        <v>57</v>
      </c>
      <c r="BA20" s="39" t="s">
        <v>57</v>
      </c>
      <c r="BC20" s="8"/>
      <c r="BD20" s="8"/>
      <c r="BE20" s="8"/>
      <c r="BF20" s="8"/>
      <c r="BG20" s="8"/>
      <c r="BH20" s="8"/>
      <c r="BI20" s="8"/>
      <c r="BJ20" s="8"/>
      <c r="BK20" s="8"/>
      <c r="BL20" s="8"/>
      <c r="BN20" s="25">
        <f>COUNTIFS($G20:$AP20,"",$G$8:$AP$8,"&lt;="&amp;Config!$F$12)</f>
        <v>0</v>
      </c>
    </row>
    <row r="21" spans="2:66" outlineLevel="1">
      <c r="B21" s="140" t="str">
        <f t="shared" si="4"/>
        <v/>
      </c>
      <c r="D21" s="126" t="str">
        <f>INDEX($AR21:$BA21,MATCH(General!$F$14,$AR$4:$BA$4,0))</f>
        <v>b. Solar power plant</v>
      </c>
      <c r="E21" s="60" t="str">
        <f>General!$F$16</f>
        <v>EUR</v>
      </c>
      <c r="F21" s="25">
        <f t="shared" si="0"/>
        <v>10000</v>
      </c>
      <c r="G21" s="118">
        <v>0</v>
      </c>
      <c r="H21" s="118">
        <v>10000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18">
        <v>0</v>
      </c>
      <c r="AD21" s="118">
        <v>0</v>
      </c>
      <c r="AE21" s="118">
        <v>0</v>
      </c>
      <c r="AF21" s="118">
        <v>0</v>
      </c>
      <c r="AG21" s="118">
        <v>0</v>
      </c>
      <c r="AH21" s="118">
        <v>0</v>
      </c>
      <c r="AI21" s="118">
        <v>0</v>
      </c>
      <c r="AJ21" s="118">
        <v>0</v>
      </c>
      <c r="AK21" s="118">
        <v>0</v>
      </c>
      <c r="AL21" s="118">
        <v>0</v>
      </c>
      <c r="AM21" s="118">
        <v>0</v>
      </c>
      <c r="AN21" s="118">
        <v>0</v>
      </c>
      <c r="AO21" s="118">
        <v>0</v>
      </c>
      <c r="AP21" s="118">
        <v>0</v>
      </c>
      <c r="AR21" s="39" t="s">
        <v>36</v>
      </c>
      <c r="AS21" s="39" t="s">
        <v>57</v>
      </c>
      <c r="AT21" s="39" t="s">
        <v>57</v>
      </c>
      <c r="AU21" s="39" t="s">
        <v>57</v>
      </c>
      <c r="AV21" s="39" t="s">
        <v>57</v>
      </c>
      <c r="AW21" s="39" t="s">
        <v>57</v>
      </c>
      <c r="AX21" s="39" t="s">
        <v>57</v>
      </c>
      <c r="AY21" s="39" t="s">
        <v>57</v>
      </c>
      <c r="AZ21" s="39" t="s">
        <v>57</v>
      </c>
      <c r="BA21" s="39" t="s">
        <v>57</v>
      </c>
      <c r="BC21" s="8"/>
      <c r="BD21" s="8"/>
      <c r="BE21" s="8"/>
      <c r="BF21" s="8"/>
      <c r="BG21" s="8"/>
      <c r="BH21" s="8"/>
      <c r="BI21" s="8"/>
      <c r="BJ21" s="8"/>
      <c r="BK21" s="8"/>
      <c r="BL21" s="8"/>
      <c r="BN21" s="25">
        <f>COUNTIFS($G21:$AP21,"",$G$8:$AP$8,"&lt;="&amp;Config!$F$12)</f>
        <v>0</v>
      </c>
    </row>
    <row r="22" spans="2:66" outlineLevel="1">
      <c r="B22" s="140" t="str">
        <f t="shared" si="4"/>
        <v/>
      </c>
      <c r="D22" s="126" t="str">
        <f>INDEX($AR22:$BA22,MATCH(General!$F$14,$AR$4:$BA$4,0))</f>
        <v>c. Battery energy storage system</v>
      </c>
      <c r="E22" s="60" t="str">
        <f>General!$F$16</f>
        <v>EUR</v>
      </c>
      <c r="F22" s="25">
        <f t="shared" si="0"/>
        <v>5000</v>
      </c>
      <c r="G22" s="118">
        <v>0</v>
      </c>
      <c r="H22" s="118">
        <v>5000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0</v>
      </c>
      <c r="AA22" s="118">
        <v>0</v>
      </c>
      <c r="AB22" s="118">
        <v>0</v>
      </c>
      <c r="AC22" s="118">
        <v>0</v>
      </c>
      <c r="AD22" s="118">
        <v>0</v>
      </c>
      <c r="AE22" s="118">
        <v>0</v>
      </c>
      <c r="AF22" s="118">
        <v>0</v>
      </c>
      <c r="AG22" s="118">
        <v>0</v>
      </c>
      <c r="AH22" s="118">
        <v>0</v>
      </c>
      <c r="AI22" s="118">
        <v>0</v>
      </c>
      <c r="AJ22" s="118">
        <v>0</v>
      </c>
      <c r="AK22" s="118">
        <v>0</v>
      </c>
      <c r="AL22" s="118">
        <v>0</v>
      </c>
      <c r="AM22" s="118">
        <v>0</v>
      </c>
      <c r="AN22" s="118">
        <v>0</v>
      </c>
      <c r="AO22" s="118">
        <v>0</v>
      </c>
      <c r="AP22" s="118">
        <v>0</v>
      </c>
      <c r="AR22" s="39" t="s">
        <v>37</v>
      </c>
      <c r="AS22" s="39" t="s">
        <v>57</v>
      </c>
      <c r="AT22" s="39" t="s">
        <v>57</v>
      </c>
      <c r="AU22" s="39" t="s">
        <v>57</v>
      </c>
      <c r="AV22" s="39" t="s">
        <v>57</v>
      </c>
      <c r="AW22" s="39" t="s">
        <v>57</v>
      </c>
      <c r="AX22" s="39" t="s">
        <v>57</v>
      </c>
      <c r="AY22" s="39" t="s">
        <v>57</v>
      </c>
      <c r="AZ22" s="39" t="s">
        <v>57</v>
      </c>
      <c r="BA22" s="39" t="s">
        <v>57</v>
      </c>
      <c r="BC22" s="8"/>
      <c r="BD22" s="8"/>
      <c r="BE22" s="8"/>
      <c r="BF22" s="8"/>
      <c r="BG22" s="8"/>
      <c r="BH22" s="8"/>
      <c r="BI22" s="8"/>
      <c r="BJ22" s="8"/>
      <c r="BK22" s="8"/>
      <c r="BL22" s="8"/>
      <c r="BN22" s="25">
        <f>COUNTIFS($G22:$AP22,"",$G$8:$AP$8,"&lt;="&amp;Config!$F$12)</f>
        <v>0</v>
      </c>
    </row>
    <row r="23" spans="2:66" outlineLevel="1">
      <c r="B23" s="140" t="str">
        <f t="shared" si="4"/>
        <v/>
      </c>
      <c r="D23" s="126" t="str">
        <f>INDEX($AR23:$BA23,MATCH(General!$F$14,$AR$4:$BA$4,0))</f>
        <v>d. Charging equipment</v>
      </c>
      <c r="E23" s="60" t="str">
        <f>General!$F$16</f>
        <v>EUR</v>
      </c>
      <c r="F23" s="25">
        <f t="shared" si="0"/>
        <v>1000</v>
      </c>
      <c r="G23" s="118">
        <v>0</v>
      </c>
      <c r="H23" s="118">
        <v>1000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18">
        <v>0</v>
      </c>
      <c r="AD23" s="118">
        <v>0</v>
      </c>
      <c r="AE23" s="118">
        <v>0</v>
      </c>
      <c r="AF23" s="118">
        <v>0</v>
      </c>
      <c r="AG23" s="118">
        <v>0</v>
      </c>
      <c r="AH23" s="118">
        <v>0</v>
      </c>
      <c r="AI23" s="118">
        <v>0</v>
      </c>
      <c r="AJ23" s="118">
        <v>0</v>
      </c>
      <c r="AK23" s="118">
        <v>0</v>
      </c>
      <c r="AL23" s="118">
        <v>0</v>
      </c>
      <c r="AM23" s="118">
        <v>0</v>
      </c>
      <c r="AN23" s="118">
        <v>0</v>
      </c>
      <c r="AO23" s="118">
        <v>0</v>
      </c>
      <c r="AP23" s="118">
        <v>0</v>
      </c>
      <c r="AR23" s="39" t="s">
        <v>58</v>
      </c>
      <c r="AS23" s="39" t="s">
        <v>57</v>
      </c>
      <c r="AT23" s="39" t="s">
        <v>57</v>
      </c>
      <c r="AU23" s="39" t="s">
        <v>57</v>
      </c>
      <c r="AV23" s="39" t="s">
        <v>57</v>
      </c>
      <c r="AW23" s="39" t="s">
        <v>57</v>
      </c>
      <c r="AX23" s="39" t="s">
        <v>57</v>
      </c>
      <c r="AY23" s="39" t="s">
        <v>57</v>
      </c>
      <c r="AZ23" s="39" t="s">
        <v>57</v>
      </c>
      <c r="BA23" s="39" t="s">
        <v>57</v>
      </c>
      <c r="BC23" s="8"/>
      <c r="BD23" s="8"/>
      <c r="BE23" s="8"/>
      <c r="BF23" s="8"/>
      <c r="BG23" s="8"/>
      <c r="BH23" s="8"/>
      <c r="BI23" s="8"/>
      <c r="BJ23" s="8"/>
      <c r="BK23" s="8"/>
      <c r="BL23" s="8"/>
      <c r="BN23" s="25">
        <f>COUNTIFS($G23:$AP23,"",$G$8:$AP$8,"&lt;="&amp;Config!$F$12)</f>
        <v>0</v>
      </c>
    </row>
    <row r="24" spans="2:66" outlineLevel="1">
      <c r="B24" s="140" t="str">
        <f t="shared" si="4"/>
        <v/>
      </c>
      <c r="D24" s="126" t="str">
        <f>INDEX($AR24:$BA24,MATCH(General!$F$14,$AR$4:$BA$4,0))</f>
        <v>e. IT equipment and sensors</v>
      </c>
      <c r="E24" s="60" t="str">
        <f>General!$F$16</f>
        <v>EUR</v>
      </c>
      <c r="F24" s="25">
        <f t="shared" si="0"/>
        <v>2000</v>
      </c>
      <c r="G24" s="118">
        <v>0</v>
      </c>
      <c r="H24" s="118">
        <v>2000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0</v>
      </c>
      <c r="AA24" s="118">
        <v>0</v>
      </c>
      <c r="AB24" s="118">
        <v>0</v>
      </c>
      <c r="AC24" s="118">
        <v>0</v>
      </c>
      <c r="AD24" s="118">
        <v>0</v>
      </c>
      <c r="AE24" s="118">
        <v>0</v>
      </c>
      <c r="AF24" s="118">
        <v>0</v>
      </c>
      <c r="AG24" s="118">
        <v>0</v>
      </c>
      <c r="AH24" s="118">
        <v>0</v>
      </c>
      <c r="AI24" s="118">
        <v>0</v>
      </c>
      <c r="AJ24" s="118">
        <v>0</v>
      </c>
      <c r="AK24" s="118">
        <v>0</v>
      </c>
      <c r="AL24" s="118">
        <v>0</v>
      </c>
      <c r="AM24" s="118">
        <v>0</v>
      </c>
      <c r="AN24" s="118">
        <v>0</v>
      </c>
      <c r="AO24" s="118">
        <v>0</v>
      </c>
      <c r="AP24" s="118">
        <v>0</v>
      </c>
      <c r="AR24" s="39" t="s">
        <v>38</v>
      </c>
      <c r="AS24" s="39" t="s">
        <v>57</v>
      </c>
      <c r="AT24" s="39" t="s">
        <v>57</v>
      </c>
      <c r="AU24" s="39" t="s">
        <v>57</v>
      </c>
      <c r="AV24" s="39" t="s">
        <v>57</v>
      </c>
      <c r="AW24" s="39" t="s">
        <v>57</v>
      </c>
      <c r="AX24" s="39" t="s">
        <v>57</v>
      </c>
      <c r="AY24" s="39" t="s">
        <v>57</v>
      </c>
      <c r="AZ24" s="39" t="s">
        <v>57</v>
      </c>
      <c r="BA24" s="39" t="s">
        <v>57</v>
      </c>
      <c r="BC24" s="8"/>
      <c r="BD24" s="8"/>
      <c r="BE24" s="8"/>
      <c r="BF24" s="8"/>
      <c r="BG24" s="8"/>
      <c r="BH24" s="8"/>
      <c r="BI24" s="8"/>
      <c r="BJ24" s="8"/>
      <c r="BK24" s="8"/>
      <c r="BL24" s="8"/>
      <c r="BN24" s="25">
        <f>COUNTIFS($G24:$AP24,"",$G$8:$AP$8,"&lt;="&amp;Config!$F$12)</f>
        <v>0</v>
      </c>
    </row>
    <row r="25" spans="2:66" outlineLevel="1">
      <c r="B25" s="140" t="str">
        <f t="shared" si="4"/>
        <v/>
      </c>
      <c r="D25" s="126" t="str">
        <f>INDEX($AR25:$BA25,MATCH(General!$F$14,$AR$4:$BA$4,0))</f>
        <v>f. Other electric equipment</v>
      </c>
      <c r="E25" s="60" t="str">
        <f>General!$F$16</f>
        <v>EUR</v>
      </c>
      <c r="F25" s="25">
        <f t="shared" si="0"/>
        <v>0</v>
      </c>
      <c r="G25" s="118">
        <v>0</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0</v>
      </c>
      <c r="X25" s="118">
        <v>0</v>
      </c>
      <c r="Y25" s="118">
        <v>0</v>
      </c>
      <c r="Z25" s="118">
        <v>0</v>
      </c>
      <c r="AA25" s="118">
        <v>0</v>
      </c>
      <c r="AB25" s="118">
        <v>0</v>
      </c>
      <c r="AC25" s="118">
        <v>0</v>
      </c>
      <c r="AD25" s="118">
        <v>0</v>
      </c>
      <c r="AE25" s="118">
        <v>0</v>
      </c>
      <c r="AF25" s="118">
        <v>0</v>
      </c>
      <c r="AG25" s="118">
        <v>0</v>
      </c>
      <c r="AH25" s="118">
        <v>0</v>
      </c>
      <c r="AI25" s="118">
        <v>0</v>
      </c>
      <c r="AJ25" s="118">
        <v>0</v>
      </c>
      <c r="AK25" s="118">
        <v>0</v>
      </c>
      <c r="AL25" s="118">
        <v>0</v>
      </c>
      <c r="AM25" s="118">
        <v>0</v>
      </c>
      <c r="AN25" s="118">
        <v>0</v>
      </c>
      <c r="AO25" s="118">
        <v>0</v>
      </c>
      <c r="AP25" s="118">
        <v>0</v>
      </c>
      <c r="AR25" s="39" t="s">
        <v>39</v>
      </c>
      <c r="AS25" s="39" t="s">
        <v>57</v>
      </c>
      <c r="AT25" s="39" t="s">
        <v>57</v>
      </c>
      <c r="AU25" s="39" t="s">
        <v>57</v>
      </c>
      <c r="AV25" s="39" t="s">
        <v>57</v>
      </c>
      <c r="AW25" s="39" t="s">
        <v>57</v>
      </c>
      <c r="AX25" s="39" t="s">
        <v>57</v>
      </c>
      <c r="AY25" s="39" t="s">
        <v>57</v>
      </c>
      <c r="AZ25" s="39" t="s">
        <v>57</v>
      </c>
      <c r="BA25" s="39" t="s">
        <v>57</v>
      </c>
      <c r="BC25" s="8"/>
      <c r="BD25" s="8"/>
      <c r="BE25" s="8"/>
      <c r="BF25" s="8"/>
      <c r="BG25" s="8"/>
      <c r="BH25" s="8"/>
      <c r="BI25" s="8"/>
      <c r="BJ25" s="8"/>
      <c r="BK25" s="8"/>
      <c r="BL25" s="8"/>
      <c r="BN25" s="25">
        <f>COUNTIFS($G25:$AP25,"",$G$8:$AP$8,"&lt;="&amp;Config!$F$12)</f>
        <v>0</v>
      </c>
    </row>
    <row r="26" spans="2:66" outlineLevel="1">
      <c r="B26" s="140" t="str">
        <f t="shared" si="4"/>
        <v/>
      </c>
      <c r="D26" s="126" t="str">
        <f>INDEX($AR26:$BA26,MATCH(General!$F$14,$AR$4:$BA$4,0))</f>
        <v>g. Indoor lighting</v>
      </c>
      <c r="E26" s="60" t="str">
        <f>General!$F$16</f>
        <v>EUR</v>
      </c>
      <c r="F26" s="25">
        <f t="shared" si="0"/>
        <v>1000</v>
      </c>
      <c r="G26" s="118">
        <v>0</v>
      </c>
      <c r="H26" s="118">
        <v>1000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18">
        <v>0</v>
      </c>
      <c r="Y26" s="118">
        <v>0</v>
      </c>
      <c r="Z26" s="118">
        <v>0</v>
      </c>
      <c r="AA26" s="118">
        <v>0</v>
      </c>
      <c r="AB26" s="118">
        <v>0</v>
      </c>
      <c r="AC26" s="118">
        <v>0</v>
      </c>
      <c r="AD26" s="118">
        <v>0</v>
      </c>
      <c r="AE26" s="118">
        <v>0</v>
      </c>
      <c r="AF26" s="118">
        <v>0</v>
      </c>
      <c r="AG26" s="118">
        <v>0</v>
      </c>
      <c r="AH26" s="118">
        <v>0</v>
      </c>
      <c r="AI26" s="118">
        <v>0</v>
      </c>
      <c r="AJ26" s="118">
        <v>0</v>
      </c>
      <c r="AK26" s="118">
        <v>0</v>
      </c>
      <c r="AL26" s="118">
        <v>0</v>
      </c>
      <c r="AM26" s="118">
        <v>0</v>
      </c>
      <c r="AN26" s="118">
        <v>0</v>
      </c>
      <c r="AO26" s="118">
        <v>0</v>
      </c>
      <c r="AP26" s="118">
        <v>0</v>
      </c>
      <c r="AR26" s="39" t="s">
        <v>40</v>
      </c>
      <c r="AS26" s="39" t="s">
        <v>57</v>
      </c>
      <c r="AT26" s="39" t="s">
        <v>57</v>
      </c>
      <c r="AU26" s="39" t="s">
        <v>57</v>
      </c>
      <c r="AV26" s="39" t="s">
        <v>57</v>
      </c>
      <c r="AW26" s="39" t="s">
        <v>57</v>
      </c>
      <c r="AX26" s="39" t="s">
        <v>57</v>
      </c>
      <c r="AY26" s="39" t="s">
        <v>57</v>
      </c>
      <c r="AZ26" s="39" t="s">
        <v>57</v>
      </c>
      <c r="BA26" s="39" t="s">
        <v>57</v>
      </c>
      <c r="BC26" s="8"/>
      <c r="BD26" s="8"/>
      <c r="BE26" s="8"/>
      <c r="BF26" s="8"/>
      <c r="BG26" s="8"/>
      <c r="BH26" s="8"/>
      <c r="BI26" s="8"/>
      <c r="BJ26" s="8"/>
      <c r="BK26" s="8"/>
      <c r="BL26" s="8"/>
      <c r="BN26" s="25">
        <f>COUNTIFS($G26:$AP26,"",$G$8:$AP$8,"&lt;="&amp;Config!$F$12)</f>
        <v>0</v>
      </c>
    </row>
    <row r="27" spans="2:66" outlineLevel="1">
      <c r="B27" s="140" t="str">
        <f t="shared" si="4"/>
        <v/>
      </c>
      <c r="D27" s="125" t="str">
        <f>INDEX($AR27:$BA27,MATCH(General!$F$14,$AR$4:$BA$4,0))</f>
        <v>5. Contingencies</v>
      </c>
      <c r="E27" s="60" t="str">
        <f>General!$F$16</f>
        <v>EUR</v>
      </c>
      <c r="F27" s="25">
        <f t="shared" si="0"/>
        <v>0</v>
      </c>
      <c r="G27" s="118">
        <v>0</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18">
        <v>0</v>
      </c>
      <c r="AD27" s="118">
        <v>0</v>
      </c>
      <c r="AE27" s="118">
        <v>0</v>
      </c>
      <c r="AF27" s="118">
        <v>0</v>
      </c>
      <c r="AG27" s="118">
        <v>0</v>
      </c>
      <c r="AH27" s="118">
        <v>0</v>
      </c>
      <c r="AI27" s="118">
        <v>0</v>
      </c>
      <c r="AJ27" s="118">
        <v>0</v>
      </c>
      <c r="AK27" s="118">
        <v>0</v>
      </c>
      <c r="AL27" s="118">
        <v>0</v>
      </c>
      <c r="AM27" s="118">
        <v>0</v>
      </c>
      <c r="AN27" s="118">
        <v>0</v>
      </c>
      <c r="AO27" s="118">
        <v>0</v>
      </c>
      <c r="AP27" s="118">
        <v>0</v>
      </c>
      <c r="AR27" s="39" t="s">
        <v>41</v>
      </c>
      <c r="AS27" s="39" t="s">
        <v>57</v>
      </c>
      <c r="AT27" s="39" t="s">
        <v>57</v>
      </c>
      <c r="AU27" s="39" t="s">
        <v>57</v>
      </c>
      <c r="AV27" s="39" t="s">
        <v>57</v>
      </c>
      <c r="AW27" s="39" t="s">
        <v>57</v>
      </c>
      <c r="AX27" s="39" t="s">
        <v>57</v>
      </c>
      <c r="AY27" s="39" t="s">
        <v>57</v>
      </c>
      <c r="AZ27" s="39" t="s">
        <v>57</v>
      </c>
      <c r="BA27" s="39" t="s">
        <v>57</v>
      </c>
      <c r="BC27" s="8"/>
      <c r="BD27" s="8"/>
      <c r="BE27" s="8"/>
      <c r="BF27" s="8"/>
      <c r="BG27" s="8"/>
      <c r="BH27" s="8"/>
      <c r="BI27" s="8"/>
      <c r="BJ27" s="8"/>
      <c r="BK27" s="8"/>
      <c r="BL27" s="8"/>
      <c r="BN27" s="25">
        <f>COUNTIFS($G27:$AP27,"",$G$8:$AP$8,"&lt;="&amp;Config!$F$12)</f>
        <v>0</v>
      </c>
    </row>
    <row r="28" spans="2:66" outlineLevel="1">
      <c r="B28" s="140" t="str">
        <f t="shared" si="4"/>
        <v/>
      </c>
      <c r="D28" s="125" t="str">
        <f>INDEX($AR28:$BA28,MATCH(General!$F$14,$AR$4:$BA$4,0))</f>
        <v>6. Price adjustment</v>
      </c>
      <c r="E28" s="60" t="str">
        <f>General!$F$16</f>
        <v>EUR</v>
      </c>
      <c r="F28" s="25">
        <f t="shared" si="0"/>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0</v>
      </c>
      <c r="AA28" s="118">
        <v>0</v>
      </c>
      <c r="AB28" s="118">
        <v>0</v>
      </c>
      <c r="AC28" s="118">
        <v>0</v>
      </c>
      <c r="AD28" s="118">
        <v>0</v>
      </c>
      <c r="AE28" s="118">
        <v>0</v>
      </c>
      <c r="AF28" s="118">
        <v>0</v>
      </c>
      <c r="AG28" s="118">
        <v>0</v>
      </c>
      <c r="AH28" s="118">
        <v>0</v>
      </c>
      <c r="AI28" s="118">
        <v>0</v>
      </c>
      <c r="AJ28" s="118">
        <v>0</v>
      </c>
      <c r="AK28" s="118">
        <v>0</v>
      </c>
      <c r="AL28" s="118">
        <v>0</v>
      </c>
      <c r="AM28" s="118">
        <v>0</v>
      </c>
      <c r="AN28" s="118">
        <v>0</v>
      </c>
      <c r="AO28" s="118">
        <v>0</v>
      </c>
      <c r="AP28" s="118">
        <v>0</v>
      </c>
      <c r="AR28" s="39" t="s">
        <v>42</v>
      </c>
      <c r="AS28" s="39" t="s">
        <v>57</v>
      </c>
      <c r="AT28" s="39" t="s">
        <v>57</v>
      </c>
      <c r="AU28" s="39" t="s">
        <v>57</v>
      </c>
      <c r="AV28" s="39" t="s">
        <v>57</v>
      </c>
      <c r="AW28" s="39" t="s">
        <v>57</v>
      </c>
      <c r="AX28" s="39" t="s">
        <v>57</v>
      </c>
      <c r="AY28" s="39" t="s">
        <v>57</v>
      </c>
      <c r="AZ28" s="39" t="s">
        <v>57</v>
      </c>
      <c r="BA28" s="39" t="s">
        <v>57</v>
      </c>
      <c r="BC28" s="8"/>
      <c r="BD28" s="8"/>
      <c r="BE28" s="8"/>
      <c r="BF28" s="8"/>
      <c r="BG28" s="8"/>
      <c r="BH28" s="8"/>
      <c r="BI28" s="8"/>
      <c r="BJ28" s="8"/>
      <c r="BK28" s="8"/>
      <c r="BL28" s="8"/>
      <c r="BN28" s="25">
        <f>COUNTIFS($G28:$AP28,"",$G$8:$AP$8,"&lt;="&amp;Config!$F$12)</f>
        <v>0</v>
      </c>
    </row>
    <row r="29" spans="2:66" outlineLevel="1">
      <c r="B29" s="140" t="str">
        <f t="shared" si="4"/>
        <v/>
      </c>
      <c r="D29" s="125" t="str">
        <f>INDEX($AR29:$BA29,MATCH(General!$F$14,$AR$4:$BA$4,0))</f>
        <v>7. Publicity</v>
      </c>
      <c r="E29" s="60" t="str">
        <f>General!$F$16</f>
        <v>EUR</v>
      </c>
      <c r="F29" s="25">
        <f t="shared" si="0"/>
        <v>0</v>
      </c>
      <c r="G29" s="118">
        <v>0</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18">
        <v>0</v>
      </c>
      <c r="Y29" s="118">
        <v>0</v>
      </c>
      <c r="Z29" s="118">
        <v>0</v>
      </c>
      <c r="AA29" s="118">
        <v>0</v>
      </c>
      <c r="AB29" s="118">
        <v>0</v>
      </c>
      <c r="AC29" s="118">
        <v>0</v>
      </c>
      <c r="AD29" s="118">
        <v>0</v>
      </c>
      <c r="AE29" s="118">
        <v>0</v>
      </c>
      <c r="AF29" s="118">
        <v>0</v>
      </c>
      <c r="AG29" s="118">
        <v>0</v>
      </c>
      <c r="AH29" s="118">
        <v>0</v>
      </c>
      <c r="AI29" s="118">
        <v>0</v>
      </c>
      <c r="AJ29" s="118">
        <v>0</v>
      </c>
      <c r="AK29" s="118">
        <v>0</v>
      </c>
      <c r="AL29" s="118">
        <v>0</v>
      </c>
      <c r="AM29" s="118">
        <v>0</v>
      </c>
      <c r="AN29" s="118">
        <v>0</v>
      </c>
      <c r="AO29" s="118">
        <v>0</v>
      </c>
      <c r="AP29" s="118">
        <v>0</v>
      </c>
      <c r="AR29" s="39" t="s">
        <v>43</v>
      </c>
      <c r="AS29" s="39" t="s">
        <v>57</v>
      </c>
      <c r="AT29" s="39" t="s">
        <v>57</v>
      </c>
      <c r="AU29" s="39" t="s">
        <v>57</v>
      </c>
      <c r="AV29" s="39" t="s">
        <v>57</v>
      </c>
      <c r="AW29" s="39" t="s">
        <v>57</v>
      </c>
      <c r="AX29" s="39" t="s">
        <v>57</v>
      </c>
      <c r="AY29" s="39" t="s">
        <v>57</v>
      </c>
      <c r="AZ29" s="39" t="s">
        <v>57</v>
      </c>
      <c r="BA29" s="39" t="s">
        <v>57</v>
      </c>
      <c r="BC29" s="8"/>
      <c r="BD29" s="8"/>
      <c r="BE29" s="8"/>
      <c r="BF29" s="8"/>
      <c r="BG29" s="8"/>
      <c r="BH29" s="8"/>
      <c r="BI29" s="8"/>
      <c r="BJ29" s="8"/>
      <c r="BK29" s="8"/>
      <c r="BL29" s="8"/>
      <c r="BN29" s="25">
        <f>COUNTIFS($G29:$AP29,"",$G$8:$AP$8,"&lt;="&amp;Config!$F$12)</f>
        <v>0</v>
      </c>
    </row>
    <row r="30" spans="2:66" outlineLevel="1">
      <c r="B30" s="140" t="str">
        <f t="shared" si="4"/>
        <v/>
      </c>
      <c r="D30" s="125" t="str">
        <f>INDEX($AR30:$BA30,MATCH(General!$F$14,$AR$4:$BA$4,0))</f>
        <v>8. Supervision during contrusction implementation</v>
      </c>
      <c r="E30" s="60" t="str">
        <f>General!$F$16</f>
        <v>EUR</v>
      </c>
      <c r="F30" s="25">
        <f t="shared" si="0"/>
        <v>1000</v>
      </c>
      <c r="G30" s="118">
        <v>0</v>
      </c>
      <c r="H30" s="118">
        <v>1000</v>
      </c>
      <c r="I30" s="118">
        <v>0</v>
      </c>
      <c r="J30" s="118">
        <v>0</v>
      </c>
      <c r="K30" s="118">
        <v>0</v>
      </c>
      <c r="L30" s="118">
        <v>0</v>
      </c>
      <c r="M30" s="118">
        <v>0</v>
      </c>
      <c r="N30" s="118">
        <v>0</v>
      </c>
      <c r="O30" s="118">
        <v>0</v>
      </c>
      <c r="P30" s="118">
        <v>0</v>
      </c>
      <c r="Q30" s="118">
        <v>0</v>
      </c>
      <c r="R30" s="118">
        <v>0</v>
      </c>
      <c r="S30" s="118">
        <v>0</v>
      </c>
      <c r="T30" s="118">
        <v>0</v>
      </c>
      <c r="U30" s="118">
        <v>0</v>
      </c>
      <c r="V30" s="118">
        <v>0</v>
      </c>
      <c r="W30" s="118">
        <v>0</v>
      </c>
      <c r="X30" s="118">
        <v>0</v>
      </c>
      <c r="Y30" s="118">
        <v>0</v>
      </c>
      <c r="Z30" s="118">
        <v>0</v>
      </c>
      <c r="AA30" s="118">
        <v>0</v>
      </c>
      <c r="AB30" s="118">
        <v>0</v>
      </c>
      <c r="AC30" s="118">
        <v>0</v>
      </c>
      <c r="AD30" s="118">
        <v>0</v>
      </c>
      <c r="AE30" s="118">
        <v>0</v>
      </c>
      <c r="AF30" s="118">
        <v>0</v>
      </c>
      <c r="AG30" s="118">
        <v>0</v>
      </c>
      <c r="AH30" s="118">
        <v>0</v>
      </c>
      <c r="AI30" s="118">
        <v>0</v>
      </c>
      <c r="AJ30" s="118">
        <v>0</v>
      </c>
      <c r="AK30" s="118">
        <v>0</v>
      </c>
      <c r="AL30" s="118">
        <v>0</v>
      </c>
      <c r="AM30" s="118">
        <v>0</v>
      </c>
      <c r="AN30" s="118">
        <v>0</v>
      </c>
      <c r="AO30" s="118">
        <v>0</v>
      </c>
      <c r="AP30" s="118">
        <v>0</v>
      </c>
      <c r="AR30" s="39" t="s">
        <v>44</v>
      </c>
      <c r="AS30" s="39" t="s">
        <v>57</v>
      </c>
      <c r="AT30" s="39" t="s">
        <v>57</v>
      </c>
      <c r="AU30" s="39" t="s">
        <v>57</v>
      </c>
      <c r="AV30" s="39" t="s">
        <v>57</v>
      </c>
      <c r="AW30" s="39" t="s">
        <v>57</v>
      </c>
      <c r="AX30" s="39" t="s">
        <v>57</v>
      </c>
      <c r="AY30" s="39" t="s">
        <v>57</v>
      </c>
      <c r="AZ30" s="39" t="s">
        <v>57</v>
      </c>
      <c r="BA30" s="39" t="s">
        <v>57</v>
      </c>
      <c r="BC30" s="8"/>
      <c r="BD30" s="8"/>
      <c r="BE30" s="8"/>
      <c r="BF30" s="8"/>
      <c r="BG30" s="8"/>
      <c r="BH30" s="8"/>
      <c r="BI30" s="8"/>
      <c r="BJ30" s="8"/>
      <c r="BK30" s="8"/>
      <c r="BL30" s="8"/>
      <c r="BN30" s="25">
        <f>COUNTIFS($G30:$AP30,"",$G$8:$AP$8,"&lt;="&amp;Config!$F$12)</f>
        <v>0</v>
      </c>
    </row>
    <row r="31" spans="2:66" outlineLevel="1">
      <c r="B31" s="140" t="str">
        <f t="shared" si="4"/>
        <v/>
      </c>
      <c r="D31" s="125" t="str">
        <f>INDEX($AR31:$BA31,MATCH(General!$F$14,$AR$4:$BA$4,0))</f>
        <v>9. Technical assistance</v>
      </c>
      <c r="E31" s="60" t="str">
        <f>General!$F$16</f>
        <v>EUR</v>
      </c>
      <c r="F31" s="25">
        <f t="shared" si="0"/>
        <v>0</v>
      </c>
      <c r="G31" s="118">
        <v>0</v>
      </c>
      <c r="H31" s="118">
        <v>0</v>
      </c>
      <c r="I31" s="118">
        <v>0</v>
      </c>
      <c r="J31" s="118">
        <v>0</v>
      </c>
      <c r="K31" s="118">
        <v>0</v>
      </c>
      <c r="L31" s="118">
        <v>0</v>
      </c>
      <c r="M31" s="118">
        <v>0</v>
      </c>
      <c r="N31" s="118">
        <v>0</v>
      </c>
      <c r="O31" s="118">
        <v>0</v>
      </c>
      <c r="P31" s="118">
        <v>0</v>
      </c>
      <c r="Q31" s="118">
        <v>0</v>
      </c>
      <c r="R31" s="118">
        <v>0</v>
      </c>
      <c r="S31" s="118">
        <v>0</v>
      </c>
      <c r="T31" s="118">
        <v>0</v>
      </c>
      <c r="U31" s="118">
        <v>0</v>
      </c>
      <c r="V31" s="118">
        <v>0</v>
      </c>
      <c r="W31" s="118">
        <v>0</v>
      </c>
      <c r="X31" s="118">
        <v>0</v>
      </c>
      <c r="Y31" s="118">
        <v>0</v>
      </c>
      <c r="Z31" s="118">
        <v>0</v>
      </c>
      <c r="AA31" s="118">
        <v>0</v>
      </c>
      <c r="AB31" s="118">
        <v>0</v>
      </c>
      <c r="AC31" s="118">
        <v>0</v>
      </c>
      <c r="AD31" s="118">
        <v>0</v>
      </c>
      <c r="AE31" s="118">
        <v>0</v>
      </c>
      <c r="AF31" s="118">
        <v>0</v>
      </c>
      <c r="AG31" s="118">
        <v>0</v>
      </c>
      <c r="AH31" s="118">
        <v>0</v>
      </c>
      <c r="AI31" s="118">
        <v>0</v>
      </c>
      <c r="AJ31" s="118">
        <v>0</v>
      </c>
      <c r="AK31" s="118">
        <v>0</v>
      </c>
      <c r="AL31" s="118">
        <v>0</v>
      </c>
      <c r="AM31" s="118">
        <v>0</v>
      </c>
      <c r="AN31" s="118">
        <v>0</v>
      </c>
      <c r="AO31" s="118">
        <v>0</v>
      </c>
      <c r="AP31" s="118">
        <v>0</v>
      </c>
      <c r="AR31" s="39" t="s">
        <v>45</v>
      </c>
      <c r="AS31" s="39" t="s">
        <v>57</v>
      </c>
      <c r="AT31" s="39" t="s">
        <v>57</v>
      </c>
      <c r="AU31" s="39" t="s">
        <v>57</v>
      </c>
      <c r="AV31" s="39" t="s">
        <v>57</v>
      </c>
      <c r="AW31" s="39" t="s">
        <v>57</v>
      </c>
      <c r="AX31" s="39" t="s">
        <v>57</v>
      </c>
      <c r="AY31" s="39" t="s">
        <v>57</v>
      </c>
      <c r="AZ31" s="39" t="s">
        <v>57</v>
      </c>
      <c r="BA31" s="39" t="s">
        <v>57</v>
      </c>
      <c r="BC31" s="8"/>
      <c r="BD31" s="8"/>
      <c r="BE31" s="8"/>
      <c r="BF31" s="8"/>
      <c r="BG31" s="8"/>
      <c r="BH31" s="8"/>
      <c r="BI31" s="8"/>
      <c r="BJ31" s="8"/>
      <c r="BK31" s="8"/>
      <c r="BL31" s="8"/>
      <c r="BN31" s="25">
        <f>COUNTIFS($G31:$AP31,"",$G$8:$AP$8,"&lt;="&amp;Config!$F$12)</f>
        <v>0</v>
      </c>
    </row>
    <row r="32" spans="2:66" outlineLevel="1">
      <c r="D32" s="127" t="str">
        <f>INDEX($AR32:$BA32,MATCH(General!$F$14,$AR$4:$BA$4,0))</f>
        <v>Total</v>
      </c>
      <c r="E32" s="128" t="str">
        <f>General!$F$16</f>
        <v>EUR</v>
      </c>
      <c r="F32" s="28">
        <f t="shared" si="0"/>
        <v>300000</v>
      </c>
      <c r="G32" s="16">
        <f>SUM(G10:G12,G19,G27:G31)</f>
        <v>30000</v>
      </c>
      <c r="H32" s="16">
        <f t="shared" ref="H32:AP32" si="5">SUM(H10:H12,H19,H27:H31)</f>
        <v>270000</v>
      </c>
      <c r="I32" s="16">
        <f t="shared" si="5"/>
        <v>0</v>
      </c>
      <c r="J32" s="16">
        <f t="shared" si="5"/>
        <v>0</v>
      </c>
      <c r="K32" s="16">
        <f t="shared" si="5"/>
        <v>0</v>
      </c>
      <c r="L32" s="16">
        <f t="shared" si="5"/>
        <v>0</v>
      </c>
      <c r="M32" s="16">
        <f t="shared" si="5"/>
        <v>0</v>
      </c>
      <c r="N32" s="16">
        <f t="shared" si="5"/>
        <v>0</v>
      </c>
      <c r="O32" s="16">
        <f t="shared" si="5"/>
        <v>0</v>
      </c>
      <c r="P32" s="16">
        <f t="shared" si="5"/>
        <v>0</v>
      </c>
      <c r="Q32" s="16">
        <f t="shared" si="5"/>
        <v>0</v>
      </c>
      <c r="R32" s="16">
        <f t="shared" si="5"/>
        <v>0</v>
      </c>
      <c r="S32" s="16">
        <f t="shared" si="5"/>
        <v>0</v>
      </c>
      <c r="T32" s="16">
        <f t="shared" si="5"/>
        <v>0</v>
      </c>
      <c r="U32" s="16">
        <f t="shared" si="5"/>
        <v>0</v>
      </c>
      <c r="V32" s="16">
        <f t="shared" si="5"/>
        <v>0</v>
      </c>
      <c r="W32" s="16">
        <f t="shared" si="5"/>
        <v>0</v>
      </c>
      <c r="X32" s="16">
        <f t="shared" si="5"/>
        <v>0</v>
      </c>
      <c r="Y32" s="16">
        <f t="shared" si="5"/>
        <v>0</v>
      </c>
      <c r="Z32" s="16">
        <f t="shared" si="5"/>
        <v>0</v>
      </c>
      <c r="AA32" s="16">
        <f t="shared" si="5"/>
        <v>0</v>
      </c>
      <c r="AB32" s="16">
        <f t="shared" si="5"/>
        <v>0</v>
      </c>
      <c r="AC32" s="16">
        <f t="shared" si="5"/>
        <v>0</v>
      </c>
      <c r="AD32" s="16">
        <f t="shared" si="5"/>
        <v>0</v>
      </c>
      <c r="AE32" s="16">
        <f t="shared" si="5"/>
        <v>0</v>
      </c>
      <c r="AF32" s="16">
        <f t="shared" si="5"/>
        <v>0</v>
      </c>
      <c r="AG32" s="16">
        <f t="shared" si="5"/>
        <v>0</v>
      </c>
      <c r="AH32" s="16">
        <f t="shared" si="5"/>
        <v>0</v>
      </c>
      <c r="AI32" s="16">
        <f t="shared" si="5"/>
        <v>0</v>
      </c>
      <c r="AJ32" s="16">
        <f t="shared" si="5"/>
        <v>0</v>
      </c>
      <c r="AK32" s="16">
        <f t="shared" si="5"/>
        <v>0</v>
      </c>
      <c r="AL32" s="16">
        <f t="shared" si="5"/>
        <v>0</v>
      </c>
      <c r="AM32" s="16">
        <f t="shared" si="5"/>
        <v>0</v>
      </c>
      <c r="AN32" s="16">
        <f t="shared" si="5"/>
        <v>0</v>
      </c>
      <c r="AO32" s="16">
        <f t="shared" si="5"/>
        <v>0</v>
      </c>
      <c r="AP32" s="16">
        <f t="shared" si="5"/>
        <v>0</v>
      </c>
      <c r="AR32" s="39" t="s">
        <v>61</v>
      </c>
      <c r="AS32" s="39" t="s">
        <v>57</v>
      </c>
      <c r="AT32" s="39" t="s">
        <v>57</v>
      </c>
      <c r="AU32" s="39" t="s">
        <v>57</v>
      </c>
      <c r="AV32" s="39" t="s">
        <v>57</v>
      </c>
      <c r="AW32" s="39" t="s">
        <v>57</v>
      </c>
      <c r="AX32" s="39" t="s">
        <v>57</v>
      </c>
      <c r="AY32" s="39" t="s">
        <v>57</v>
      </c>
      <c r="AZ32" s="39" t="s">
        <v>57</v>
      </c>
      <c r="BA32" s="39" t="s">
        <v>57</v>
      </c>
      <c r="BC32" s="8"/>
      <c r="BD32" s="8"/>
      <c r="BE32" s="8"/>
      <c r="BF32" s="8"/>
      <c r="BG32" s="8"/>
      <c r="BH32" s="8"/>
      <c r="BI32" s="8"/>
      <c r="BJ32" s="8"/>
      <c r="BK32" s="8"/>
      <c r="BL32" s="8"/>
    </row>
    <row r="33" spans="2:66" outlineLevel="1">
      <c r="B33" s="140" t="str">
        <f>IF(BN33&lt;&gt;0,"!","")</f>
        <v/>
      </c>
      <c r="D33" s="125" t="str">
        <f>INDEX($AR33:$BA33,MATCH(General!$F$14,$AR$4:$BA$4,0))</f>
        <v>VAT expense</v>
      </c>
      <c r="E33" s="60" t="str">
        <f>General!$F$16</f>
        <v>EUR</v>
      </c>
      <c r="F33" s="25">
        <f t="shared" si="0"/>
        <v>0</v>
      </c>
      <c r="G33" s="118">
        <v>0</v>
      </c>
      <c r="H33" s="118">
        <v>0</v>
      </c>
      <c r="I33" s="118">
        <v>0</v>
      </c>
      <c r="J33" s="118">
        <v>0</v>
      </c>
      <c r="K33" s="118">
        <v>0</v>
      </c>
      <c r="L33" s="118">
        <v>0</v>
      </c>
      <c r="M33" s="118">
        <v>0</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18">
        <v>0</v>
      </c>
      <c r="AD33" s="118">
        <v>0</v>
      </c>
      <c r="AE33" s="118">
        <v>0</v>
      </c>
      <c r="AF33" s="118">
        <v>0</v>
      </c>
      <c r="AG33" s="118">
        <v>0</v>
      </c>
      <c r="AH33" s="118">
        <v>0</v>
      </c>
      <c r="AI33" s="118">
        <v>0</v>
      </c>
      <c r="AJ33" s="118">
        <v>0</v>
      </c>
      <c r="AK33" s="118">
        <v>0</v>
      </c>
      <c r="AL33" s="118">
        <v>0</v>
      </c>
      <c r="AM33" s="118">
        <v>0</v>
      </c>
      <c r="AN33" s="118">
        <v>0</v>
      </c>
      <c r="AO33" s="118">
        <v>0</v>
      </c>
      <c r="AP33" s="118">
        <v>0</v>
      </c>
      <c r="AR33" s="39" t="s">
        <v>99</v>
      </c>
      <c r="AS33" s="39" t="s">
        <v>57</v>
      </c>
      <c r="AT33" s="39" t="s">
        <v>57</v>
      </c>
      <c r="AU33" s="39" t="s">
        <v>57</v>
      </c>
      <c r="AV33" s="39" t="s">
        <v>57</v>
      </c>
      <c r="AW33" s="39" t="s">
        <v>57</v>
      </c>
      <c r="AX33" s="39" t="s">
        <v>57</v>
      </c>
      <c r="AY33" s="39" t="s">
        <v>57</v>
      </c>
      <c r="AZ33" s="39" t="s">
        <v>57</v>
      </c>
      <c r="BA33" s="39" t="s">
        <v>57</v>
      </c>
      <c r="BC33" s="8"/>
      <c r="BD33" s="8"/>
      <c r="BE33" s="8"/>
      <c r="BF33" s="8"/>
      <c r="BG33" s="8"/>
      <c r="BH33" s="8"/>
      <c r="BI33" s="8"/>
      <c r="BJ33" s="8"/>
      <c r="BK33" s="8"/>
      <c r="BL33" s="8"/>
      <c r="BN33" s="25">
        <f>COUNTIFS($G33:$AP33,"",$G$8:$AP$8,"&lt;="&amp;Config!$F$12)</f>
        <v>0</v>
      </c>
    </row>
    <row r="34" spans="2:66" outlineLevel="1">
      <c r="D34" s="127" t="str">
        <f>INDEX($AR34:$BA34,MATCH(General!$F$14,$AR$4:$BA$4,0))</f>
        <v>Total incl. VAT</v>
      </c>
      <c r="E34" s="128" t="str">
        <f>General!$F$16</f>
        <v>EUR</v>
      </c>
      <c r="F34" s="28">
        <f t="shared" si="0"/>
        <v>300000</v>
      </c>
      <c r="G34" s="16">
        <f>SUM(G32:G33)</f>
        <v>30000</v>
      </c>
      <c r="H34" s="16">
        <f t="shared" ref="H34" si="6">SUM(H32:H33)</f>
        <v>270000</v>
      </c>
      <c r="I34" s="16">
        <f t="shared" ref="I34" si="7">SUM(I32:I33)</f>
        <v>0</v>
      </c>
      <c r="J34" s="16">
        <f t="shared" ref="J34" si="8">SUM(J32:J33)</f>
        <v>0</v>
      </c>
      <c r="K34" s="16">
        <f t="shared" ref="K34" si="9">SUM(K32:K33)</f>
        <v>0</v>
      </c>
      <c r="L34" s="16">
        <f t="shared" ref="L34" si="10">SUM(L32:L33)</f>
        <v>0</v>
      </c>
      <c r="M34" s="16">
        <f t="shared" ref="M34" si="11">SUM(M32:M33)</f>
        <v>0</v>
      </c>
      <c r="N34" s="16">
        <f t="shared" ref="N34" si="12">SUM(N32:N33)</f>
        <v>0</v>
      </c>
      <c r="O34" s="16">
        <f t="shared" ref="O34" si="13">SUM(O32:O33)</f>
        <v>0</v>
      </c>
      <c r="P34" s="16">
        <f t="shared" ref="P34" si="14">SUM(P32:P33)</f>
        <v>0</v>
      </c>
      <c r="Q34" s="16">
        <f t="shared" ref="Q34" si="15">SUM(Q32:Q33)</f>
        <v>0</v>
      </c>
      <c r="R34" s="16">
        <f t="shared" ref="R34" si="16">SUM(R32:R33)</f>
        <v>0</v>
      </c>
      <c r="S34" s="16">
        <f t="shared" ref="S34" si="17">SUM(S32:S33)</f>
        <v>0</v>
      </c>
      <c r="T34" s="16">
        <f t="shared" ref="T34" si="18">SUM(T32:T33)</f>
        <v>0</v>
      </c>
      <c r="U34" s="16">
        <f t="shared" ref="U34" si="19">SUM(U32:U33)</f>
        <v>0</v>
      </c>
      <c r="V34" s="16">
        <f t="shared" ref="V34" si="20">SUM(V32:V33)</f>
        <v>0</v>
      </c>
      <c r="W34" s="16">
        <f t="shared" ref="W34" si="21">SUM(W32:W33)</f>
        <v>0</v>
      </c>
      <c r="X34" s="16">
        <f t="shared" ref="X34" si="22">SUM(X32:X33)</f>
        <v>0</v>
      </c>
      <c r="Y34" s="16">
        <f t="shared" ref="Y34" si="23">SUM(Y32:Y33)</f>
        <v>0</v>
      </c>
      <c r="Z34" s="16">
        <f t="shared" ref="Z34" si="24">SUM(Z32:Z33)</f>
        <v>0</v>
      </c>
      <c r="AA34" s="16">
        <f t="shared" ref="AA34" si="25">SUM(AA32:AA33)</f>
        <v>0</v>
      </c>
      <c r="AB34" s="16">
        <f t="shared" ref="AB34" si="26">SUM(AB32:AB33)</f>
        <v>0</v>
      </c>
      <c r="AC34" s="16">
        <f t="shared" ref="AC34" si="27">SUM(AC32:AC33)</f>
        <v>0</v>
      </c>
      <c r="AD34" s="16">
        <f t="shared" ref="AD34" si="28">SUM(AD32:AD33)</f>
        <v>0</v>
      </c>
      <c r="AE34" s="16">
        <f t="shared" ref="AE34" si="29">SUM(AE32:AE33)</f>
        <v>0</v>
      </c>
      <c r="AF34" s="16">
        <f t="shared" ref="AF34" si="30">SUM(AF32:AF33)</f>
        <v>0</v>
      </c>
      <c r="AG34" s="16">
        <f t="shared" ref="AG34" si="31">SUM(AG32:AG33)</f>
        <v>0</v>
      </c>
      <c r="AH34" s="16">
        <f t="shared" ref="AH34" si="32">SUM(AH32:AH33)</f>
        <v>0</v>
      </c>
      <c r="AI34" s="16">
        <f t="shared" ref="AI34" si="33">SUM(AI32:AI33)</f>
        <v>0</v>
      </c>
      <c r="AJ34" s="16">
        <f t="shared" ref="AJ34" si="34">SUM(AJ32:AJ33)</f>
        <v>0</v>
      </c>
      <c r="AK34" s="16">
        <f t="shared" ref="AK34" si="35">SUM(AK32:AK33)</f>
        <v>0</v>
      </c>
      <c r="AL34" s="16">
        <f t="shared" ref="AL34" si="36">SUM(AL32:AL33)</f>
        <v>0</v>
      </c>
      <c r="AM34" s="16">
        <f t="shared" ref="AM34" si="37">SUM(AM32:AM33)</f>
        <v>0</v>
      </c>
      <c r="AN34" s="16">
        <f t="shared" ref="AN34" si="38">SUM(AN32:AN33)</f>
        <v>0</v>
      </c>
      <c r="AO34" s="16">
        <f t="shared" ref="AO34" si="39">SUM(AO32:AO33)</f>
        <v>0</v>
      </c>
      <c r="AP34" s="16">
        <f t="shared" ref="AP34" si="40">SUM(AP32:AP33)</f>
        <v>0</v>
      </c>
      <c r="AR34" s="39" t="s">
        <v>62</v>
      </c>
      <c r="AS34" s="39" t="s">
        <v>57</v>
      </c>
      <c r="AT34" s="39" t="s">
        <v>57</v>
      </c>
      <c r="AU34" s="39" t="s">
        <v>57</v>
      </c>
      <c r="AV34" s="39" t="s">
        <v>57</v>
      </c>
      <c r="AW34" s="39" t="s">
        <v>57</v>
      </c>
      <c r="AX34" s="39" t="s">
        <v>57</v>
      </c>
      <c r="AY34" s="39" t="s">
        <v>57</v>
      </c>
      <c r="AZ34" s="39" t="s">
        <v>57</v>
      </c>
      <c r="BA34" s="39" t="s">
        <v>57</v>
      </c>
      <c r="BC34" s="8"/>
      <c r="BD34" s="8"/>
      <c r="BE34" s="8"/>
      <c r="BF34" s="8"/>
      <c r="BG34" s="8"/>
      <c r="BH34" s="8"/>
      <c r="BI34" s="8"/>
      <c r="BJ34" s="8"/>
      <c r="BK34" s="8"/>
      <c r="BL34" s="8"/>
    </row>
    <row r="35" spans="2:66" outlineLevel="1">
      <c r="E35" s="11"/>
    </row>
    <row r="36" spans="2:66" outlineLevel="1">
      <c r="D36" s="129" t="str">
        <f>INDEX($AR36:$BA36,MATCH(General!$F$14,$AR$4:$BA$4,0))</f>
        <v>Capital expenditures - non-eligible for grant funding</v>
      </c>
      <c r="E36" s="72" t="str">
        <f>Config!$I$141</f>
        <v>Unit</v>
      </c>
      <c r="F36" s="72" t="s">
        <v>510</v>
      </c>
      <c r="G36" s="130">
        <f>Config!I$1</f>
        <v>2025</v>
      </c>
      <c r="H36" s="130">
        <f>Config!J$1</f>
        <v>2026</v>
      </c>
      <c r="I36" s="130">
        <f>Config!K$1</f>
        <v>2027</v>
      </c>
      <c r="J36" s="130">
        <f>Config!L$1</f>
        <v>2028</v>
      </c>
      <c r="K36" s="130">
        <f>Config!M$1</f>
        <v>2029</v>
      </c>
      <c r="L36" s="130">
        <f>Config!N$1</f>
        <v>2030</v>
      </c>
      <c r="M36" s="130">
        <f>Config!O$1</f>
        <v>2031</v>
      </c>
      <c r="N36" s="130">
        <f>Config!P$1</f>
        <v>2032</v>
      </c>
      <c r="O36" s="130">
        <f>Config!Q$1</f>
        <v>2033</v>
      </c>
      <c r="P36" s="130">
        <f>Config!R$1</f>
        <v>2034</v>
      </c>
      <c r="Q36" s="130">
        <f>Config!S$1</f>
        <v>2035</v>
      </c>
      <c r="R36" s="130">
        <f>Config!T$1</f>
        <v>2036</v>
      </c>
      <c r="S36" s="130">
        <f>Config!U$1</f>
        <v>2037</v>
      </c>
      <c r="T36" s="130">
        <f>Config!V$1</f>
        <v>2038</v>
      </c>
      <c r="U36" s="130">
        <f>Config!W$1</f>
        <v>2039</v>
      </c>
      <c r="V36" s="130">
        <f>Config!X$1</f>
        <v>2040</v>
      </c>
      <c r="W36" s="130">
        <f>Config!Y$1</f>
        <v>2041</v>
      </c>
      <c r="X36" s="130">
        <f>Config!Z$1</f>
        <v>2042</v>
      </c>
      <c r="Y36" s="130">
        <f>Config!AA$1</f>
        <v>2043</v>
      </c>
      <c r="Z36" s="130">
        <f>Config!AB$1</f>
        <v>2044</v>
      </c>
      <c r="AA36" s="130" t="str">
        <f>Config!AC$1</f>
        <v/>
      </c>
      <c r="AB36" s="130" t="str">
        <f>Config!AD$1</f>
        <v/>
      </c>
      <c r="AC36" s="130" t="str">
        <f>Config!AE$1</f>
        <v/>
      </c>
      <c r="AD36" s="130" t="str">
        <f>Config!AF$1</f>
        <v/>
      </c>
      <c r="AE36" s="130" t="str">
        <f>Config!AG$1</f>
        <v/>
      </c>
      <c r="AF36" s="130" t="str">
        <f>Config!AH$1</f>
        <v/>
      </c>
      <c r="AG36" s="130" t="str">
        <f>Config!AI$1</f>
        <v/>
      </c>
      <c r="AH36" s="130" t="str">
        <f>Config!AJ$1</f>
        <v/>
      </c>
      <c r="AI36" s="130" t="str">
        <f>Config!AK$1</f>
        <v/>
      </c>
      <c r="AJ36" s="130" t="str">
        <f>Config!AL$1</f>
        <v/>
      </c>
      <c r="AK36" s="130" t="str">
        <f>Config!AM$1</f>
        <v/>
      </c>
      <c r="AL36" s="130" t="str">
        <f>Config!AN$1</f>
        <v/>
      </c>
      <c r="AM36" s="130" t="str">
        <f>Config!AO$1</f>
        <v/>
      </c>
      <c r="AN36" s="130" t="str">
        <f>Config!AP$1</f>
        <v/>
      </c>
      <c r="AO36" s="130" t="str">
        <f>Config!AQ$1</f>
        <v/>
      </c>
      <c r="AP36" s="130" t="str">
        <f>Config!AR$1</f>
        <v/>
      </c>
      <c r="AR36" s="39" t="s">
        <v>59</v>
      </c>
      <c r="AS36" s="39" t="s">
        <v>57</v>
      </c>
      <c r="AT36" s="39" t="s">
        <v>57</v>
      </c>
      <c r="AU36" s="39" t="s">
        <v>57</v>
      </c>
      <c r="AV36" s="39" t="s">
        <v>57</v>
      </c>
      <c r="AW36" s="39" t="s">
        <v>57</v>
      </c>
      <c r="AX36" s="39" t="s">
        <v>57</v>
      </c>
      <c r="AY36" s="39" t="s">
        <v>57</v>
      </c>
      <c r="AZ36" s="39" t="s">
        <v>57</v>
      </c>
      <c r="BA36" s="39" t="s">
        <v>57</v>
      </c>
    </row>
    <row r="37" spans="2:66" outlineLevel="1">
      <c r="D37" s="129"/>
      <c r="E37" s="129"/>
      <c r="F37" s="129"/>
      <c r="G37" s="130" t="str">
        <f>Config!I$2</f>
        <v>Construction</v>
      </c>
      <c r="H37" s="130" t="str">
        <f>Config!J$2</f>
        <v>Construction</v>
      </c>
      <c r="I37" s="130" t="str">
        <f>Config!K$2</f>
        <v>Operation</v>
      </c>
      <c r="J37" s="130" t="str">
        <f>Config!L$2</f>
        <v>Operation</v>
      </c>
      <c r="K37" s="130" t="str">
        <f>Config!M$2</f>
        <v>Operation</v>
      </c>
      <c r="L37" s="130" t="str">
        <f>Config!N$2</f>
        <v>Operation</v>
      </c>
      <c r="M37" s="130" t="str">
        <f>Config!O$2</f>
        <v>Operation</v>
      </c>
      <c r="N37" s="130" t="str">
        <f>Config!P$2</f>
        <v>Operation</v>
      </c>
      <c r="O37" s="130" t="str">
        <f>Config!Q$2</f>
        <v>Operation</v>
      </c>
      <c r="P37" s="130" t="str">
        <f>Config!R$2</f>
        <v>Operation</v>
      </c>
      <c r="Q37" s="130" t="str">
        <f>Config!S$2</f>
        <v>Operation</v>
      </c>
      <c r="R37" s="130" t="str">
        <f>Config!T$2</f>
        <v>Operation</v>
      </c>
      <c r="S37" s="130" t="str">
        <f>Config!U$2</f>
        <v>Operation</v>
      </c>
      <c r="T37" s="130" t="str">
        <f>Config!V$2</f>
        <v>Operation</v>
      </c>
      <c r="U37" s="130" t="str">
        <f>Config!W$2</f>
        <v>Operation</v>
      </c>
      <c r="V37" s="130" t="str">
        <f>Config!X$2</f>
        <v>Operation</v>
      </c>
      <c r="W37" s="130" t="str">
        <f>Config!Y$2</f>
        <v>Operation</v>
      </c>
      <c r="X37" s="130" t="str">
        <f>Config!Z$2</f>
        <v>Operation</v>
      </c>
      <c r="Y37" s="130" t="str">
        <f>Config!AA$2</f>
        <v>Operation</v>
      </c>
      <c r="Z37" s="130" t="str">
        <f>Config!AB$2</f>
        <v>Operation</v>
      </c>
      <c r="AA37" s="130" t="str">
        <f>Config!AC$2</f>
        <v/>
      </c>
      <c r="AB37" s="130" t="str">
        <f>Config!AD$2</f>
        <v/>
      </c>
      <c r="AC37" s="130" t="str">
        <f>Config!AE$2</f>
        <v/>
      </c>
      <c r="AD37" s="130" t="str">
        <f>Config!AF$2</f>
        <v/>
      </c>
      <c r="AE37" s="130" t="str">
        <f>Config!AG$2</f>
        <v/>
      </c>
      <c r="AF37" s="130" t="str">
        <f>Config!AH$2</f>
        <v/>
      </c>
      <c r="AG37" s="130" t="str">
        <f>Config!AI$2</f>
        <v/>
      </c>
      <c r="AH37" s="130" t="str">
        <f>Config!AJ$2</f>
        <v/>
      </c>
      <c r="AI37" s="130" t="str">
        <f>Config!AK$2</f>
        <v/>
      </c>
      <c r="AJ37" s="130" t="str">
        <f>Config!AL$2</f>
        <v/>
      </c>
      <c r="AK37" s="130" t="str">
        <f>Config!AM$2</f>
        <v/>
      </c>
      <c r="AL37" s="130" t="str">
        <f>Config!AN$2</f>
        <v/>
      </c>
      <c r="AM37" s="130" t="str">
        <f>Config!AO$2</f>
        <v/>
      </c>
      <c r="AN37" s="130" t="str">
        <f>Config!AP$2</f>
        <v/>
      </c>
      <c r="AO37" s="130" t="str">
        <f>Config!AQ$2</f>
        <v/>
      </c>
      <c r="AP37" s="130" t="str">
        <f>Config!AR$2</f>
        <v/>
      </c>
      <c r="AR37" s="39"/>
      <c r="AS37" s="39"/>
      <c r="AT37" s="39"/>
      <c r="AU37" s="39"/>
      <c r="AV37" s="39"/>
      <c r="AW37" s="39"/>
      <c r="AX37" s="39"/>
      <c r="AY37" s="39"/>
      <c r="AZ37" s="39"/>
      <c r="BA37" s="39"/>
    </row>
    <row r="38" spans="2:66" outlineLevel="1">
      <c r="B38" s="140" t="str">
        <f t="shared" ref="B38:B39" si="41">IF(BN38&lt;&gt;0,"!","")</f>
        <v/>
      </c>
      <c r="D38" s="125" t="str">
        <f>INDEX($AR38:$BA38,MATCH(General!$F$14,$AR$4:$BA$4,0))</f>
        <v>1. Planning/design fees</v>
      </c>
      <c r="E38" s="60" t="str">
        <f>General!$F$16</f>
        <v>EUR</v>
      </c>
      <c r="F38" s="25">
        <f t="shared" ref="F38:F62" si="42">SUM(G38:AP38)</f>
        <v>0</v>
      </c>
      <c r="G38" s="118">
        <v>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8">
        <v>0</v>
      </c>
      <c r="Y38" s="118">
        <v>0</v>
      </c>
      <c r="Z38" s="118">
        <v>0</v>
      </c>
      <c r="AA38" s="118">
        <v>0</v>
      </c>
      <c r="AB38" s="118">
        <v>0</v>
      </c>
      <c r="AC38" s="118">
        <v>0</v>
      </c>
      <c r="AD38" s="118">
        <v>0</v>
      </c>
      <c r="AE38" s="118">
        <v>0</v>
      </c>
      <c r="AF38" s="118">
        <v>0</v>
      </c>
      <c r="AG38" s="118">
        <v>0</v>
      </c>
      <c r="AH38" s="118">
        <v>0</v>
      </c>
      <c r="AI38" s="118">
        <v>0</v>
      </c>
      <c r="AJ38" s="118">
        <v>0</v>
      </c>
      <c r="AK38" s="118">
        <v>0</v>
      </c>
      <c r="AL38" s="118">
        <v>0</v>
      </c>
      <c r="AM38" s="118">
        <v>0</v>
      </c>
      <c r="AN38" s="118">
        <v>0</v>
      </c>
      <c r="AO38" s="118">
        <v>0</v>
      </c>
      <c r="AP38" s="118">
        <v>0</v>
      </c>
      <c r="AR38" s="39" t="s">
        <v>25</v>
      </c>
      <c r="AS38" s="39" t="s">
        <v>57</v>
      </c>
      <c r="AT38" s="39" t="s">
        <v>57</v>
      </c>
      <c r="AU38" s="39" t="s">
        <v>57</v>
      </c>
      <c r="AV38" s="39" t="s">
        <v>57</v>
      </c>
      <c r="AW38" s="39" t="s">
        <v>57</v>
      </c>
      <c r="AX38" s="39" t="s">
        <v>57</v>
      </c>
      <c r="AY38" s="39" t="s">
        <v>57</v>
      </c>
      <c r="AZ38" s="39" t="s">
        <v>57</v>
      </c>
      <c r="BA38" s="39" t="s">
        <v>57</v>
      </c>
      <c r="BC38" s="8"/>
      <c r="BD38" s="8"/>
      <c r="BE38" s="8"/>
      <c r="BF38" s="8"/>
      <c r="BG38" s="8"/>
      <c r="BH38" s="8"/>
      <c r="BI38" s="8"/>
      <c r="BJ38" s="8"/>
      <c r="BK38" s="8"/>
      <c r="BL38" s="8"/>
      <c r="BN38" s="25">
        <f>COUNTIFS($G38:$AP38,"",$G$36:$AP$36,"&lt;="&amp;Config!$F$12)</f>
        <v>0</v>
      </c>
    </row>
    <row r="39" spans="2:66" outlineLevel="1">
      <c r="B39" s="140" t="str">
        <f t="shared" si="41"/>
        <v/>
      </c>
      <c r="D39" s="125" t="str">
        <f>INDEX($AR39:$BA39,MATCH(General!$F$14,$AR$4:$BA$4,0))</f>
        <v>2. Land purchase</v>
      </c>
      <c r="E39" s="60" t="str">
        <f>General!$F$16</f>
        <v>EUR</v>
      </c>
      <c r="F39" s="25">
        <f t="shared" si="42"/>
        <v>0</v>
      </c>
      <c r="G39" s="118">
        <v>0</v>
      </c>
      <c r="H39" s="118">
        <v>0</v>
      </c>
      <c r="I39" s="118">
        <v>0</v>
      </c>
      <c r="J39" s="118">
        <v>0</v>
      </c>
      <c r="K39" s="118">
        <v>0</v>
      </c>
      <c r="L39" s="118">
        <v>0</v>
      </c>
      <c r="M39" s="118">
        <v>0</v>
      </c>
      <c r="N39" s="118">
        <v>0</v>
      </c>
      <c r="O39" s="118">
        <v>0</v>
      </c>
      <c r="P39" s="118">
        <v>0</v>
      </c>
      <c r="Q39" s="118">
        <v>0</v>
      </c>
      <c r="R39" s="118">
        <v>0</v>
      </c>
      <c r="S39" s="118">
        <v>0</v>
      </c>
      <c r="T39" s="118">
        <v>0</v>
      </c>
      <c r="U39" s="118">
        <v>0</v>
      </c>
      <c r="V39" s="118">
        <v>0</v>
      </c>
      <c r="W39" s="118">
        <v>0</v>
      </c>
      <c r="X39" s="118">
        <v>0</v>
      </c>
      <c r="Y39" s="118">
        <v>0</v>
      </c>
      <c r="Z39" s="118">
        <v>0</v>
      </c>
      <c r="AA39" s="118">
        <v>0</v>
      </c>
      <c r="AB39" s="118">
        <v>0</v>
      </c>
      <c r="AC39" s="118">
        <v>0</v>
      </c>
      <c r="AD39" s="118">
        <v>0</v>
      </c>
      <c r="AE39" s="118">
        <v>0</v>
      </c>
      <c r="AF39" s="118">
        <v>0</v>
      </c>
      <c r="AG39" s="118">
        <v>0</v>
      </c>
      <c r="AH39" s="118">
        <v>0</v>
      </c>
      <c r="AI39" s="118">
        <v>0</v>
      </c>
      <c r="AJ39" s="118">
        <v>0</v>
      </c>
      <c r="AK39" s="118">
        <v>0</v>
      </c>
      <c r="AL39" s="118">
        <v>0</v>
      </c>
      <c r="AM39" s="118">
        <v>0</v>
      </c>
      <c r="AN39" s="118">
        <v>0</v>
      </c>
      <c r="AO39" s="118">
        <v>0</v>
      </c>
      <c r="AP39" s="118">
        <v>0</v>
      </c>
      <c r="AR39" s="39" t="s">
        <v>26</v>
      </c>
      <c r="AS39" s="39" t="s">
        <v>57</v>
      </c>
      <c r="AT39" s="39" t="s">
        <v>57</v>
      </c>
      <c r="AU39" s="39" t="s">
        <v>57</v>
      </c>
      <c r="AV39" s="39" t="s">
        <v>57</v>
      </c>
      <c r="AW39" s="39" t="s">
        <v>57</v>
      </c>
      <c r="AX39" s="39" t="s">
        <v>57</v>
      </c>
      <c r="AY39" s="39" t="s">
        <v>57</v>
      </c>
      <c r="AZ39" s="39" t="s">
        <v>57</v>
      </c>
      <c r="BA39" s="39" t="s">
        <v>57</v>
      </c>
      <c r="BC39" s="8"/>
      <c r="BD39" s="8"/>
      <c r="BE39" s="8"/>
      <c r="BF39" s="8"/>
      <c r="BG39" s="8"/>
      <c r="BH39" s="8"/>
      <c r="BI39" s="8"/>
      <c r="BJ39" s="8"/>
      <c r="BK39" s="8"/>
      <c r="BL39" s="8"/>
      <c r="BN39" s="25">
        <f>COUNTIFS($G39:$AP39,"",$G$36:$AP$36,"&lt;="&amp;Config!$F$12)</f>
        <v>0</v>
      </c>
    </row>
    <row r="40" spans="2:66" outlineLevel="1">
      <c r="D40" s="125" t="str">
        <f>INDEX($AR40:$BA40,MATCH(General!$F$14,$AR$4:$BA$4,0))</f>
        <v>3. Building and construction</v>
      </c>
      <c r="E40" s="60" t="str">
        <f>General!$F$16</f>
        <v>EUR</v>
      </c>
      <c r="F40" s="25">
        <f t="shared" si="42"/>
        <v>0</v>
      </c>
      <c r="G40" s="15">
        <f>SUM(G41:G46)</f>
        <v>0</v>
      </c>
      <c r="H40" s="15">
        <f t="shared" ref="H40:AP40" si="43">SUM(H41:H46)</f>
        <v>0</v>
      </c>
      <c r="I40" s="15">
        <f t="shared" si="43"/>
        <v>0</v>
      </c>
      <c r="J40" s="15">
        <f t="shared" si="43"/>
        <v>0</v>
      </c>
      <c r="K40" s="15">
        <f t="shared" si="43"/>
        <v>0</v>
      </c>
      <c r="L40" s="15">
        <f t="shared" si="43"/>
        <v>0</v>
      </c>
      <c r="M40" s="15">
        <f t="shared" si="43"/>
        <v>0</v>
      </c>
      <c r="N40" s="15">
        <f t="shared" si="43"/>
        <v>0</v>
      </c>
      <c r="O40" s="15">
        <f t="shared" si="43"/>
        <v>0</v>
      </c>
      <c r="P40" s="15">
        <f t="shared" si="43"/>
        <v>0</v>
      </c>
      <c r="Q40" s="15">
        <f t="shared" si="43"/>
        <v>0</v>
      </c>
      <c r="R40" s="15">
        <f t="shared" si="43"/>
        <v>0</v>
      </c>
      <c r="S40" s="15">
        <f t="shared" si="43"/>
        <v>0</v>
      </c>
      <c r="T40" s="15">
        <f t="shared" si="43"/>
        <v>0</v>
      </c>
      <c r="U40" s="15">
        <f t="shared" si="43"/>
        <v>0</v>
      </c>
      <c r="V40" s="15">
        <f t="shared" si="43"/>
        <v>0</v>
      </c>
      <c r="W40" s="15">
        <f t="shared" si="43"/>
        <v>0</v>
      </c>
      <c r="X40" s="15">
        <f t="shared" si="43"/>
        <v>0</v>
      </c>
      <c r="Y40" s="15">
        <f t="shared" si="43"/>
        <v>0</v>
      </c>
      <c r="Z40" s="15">
        <f t="shared" si="43"/>
        <v>0</v>
      </c>
      <c r="AA40" s="15">
        <f t="shared" si="43"/>
        <v>0</v>
      </c>
      <c r="AB40" s="15">
        <f t="shared" si="43"/>
        <v>0</v>
      </c>
      <c r="AC40" s="15">
        <f t="shared" si="43"/>
        <v>0</v>
      </c>
      <c r="AD40" s="15">
        <f t="shared" si="43"/>
        <v>0</v>
      </c>
      <c r="AE40" s="15">
        <f t="shared" si="43"/>
        <v>0</v>
      </c>
      <c r="AF40" s="15">
        <f t="shared" si="43"/>
        <v>0</v>
      </c>
      <c r="AG40" s="15">
        <f t="shared" si="43"/>
        <v>0</v>
      </c>
      <c r="AH40" s="15">
        <f t="shared" si="43"/>
        <v>0</v>
      </c>
      <c r="AI40" s="15">
        <f t="shared" si="43"/>
        <v>0</v>
      </c>
      <c r="AJ40" s="15">
        <f t="shared" si="43"/>
        <v>0</v>
      </c>
      <c r="AK40" s="15">
        <f t="shared" si="43"/>
        <v>0</v>
      </c>
      <c r="AL40" s="15">
        <f t="shared" si="43"/>
        <v>0</v>
      </c>
      <c r="AM40" s="15">
        <f t="shared" si="43"/>
        <v>0</v>
      </c>
      <c r="AN40" s="15">
        <f t="shared" si="43"/>
        <v>0</v>
      </c>
      <c r="AO40" s="15">
        <f t="shared" si="43"/>
        <v>0</v>
      </c>
      <c r="AP40" s="15">
        <f t="shared" si="43"/>
        <v>0</v>
      </c>
      <c r="AR40" s="39" t="s">
        <v>27</v>
      </c>
      <c r="AS40" s="39" t="s">
        <v>57</v>
      </c>
      <c r="AT40" s="39" t="s">
        <v>57</v>
      </c>
      <c r="AU40" s="39" t="s">
        <v>57</v>
      </c>
      <c r="AV40" s="39" t="s">
        <v>57</v>
      </c>
      <c r="AW40" s="39" t="s">
        <v>57</v>
      </c>
      <c r="AX40" s="39" t="s">
        <v>57</v>
      </c>
      <c r="AY40" s="39" t="s">
        <v>57</v>
      </c>
      <c r="AZ40" s="39" t="s">
        <v>57</v>
      </c>
      <c r="BA40" s="39" t="s">
        <v>57</v>
      </c>
      <c r="BC40" s="8"/>
      <c r="BD40" s="8"/>
      <c r="BE40" s="8"/>
      <c r="BF40" s="8"/>
      <c r="BG40" s="8"/>
      <c r="BH40" s="8"/>
      <c r="BI40" s="8"/>
      <c r="BJ40" s="8"/>
      <c r="BK40" s="8"/>
      <c r="BL40" s="8"/>
    </row>
    <row r="41" spans="2:66" outlineLevel="1">
      <c r="B41" s="140" t="str">
        <f t="shared" ref="B41:B46" si="44">IF(BN41&lt;&gt;0,"!","")</f>
        <v/>
      </c>
      <c r="D41" s="126" t="str">
        <f>INDEX($AR41:$BA41,MATCH(General!$F$14,$AR$4:$BA$4,0))</f>
        <v>a. Construction elements</v>
      </c>
      <c r="E41" s="60" t="str">
        <f>General!$F$16</f>
        <v>EUR</v>
      </c>
      <c r="F41" s="25">
        <f t="shared" si="42"/>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0</v>
      </c>
      <c r="AA41" s="118">
        <v>0</v>
      </c>
      <c r="AB41" s="118">
        <v>0</v>
      </c>
      <c r="AC41" s="118">
        <v>0</v>
      </c>
      <c r="AD41" s="118">
        <v>0</v>
      </c>
      <c r="AE41" s="118">
        <v>0</v>
      </c>
      <c r="AF41" s="118">
        <v>0</v>
      </c>
      <c r="AG41" s="118">
        <v>0</v>
      </c>
      <c r="AH41" s="118">
        <v>0</v>
      </c>
      <c r="AI41" s="118">
        <v>0</v>
      </c>
      <c r="AJ41" s="118">
        <v>0</v>
      </c>
      <c r="AK41" s="118">
        <v>0</v>
      </c>
      <c r="AL41" s="118">
        <v>0</v>
      </c>
      <c r="AM41" s="118">
        <v>0</v>
      </c>
      <c r="AN41" s="118">
        <v>0</v>
      </c>
      <c r="AO41" s="118">
        <v>0</v>
      </c>
      <c r="AP41" s="118">
        <v>0</v>
      </c>
      <c r="AR41" s="39" t="s">
        <v>28</v>
      </c>
      <c r="AS41" s="39" t="s">
        <v>57</v>
      </c>
      <c r="AT41" s="39" t="s">
        <v>57</v>
      </c>
      <c r="AU41" s="39" t="s">
        <v>57</v>
      </c>
      <c r="AV41" s="39" t="s">
        <v>57</v>
      </c>
      <c r="AW41" s="39" t="s">
        <v>57</v>
      </c>
      <c r="AX41" s="39" t="s">
        <v>57</v>
      </c>
      <c r="AY41" s="39" t="s">
        <v>57</v>
      </c>
      <c r="AZ41" s="39" t="s">
        <v>57</v>
      </c>
      <c r="BA41" s="39" t="s">
        <v>57</v>
      </c>
      <c r="BC41" s="8"/>
      <c r="BD41" s="8"/>
      <c r="BE41" s="8"/>
      <c r="BF41" s="8"/>
      <c r="BG41" s="8"/>
      <c r="BH41" s="8"/>
      <c r="BI41" s="8"/>
      <c r="BJ41" s="8"/>
      <c r="BK41" s="8"/>
      <c r="BL41" s="8"/>
      <c r="BN41" s="25">
        <f>COUNTIFS($G41:$AP41,"",$G$36:$AP$36,"&lt;="&amp;Config!$F$12)</f>
        <v>0</v>
      </c>
    </row>
    <row r="42" spans="2:66" outlineLevel="1">
      <c r="B42" s="140" t="str">
        <f t="shared" si="44"/>
        <v/>
      </c>
      <c r="D42" s="126" t="str">
        <f>INDEX($AR42:$BA42,MATCH(General!$F$14,$AR$4:$BA$4,0))</f>
        <v>b. Insulation and facade</v>
      </c>
      <c r="E42" s="60" t="str">
        <f>General!$F$16</f>
        <v>EUR</v>
      </c>
      <c r="F42" s="25">
        <f t="shared" si="42"/>
        <v>0</v>
      </c>
      <c r="G42" s="118">
        <v>0</v>
      </c>
      <c r="H42" s="118">
        <v>0</v>
      </c>
      <c r="I42" s="118">
        <v>0</v>
      </c>
      <c r="J42" s="118">
        <v>0</v>
      </c>
      <c r="K42" s="118">
        <v>0</v>
      </c>
      <c r="L42" s="118">
        <v>0</v>
      </c>
      <c r="M42" s="118">
        <v>0</v>
      </c>
      <c r="N42" s="118">
        <v>0</v>
      </c>
      <c r="O42" s="118">
        <v>0</v>
      </c>
      <c r="P42" s="118">
        <v>0</v>
      </c>
      <c r="Q42" s="118">
        <v>0</v>
      </c>
      <c r="R42" s="118">
        <v>0</v>
      </c>
      <c r="S42" s="118">
        <v>0</v>
      </c>
      <c r="T42" s="118">
        <v>0</v>
      </c>
      <c r="U42" s="118">
        <v>0</v>
      </c>
      <c r="V42" s="118">
        <v>0</v>
      </c>
      <c r="W42" s="118">
        <v>0</v>
      </c>
      <c r="X42" s="118">
        <v>0</v>
      </c>
      <c r="Y42" s="118">
        <v>0</v>
      </c>
      <c r="Z42" s="118">
        <v>0</v>
      </c>
      <c r="AA42" s="118">
        <v>0</v>
      </c>
      <c r="AB42" s="118">
        <v>0</v>
      </c>
      <c r="AC42" s="118">
        <v>0</v>
      </c>
      <c r="AD42" s="118">
        <v>0</v>
      </c>
      <c r="AE42" s="118">
        <v>0</v>
      </c>
      <c r="AF42" s="118">
        <v>0</v>
      </c>
      <c r="AG42" s="118">
        <v>0</v>
      </c>
      <c r="AH42" s="118">
        <v>0</v>
      </c>
      <c r="AI42" s="118">
        <v>0</v>
      </c>
      <c r="AJ42" s="118">
        <v>0</v>
      </c>
      <c r="AK42" s="118">
        <v>0</v>
      </c>
      <c r="AL42" s="118">
        <v>0</v>
      </c>
      <c r="AM42" s="118">
        <v>0</v>
      </c>
      <c r="AN42" s="118">
        <v>0</v>
      </c>
      <c r="AO42" s="118">
        <v>0</v>
      </c>
      <c r="AP42" s="118">
        <v>0</v>
      </c>
      <c r="AR42" s="39" t="s">
        <v>29</v>
      </c>
      <c r="AS42" s="39" t="s">
        <v>57</v>
      </c>
      <c r="AT42" s="39" t="s">
        <v>57</v>
      </c>
      <c r="AU42" s="39" t="s">
        <v>57</v>
      </c>
      <c r="AV42" s="39" t="s">
        <v>57</v>
      </c>
      <c r="AW42" s="39" t="s">
        <v>57</v>
      </c>
      <c r="AX42" s="39" t="s">
        <v>57</v>
      </c>
      <c r="AY42" s="39" t="s">
        <v>57</v>
      </c>
      <c r="AZ42" s="39" t="s">
        <v>57</v>
      </c>
      <c r="BA42" s="39" t="s">
        <v>57</v>
      </c>
      <c r="BC42" s="8"/>
      <c r="BD42" s="8"/>
      <c r="BE42" s="8"/>
      <c r="BF42" s="8"/>
      <c r="BG42" s="8"/>
      <c r="BH42" s="8"/>
      <c r="BI42" s="8"/>
      <c r="BJ42" s="8"/>
      <c r="BK42" s="8"/>
      <c r="BL42" s="8"/>
      <c r="BN42" s="25">
        <f>COUNTIFS($G42:$AP42,"",$G$36:$AP$36,"&lt;="&amp;Config!$F$12)</f>
        <v>0</v>
      </c>
    </row>
    <row r="43" spans="2:66" outlineLevel="1">
      <c r="B43" s="140" t="str">
        <f t="shared" si="44"/>
        <v/>
      </c>
      <c r="D43" s="126" t="str">
        <f>INDEX($AR43:$BA43,MATCH(General!$F$14,$AR$4:$BA$4,0))</f>
        <v>c. Windows</v>
      </c>
      <c r="E43" s="60" t="str">
        <f>General!$F$16</f>
        <v>EUR</v>
      </c>
      <c r="F43" s="25">
        <f t="shared" si="42"/>
        <v>0</v>
      </c>
      <c r="G43" s="118">
        <v>0</v>
      </c>
      <c r="H43" s="118">
        <v>0</v>
      </c>
      <c r="I43" s="118">
        <v>0</v>
      </c>
      <c r="J43" s="118">
        <v>0</v>
      </c>
      <c r="K43" s="118">
        <v>0</v>
      </c>
      <c r="L43" s="118">
        <v>0</v>
      </c>
      <c r="M43" s="118">
        <v>0</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18">
        <v>0</v>
      </c>
      <c r="AD43" s="118">
        <v>0</v>
      </c>
      <c r="AE43" s="118">
        <v>0</v>
      </c>
      <c r="AF43" s="118">
        <v>0</v>
      </c>
      <c r="AG43" s="118">
        <v>0</v>
      </c>
      <c r="AH43" s="118">
        <v>0</v>
      </c>
      <c r="AI43" s="118">
        <v>0</v>
      </c>
      <c r="AJ43" s="118">
        <v>0</v>
      </c>
      <c r="AK43" s="118">
        <v>0</v>
      </c>
      <c r="AL43" s="118">
        <v>0</v>
      </c>
      <c r="AM43" s="118">
        <v>0</v>
      </c>
      <c r="AN43" s="118">
        <v>0</v>
      </c>
      <c r="AO43" s="118">
        <v>0</v>
      </c>
      <c r="AP43" s="118">
        <v>0</v>
      </c>
      <c r="AR43" s="39" t="s">
        <v>30</v>
      </c>
      <c r="AS43" s="39" t="s">
        <v>57</v>
      </c>
      <c r="AT43" s="39" t="s">
        <v>57</v>
      </c>
      <c r="AU43" s="39" t="s">
        <v>57</v>
      </c>
      <c r="AV43" s="39" t="s">
        <v>57</v>
      </c>
      <c r="AW43" s="39" t="s">
        <v>57</v>
      </c>
      <c r="AX43" s="39" t="s">
        <v>57</v>
      </c>
      <c r="AY43" s="39" t="s">
        <v>57</v>
      </c>
      <c r="AZ43" s="39" t="s">
        <v>57</v>
      </c>
      <c r="BA43" s="39" t="s">
        <v>57</v>
      </c>
      <c r="BC43" s="8"/>
      <c r="BD43" s="8"/>
      <c r="BE43" s="8"/>
      <c r="BF43" s="8"/>
      <c r="BG43" s="8"/>
      <c r="BH43" s="8"/>
      <c r="BI43" s="8"/>
      <c r="BJ43" s="8"/>
      <c r="BK43" s="8"/>
      <c r="BL43" s="8"/>
      <c r="BN43" s="25">
        <f>COUNTIFS($G43:$AP43,"",$G$36:$AP$36,"&lt;="&amp;Config!$F$12)</f>
        <v>0</v>
      </c>
    </row>
    <row r="44" spans="2:66" outlineLevel="1">
      <c r="B44" s="140" t="str">
        <f t="shared" si="44"/>
        <v/>
      </c>
      <c r="D44" s="126" t="str">
        <f>INDEX($AR44:$BA44,MATCH(General!$F$14,$AR$4:$BA$4,0))</f>
        <v>d. Seismic retrofit reinforcements</v>
      </c>
      <c r="E44" s="60" t="str">
        <f>General!$F$16</f>
        <v>EUR</v>
      </c>
      <c r="F44" s="25">
        <f t="shared" si="42"/>
        <v>0</v>
      </c>
      <c r="G44" s="118">
        <v>0</v>
      </c>
      <c r="H44" s="118">
        <v>0</v>
      </c>
      <c r="I44" s="118">
        <v>0</v>
      </c>
      <c r="J44" s="118">
        <v>0</v>
      </c>
      <c r="K44" s="118">
        <v>0</v>
      </c>
      <c r="L44" s="118">
        <v>0</v>
      </c>
      <c r="M44" s="118">
        <v>0</v>
      </c>
      <c r="N44" s="118">
        <v>0</v>
      </c>
      <c r="O44" s="118">
        <v>0</v>
      </c>
      <c r="P44" s="118">
        <v>0</v>
      </c>
      <c r="Q44" s="118">
        <v>0</v>
      </c>
      <c r="R44" s="118">
        <v>0</v>
      </c>
      <c r="S44" s="118">
        <v>0</v>
      </c>
      <c r="T44" s="118">
        <v>0</v>
      </c>
      <c r="U44" s="118">
        <v>0</v>
      </c>
      <c r="V44" s="118">
        <v>0</v>
      </c>
      <c r="W44" s="118">
        <v>0</v>
      </c>
      <c r="X44" s="118">
        <v>0</v>
      </c>
      <c r="Y44" s="118">
        <v>0</v>
      </c>
      <c r="Z44" s="118">
        <v>0</v>
      </c>
      <c r="AA44" s="118">
        <v>0</v>
      </c>
      <c r="AB44" s="118">
        <v>0</v>
      </c>
      <c r="AC44" s="118">
        <v>0</v>
      </c>
      <c r="AD44" s="118">
        <v>0</v>
      </c>
      <c r="AE44" s="118">
        <v>0</v>
      </c>
      <c r="AF44" s="118">
        <v>0</v>
      </c>
      <c r="AG44" s="118">
        <v>0</v>
      </c>
      <c r="AH44" s="118">
        <v>0</v>
      </c>
      <c r="AI44" s="118">
        <v>0</v>
      </c>
      <c r="AJ44" s="118">
        <v>0</v>
      </c>
      <c r="AK44" s="118">
        <v>0</v>
      </c>
      <c r="AL44" s="118">
        <v>0</v>
      </c>
      <c r="AM44" s="118">
        <v>0</v>
      </c>
      <c r="AN44" s="118">
        <v>0</v>
      </c>
      <c r="AO44" s="118">
        <v>0</v>
      </c>
      <c r="AP44" s="118">
        <v>0</v>
      </c>
      <c r="AR44" s="39" t="s">
        <v>31</v>
      </c>
      <c r="AS44" s="39" t="s">
        <v>57</v>
      </c>
      <c r="AT44" s="39" t="s">
        <v>57</v>
      </c>
      <c r="AU44" s="39" t="s">
        <v>57</v>
      </c>
      <c r="AV44" s="39" t="s">
        <v>57</v>
      </c>
      <c r="AW44" s="39" t="s">
        <v>57</v>
      </c>
      <c r="AX44" s="39" t="s">
        <v>57</v>
      </c>
      <c r="AY44" s="39" t="s">
        <v>57</v>
      </c>
      <c r="AZ44" s="39" t="s">
        <v>57</v>
      </c>
      <c r="BA44" s="39" t="s">
        <v>57</v>
      </c>
      <c r="BC44" s="8"/>
      <c r="BD44" s="8"/>
      <c r="BE44" s="8"/>
      <c r="BF44" s="8"/>
      <c r="BG44" s="8"/>
      <c r="BH44" s="8"/>
      <c r="BI44" s="8"/>
      <c r="BJ44" s="8"/>
      <c r="BK44" s="8"/>
      <c r="BL44" s="8"/>
      <c r="BN44" s="25">
        <f>COUNTIFS($G44:$AP44,"",$G$36:$AP$36,"&lt;="&amp;Config!$F$12)</f>
        <v>0</v>
      </c>
    </row>
    <row r="45" spans="2:66" outlineLevel="1">
      <c r="B45" s="140" t="str">
        <f t="shared" si="44"/>
        <v/>
      </c>
      <c r="D45" s="126" t="str">
        <f>INDEX($AR45:$BA45,MATCH(General!$F$14,$AR$4:$BA$4,0))</f>
        <v>e. Green infrastructure (NBS)</v>
      </c>
      <c r="E45" s="60" t="str">
        <f>General!$F$16</f>
        <v>EUR</v>
      </c>
      <c r="F45" s="25">
        <f t="shared" si="42"/>
        <v>0</v>
      </c>
      <c r="G45" s="118">
        <v>0</v>
      </c>
      <c r="H45" s="118">
        <v>0</v>
      </c>
      <c r="I45" s="118">
        <v>0</v>
      </c>
      <c r="J45" s="118">
        <v>0</v>
      </c>
      <c r="K45" s="118">
        <v>0</v>
      </c>
      <c r="L45" s="118">
        <v>0</v>
      </c>
      <c r="M45" s="118">
        <v>0</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18">
        <v>0</v>
      </c>
      <c r="AD45" s="118">
        <v>0</v>
      </c>
      <c r="AE45" s="118">
        <v>0</v>
      </c>
      <c r="AF45" s="118">
        <v>0</v>
      </c>
      <c r="AG45" s="118">
        <v>0</v>
      </c>
      <c r="AH45" s="118">
        <v>0</v>
      </c>
      <c r="AI45" s="118">
        <v>0</v>
      </c>
      <c r="AJ45" s="118">
        <v>0</v>
      </c>
      <c r="AK45" s="118">
        <v>0</v>
      </c>
      <c r="AL45" s="118">
        <v>0</v>
      </c>
      <c r="AM45" s="118">
        <v>0</v>
      </c>
      <c r="AN45" s="118">
        <v>0</v>
      </c>
      <c r="AO45" s="118">
        <v>0</v>
      </c>
      <c r="AP45" s="118">
        <v>0</v>
      </c>
      <c r="AR45" s="39" t="s">
        <v>32</v>
      </c>
      <c r="AS45" s="39" t="s">
        <v>57</v>
      </c>
      <c r="AT45" s="39" t="s">
        <v>57</v>
      </c>
      <c r="AU45" s="39" t="s">
        <v>57</v>
      </c>
      <c r="AV45" s="39" t="s">
        <v>57</v>
      </c>
      <c r="AW45" s="39" t="s">
        <v>57</v>
      </c>
      <c r="AX45" s="39" t="s">
        <v>57</v>
      </c>
      <c r="AY45" s="39" t="s">
        <v>57</v>
      </c>
      <c r="AZ45" s="39" t="s">
        <v>57</v>
      </c>
      <c r="BA45" s="39" t="s">
        <v>57</v>
      </c>
      <c r="BC45" s="8"/>
      <c r="BD45" s="8"/>
      <c r="BE45" s="8"/>
      <c r="BF45" s="8"/>
      <c r="BG45" s="8"/>
      <c r="BH45" s="8"/>
      <c r="BI45" s="8"/>
      <c r="BJ45" s="8"/>
      <c r="BK45" s="8"/>
      <c r="BL45" s="8"/>
      <c r="BN45" s="25">
        <f>COUNTIFS($G45:$AP45,"",$G$36:$AP$36,"&lt;="&amp;Config!$F$12)</f>
        <v>0</v>
      </c>
    </row>
    <row r="46" spans="2:66" outlineLevel="1">
      <c r="B46" s="140" t="str">
        <f t="shared" si="44"/>
        <v/>
      </c>
      <c r="D46" s="126" t="str">
        <f>INDEX($AR46:$BA46,MATCH(General!$F$14,$AR$4:$BA$4,0))</f>
        <v>f. Other</v>
      </c>
      <c r="E46" s="60" t="str">
        <f>General!$F$16</f>
        <v>EUR</v>
      </c>
      <c r="F46" s="25">
        <f t="shared" si="42"/>
        <v>0</v>
      </c>
      <c r="G46" s="118">
        <v>0</v>
      </c>
      <c r="H46" s="118">
        <v>0</v>
      </c>
      <c r="I46" s="118">
        <v>0</v>
      </c>
      <c r="J46" s="118">
        <v>0</v>
      </c>
      <c r="K46" s="118">
        <v>0</v>
      </c>
      <c r="L46" s="118">
        <v>0</v>
      </c>
      <c r="M46" s="118">
        <v>0</v>
      </c>
      <c r="N46" s="118">
        <v>0</v>
      </c>
      <c r="O46" s="118">
        <v>0</v>
      </c>
      <c r="P46" s="118">
        <v>0</v>
      </c>
      <c r="Q46" s="118">
        <v>0</v>
      </c>
      <c r="R46" s="118">
        <v>0</v>
      </c>
      <c r="S46" s="118">
        <v>0</v>
      </c>
      <c r="T46" s="118">
        <v>0</v>
      </c>
      <c r="U46" s="118">
        <v>0</v>
      </c>
      <c r="V46" s="118">
        <v>0</v>
      </c>
      <c r="W46" s="118">
        <v>0</v>
      </c>
      <c r="X46" s="118">
        <v>0</v>
      </c>
      <c r="Y46" s="118">
        <v>0</v>
      </c>
      <c r="Z46" s="118">
        <v>0</v>
      </c>
      <c r="AA46" s="118">
        <v>0</v>
      </c>
      <c r="AB46" s="118">
        <v>0</v>
      </c>
      <c r="AC46" s="118">
        <v>0</v>
      </c>
      <c r="AD46" s="118">
        <v>0</v>
      </c>
      <c r="AE46" s="118">
        <v>0</v>
      </c>
      <c r="AF46" s="118">
        <v>0</v>
      </c>
      <c r="AG46" s="118">
        <v>0</v>
      </c>
      <c r="AH46" s="118">
        <v>0</v>
      </c>
      <c r="AI46" s="118">
        <v>0</v>
      </c>
      <c r="AJ46" s="118">
        <v>0</v>
      </c>
      <c r="AK46" s="118">
        <v>0</v>
      </c>
      <c r="AL46" s="118">
        <v>0</v>
      </c>
      <c r="AM46" s="118">
        <v>0</v>
      </c>
      <c r="AN46" s="118">
        <v>0</v>
      </c>
      <c r="AO46" s="118">
        <v>0</v>
      </c>
      <c r="AP46" s="118">
        <v>0</v>
      </c>
      <c r="AR46" s="39" t="s">
        <v>33</v>
      </c>
      <c r="AS46" s="39" t="s">
        <v>57</v>
      </c>
      <c r="AT46" s="39" t="s">
        <v>57</v>
      </c>
      <c r="AU46" s="39" t="s">
        <v>57</v>
      </c>
      <c r="AV46" s="39" t="s">
        <v>57</v>
      </c>
      <c r="AW46" s="39" t="s">
        <v>57</v>
      </c>
      <c r="AX46" s="39" t="s">
        <v>57</v>
      </c>
      <c r="AY46" s="39" t="s">
        <v>57</v>
      </c>
      <c r="AZ46" s="39" t="s">
        <v>57</v>
      </c>
      <c r="BA46" s="39" t="s">
        <v>57</v>
      </c>
      <c r="BC46" s="8"/>
      <c r="BD46" s="8"/>
      <c r="BE46" s="8"/>
      <c r="BF46" s="8"/>
      <c r="BG46" s="8"/>
      <c r="BH46" s="8"/>
      <c r="BI46" s="8"/>
      <c r="BJ46" s="8"/>
      <c r="BK46" s="8"/>
      <c r="BL46" s="8"/>
      <c r="BN46" s="25">
        <f>COUNTIFS($G46:$AP46,"",$G$36:$AP$36,"&lt;="&amp;Config!$F$12)</f>
        <v>0</v>
      </c>
    </row>
    <row r="47" spans="2:66" outlineLevel="1">
      <c r="D47" s="125" t="str">
        <f>INDEX($AR47:$BA47,MATCH(General!$F$14,$AR$4:$BA$4,0))</f>
        <v>4. Plant and machinery</v>
      </c>
      <c r="E47" s="60" t="str">
        <f>General!$F$16</f>
        <v>EUR</v>
      </c>
      <c r="F47" s="25">
        <f t="shared" si="42"/>
        <v>0</v>
      </c>
      <c r="G47" s="15">
        <f>SUM(G48:G54)</f>
        <v>0</v>
      </c>
      <c r="H47" s="15">
        <f t="shared" ref="H47:AP47" si="45">SUM(H48:H54)</f>
        <v>0</v>
      </c>
      <c r="I47" s="15">
        <f t="shared" si="45"/>
        <v>0</v>
      </c>
      <c r="J47" s="15">
        <f t="shared" si="45"/>
        <v>0</v>
      </c>
      <c r="K47" s="15">
        <f t="shared" si="45"/>
        <v>0</v>
      </c>
      <c r="L47" s="15">
        <f t="shared" si="45"/>
        <v>0</v>
      </c>
      <c r="M47" s="15">
        <f t="shared" si="45"/>
        <v>0</v>
      </c>
      <c r="N47" s="15">
        <f t="shared" si="45"/>
        <v>0</v>
      </c>
      <c r="O47" s="15">
        <f t="shared" si="45"/>
        <v>0</v>
      </c>
      <c r="P47" s="15">
        <f t="shared" si="45"/>
        <v>0</v>
      </c>
      <c r="Q47" s="15">
        <f t="shared" si="45"/>
        <v>0</v>
      </c>
      <c r="R47" s="15">
        <f t="shared" si="45"/>
        <v>0</v>
      </c>
      <c r="S47" s="15">
        <f t="shared" si="45"/>
        <v>0</v>
      </c>
      <c r="T47" s="15">
        <f t="shared" si="45"/>
        <v>0</v>
      </c>
      <c r="U47" s="15">
        <f t="shared" si="45"/>
        <v>0</v>
      </c>
      <c r="V47" s="15">
        <f t="shared" si="45"/>
        <v>0</v>
      </c>
      <c r="W47" s="15">
        <f t="shared" si="45"/>
        <v>0</v>
      </c>
      <c r="X47" s="15">
        <f t="shared" si="45"/>
        <v>0</v>
      </c>
      <c r="Y47" s="15">
        <f t="shared" si="45"/>
        <v>0</v>
      </c>
      <c r="Z47" s="15">
        <f t="shared" si="45"/>
        <v>0</v>
      </c>
      <c r="AA47" s="15">
        <f t="shared" si="45"/>
        <v>0</v>
      </c>
      <c r="AB47" s="15">
        <f t="shared" si="45"/>
        <v>0</v>
      </c>
      <c r="AC47" s="15">
        <f t="shared" si="45"/>
        <v>0</v>
      </c>
      <c r="AD47" s="15">
        <f t="shared" si="45"/>
        <v>0</v>
      </c>
      <c r="AE47" s="15">
        <f t="shared" si="45"/>
        <v>0</v>
      </c>
      <c r="AF47" s="15">
        <f t="shared" si="45"/>
        <v>0</v>
      </c>
      <c r="AG47" s="15">
        <f t="shared" si="45"/>
        <v>0</v>
      </c>
      <c r="AH47" s="15">
        <f t="shared" si="45"/>
        <v>0</v>
      </c>
      <c r="AI47" s="15">
        <f t="shared" si="45"/>
        <v>0</v>
      </c>
      <c r="AJ47" s="15">
        <f t="shared" si="45"/>
        <v>0</v>
      </c>
      <c r="AK47" s="15">
        <f t="shared" si="45"/>
        <v>0</v>
      </c>
      <c r="AL47" s="15">
        <f t="shared" si="45"/>
        <v>0</v>
      </c>
      <c r="AM47" s="15">
        <f t="shared" si="45"/>
        <v>0</v>
      </c>
      <c r="AN47" s="15">
        <f t="shared" si="45"/>
        <v>0</v>
      </c>
      <c r="AO47" s="15">
        <f t="shared" si="45"/>
        <v>0</v>
      </c>
      <c r="AP47" s="15">
        <f t="shared" si="45"/>
        <v>0</v>
      </c>
      <c r="AR47" s="39" t="s">
        <v>34</v>
      </c>
      <c r="AS47" s="39" t="s">
        <v>57</v>
      </c>
      <c r="AT47" s="39" t="s">
        <v>57</v>
      </c>
      <c r="AU47" s="39" t="s">
        <v>57</v>
      </c>
      <c r="AV47" s="39" t="s">
        <v>57</v>
      </c>
      <c r="AW47" s="39" t="s">
        <v>57</v>
      </c>
      <c r="AX47" s="39" t="s">
        <v>57</v>
      </c>
      <c r="AY47" s="39" t="s">
        <v>57</v>
      </c>
      <c r="AZ47" s="39" t="s">
        <v>57</v>
      </c>
      <c r="BA47" s="39" t="s">
        <v>57</v>
      </c>
      <c r="BC47" s="8"/>
      <c r="BD47" s="8"/>
      <c r="BE47" s="8"/>
      <c r="BF47" s="8"/>
      <c r="BG47" s="8"/>
      <c r="BH47" s="8"/>
      <c r="BI47" s="8"/>
      <c r="BJ47" s="8"/>
      <c r="BK47" s="8"/>
      <c r="BL47" s="8"/>
    </row>
    <row r="48" spans="2:66" outlineLevel="1">
      <c r="B48" s="140" t="str">
        <f t="shared" ref="B48:B59" si="46">IF(BN48&lt;&gt;0,"!","")</f>
        <v/>
      </c>
      <c r="D48" s="126" t="str">
        <f>INDEX($AR48:$BA48,MATCH(General!$F$14,$AR$4:$BA$4,0))</f>
        <v>a. Heating, ventilation, and air conditioning</v>
      </c>
      <c r="E48" s="60" t="str">
        <f>General!$F$16</f>
        <v>EUR</v>
      </c>
      <c r="F48" s="25">
        <f t="shared" si="42"/>
        <v>0</v>
      </c>
      <c r="G48" s="118">
        <v>0</v>
      </c>
      <c r="H48" s="118">
        <v>0</v>
      </c>
      <c r="I48" s="118">
        <v>0</v>
      </c>
      <c r="J48" s="118">
        <v>0</v>
      </c>
      <c r="K48" s="118">
        <v>0</v>
      </c>
      <c r="L48" s="118">
        <v>0</v>
      </c>
      <c r="M48" s="118">
        <v>0</v>
      </c>
      <c r="N48" s="118">
        <v>0</v>
      </c>
      <c r="O48" s="118">
        <v>0</v>
      </c>
      <c r="P48" s="118">
        <v>0</v>
      </c>
      <c r="Q48" s="118">
        <v>0</v>
      </c>
      <c r="R48" s="118">
        <v>0</v>
      </c>
      <c r="S48" s="118">
        <v>0</v>
      </c>
      <c r="T48" s="118">
        <v>0</v>
      </c>
      <c r="U48" s="118">
        <v>0</v>
      </c>
      <c r="V48" s="118">
        <v>0</v>
      </c>
      <c r="W48" s="118">
        <v>0</v>
      </c>
      <c r="X48" s="118">
        <v>0</v>
      </c>
      <c r="Y48" s="118">
        <v>0</v>
      </c>
      <c r="Z48" s="118">
        <v>0</v>
      </c>
      <c r="AA48" s="118">
        <v>0</v>
      </c>
      <c r="AB48" s="118">
        <v>0</v>
      </c>
      <c r="AC48" s="118">
        <v>0</v>
      </c>
      <c r="AD48" s="118">
        <v>0</v>
      </c>
      <c r="AE48" s="118">
        <v>0</v>
      </c>
      <c r="AF48" s="118">
        <v>0</v>
      </c>
      <c r="AG48" s="118">
        <v>0</v>
      </c>
      <c r="AH48" s="118">
        <v>0</v>
      </c>
      <c r="AI48" s="118">
        <v>0</v>
      </c>
      <c r="AJ48" s="118">
        <v>0</v>
      </c>
      <c r="AK48" s="118">
        <v>0</v>
      </c>
      <c r="AL48" s="118">
        <v>0</v>
      </c>
      <c r="AM48" s="118">
        <v>0</v>
      </c>
      <c r="AN48" s="118">
        <v>0</v>
      </c>
      <c r="AO48" s="118">
        <v>0</v>
      </c>
      <c r="AP48" s="118">
        <v>0</v>
      </c>
      <c r="AR48" s="39" t="s">
        <v>35</v>
      </c>
      <c r="AS48" s="39" t="s">
        <v>57</v>
      </c>
      <c r="AT48" s="39" t="s">
        <v>57</v>
      </c>
      <c r="AU48" s="39" t="s">
        <v>57</v>
      </c>
      <c r="AV48" s="39" t="s">
        <v>57</v>
      </c>
      <c r="AW48" s="39" t="s">
        <v>57</v>
      </c>
      <c r="AX48" s="39" t="s">
        <v>57</v>
      </c>
      <c r="AY48" s="39" t="s">
        <v>57</v>
      </c>
      <c r="AZ48" s="39" t="s">
        <v>57</v>
      </c>
      <c r="BA48" s="39" t="s">
        <v>57</v>
      </c>
      <c r="BC48" s="8"/>
      <c r="BD48" s="8"/>
      <c r="BE48" s="8"/>
      <c r="BF48" s="8"/>
      <c r="BG48" s="8"/>
      <c r="BH48" s="8"/>
      <c r="BI48" s="8"/>
      <c r="BJ48" s="8"/>
      <c r="BK48" s="8"/>
      <c r="BL48" s="8"/>
      <c r="BN48" s="25">
        <f>COUNTIFS($G48:$AP48,"",$G$36:$AP$36,"&lt;="&amp;Config!$F$12)</f>
        <v>0</v>
      </c>
    </row>
    <row r="49" spans="2:66" outlineLevel="1">
      <c r="B49" s="140" t="str">
        <f t="shared" si="46"/>
        <v/>
      </c>
      <c r="D49" s="126" t="str">
        <f>INDEX($AR49:$BA49,MATCH(General!$F$14,$AR$4:$BA$4,0))</f>
        <v>b. Solar power plant</v>
      </c>
      <c r="E49" s="60" t="str">
        <f>General!$F$16</f>
        <v>EUR</v>
      </c>
      <c r="F49" s="25">
        <f t="shared" si="42"/>
        <v>0</v>
      </c>
      <c r="G49" s="118">
        <v>0</v>
      </c>
      <c r="H49" s="118">
        <v>0</v>
      </c>
      <c r="I49" s="118">
        <v>0</v>
      </c>
      <c r="J49" s="118">
        <v>0</v>
      </c>
      <c r="K49" s="118">
        <v>0</v>
      </c>
      <c r="L49" s="118">
        <v>0</v>
      </c>
      <c r="M49" s="118">
        <v>0</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18">
        <v>0</v>
      </c>
      <c r="AD49" s="118">
        <v>0</v>
      </c>
      <c r="AE49" s="118">
        <v>0</v>
      </c>
      <c r="AF49" s="118">
        <v>0</v>
      </c>
      <c r="AG49" s="118">
        <v>0</v>
      </c>
      <c r="AH49" s="118">
        <v>0</v>
      </c>
      <c r="AI49" s="118">
        <v>0</v>
      </c>
      <c r="AJ49" s="118">
        <v>0</v>
      </c>
      <c r="AK49" s="118">
        <v>0</v>
      </c>
      <c r="AL49" s="118">
        <v>0</v>
      </c>
      <c r="AM49" s="118">
        <v>0</v>
      </c>
      <c r="AN49" s="118">
        <v>0</v>
      </c>
      <c r="AO49" s="118">
        <v>0</v>
      </c>
      <c r="AP49" s="118">
        <v>0</v>
      </c>
      <c r="AR49" s="39" t="s">
        <v>36</v>
      </c>
      <c r="AS49" s="39" t="s">
        <v>57</v>
      </c>
      <c r="AT49" s="39" t="s">
        <v>57</v>
      </c>
      <c r="AU49" s="39" t="s">
        <v>57</v>
      </c>
      <c r="AV49" s="39" t="s">
        <v>57</v>
      </c>
      <c r="AW49" s="39" t="s">
        <v>57</v>
      </c>
      <c r="AX49" s="39" t="s">
        <v>57</v>
      </c>
      <c r="AY49" s="39" t="s">
        <v>57</v>
      </c>
      <c r="AZ49" s="39" t="s">
        <v>57</v>
      </c>
      <c r="BA49" s="39" t="s">
        <v>57</v>
      </c>
      <c r="BC49" s="8"/>
      <c r="BD49" s="8"/>
      <c r="BE49" s="8"/>
      <c r="BF49" s="8"/>
      <c r="BG49" s="8"/>
      <c r="BH49" s="8"/>
      <c r="BI49" s="8"/>
      <c r="BJ49" s="8"/>
      <c r="BK49" s="8"/>
      <c r="BL49" s="8"/>
      <c r="BN49" s="25">
        <f>COUNTIFS($G49:$AP49,"",$G$36:$AP$36,"&lt;="&amp;Config!$F$12)</f>
        <v>0</v>
      </c>
    </row>
    <row r="50" spans="2:66" outlineLevel="1">
      <c r="B50" s="140" t="str">
        <f t="shared" si="46"/>
        <v/>
      </c>
      <c r="D50" s="126" t="str">
        <f>INDEX($AR50:$BA50,MATCH(General!$F$14,$AR$4:$BA$4,0))</f>
        <v>c. Battery energy storage system</v>
      </c>
      <c r="E50" s="60" t="str">
        <f>General!$F$16</f>
        <v>EUR</v>
      </c>
      <c r="F50" s="25">
        <f t="shared" si="42"/>
        <v>0</v>
      </c>
      <c r="G50" s="118">
        <v>0</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0</v>
      </c>
      <c r="X50" s="118">
        <v>0</v>
      </c>
      <c r="Y50" s="118">
        <v>0</v>
      </c>
      <c r="Z50" s="118">
        <v>0</v>
      </c>
      <c r="AA50" s="118">
        <v>0</v>
      </c>
      <c r="AB50" s="118">
        <v>0</v>
      </c>
      <c r="AC50" s="118">
        <v>0</v>
      </c>
      <c r="AD50" s="118">
        <v>0</v>
      </c>
      <c r="AE50" s="118">
        <v>0</v>
      </c>
      <c r="AF50" s="118">
        <v>0</v>
      </c>
      <c r="AG50" s="118">
        <v>0</v>
      </c>
      <c r="AH50" s="118">
        <v>0</v>
      </c>
      <c r="AI50" s="118">
        <v>0</v>
      </c>
      <c r="AJ50" s="118">
        <v>0</v>
      </c>
      <c r="AK50" s="118">
        <v>0</v>
      </c>
      <c r="AL50" s="118">
        <v>0</v>
      </c>
      <c r="AM50" s="118">
        <v>0</v>
      </c>
      <c r="AN50" s="118">
        <v>0</v>
      </c>
      <c r="AO50" s="118">
        <v>0</v>
      </c>
      <c r="AP50" s="118">
        <v>0</v>
      </c>
      <c r="AR50" s="39" t="s">
        <v>37</v>
      </c>
      <c r="AS50" s="39" t="s">
        <v>57</v>
      </c>
      <c r="AT50" s="39" t="s">
        <v>57</v>
      </c>
      <c r="AU50" s="39" t="s">
        <v>57</v>
      </c>
      <c r="AV50" s="39" t="s">
        <v>57</v>
      </c>
      <c r="AW50" s="39" t="s">
        <v>57</v>
      </c>
      <c r="AX50" s="39" t="s">
        <v>57</v>
      </c>
      <c r="AY50" s="39" t="s">
        <v>57</v>
      </c>
      <c r="AZ50" s="39" t="s">
        <v>57</v>
      </c>
      <c r="BA50" s="39" t="s">
        <v>57</v>
      </c>
      <c r="BC50" s="8"/>
      <c r="BD50" s="8"/>
      <c r="BE50" s="8"/>
      <c r="BF50" s="8"/>
      <c r="BG50" s="8"/>
      <c r="BH50" s="8"/>
      <c r="BI50" s="8"/>
      <c r="BJ50" s="8"/>
      <c r="BK50" s="8"/>
      <c r="BL50" s="8"/>
      <c r="BN50" s="25">
        <f>COUNTIFS($G50:$AP50,"",$G$36:$AP$36,"&lt;="&amp;Config!$F$12)</f>
        <v>0</v>
      </c>
    </row>
    <row r="51" spans="2:66" outlineLevel="1">
      <c r="B51" s="140" t="str">
        <f t="shared" si="46"/>
        <v/>
      </c>
      <c r="D51" s="126" t="str">
        <f>INDEX($AR51:$BA51,MATCH(General!$F$14,$AR$4:$BA$4,0))</f>
        <v>d. Charging equipment</v>
      </c>
      <c r="E51" s="60" t="str">
        <f>General!$F$16</f>
        <v>EUR</v>
      </c>
      <c r="F51" s="25">
        <f t="shared" si="42"/>
        <v>0</v>
      </c>
      <c r="G51" s="118">
        <v>0</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18">
        <v>0</v>
      </c>
      <c r="AD51" s="118">
        <v>0</v>
      </c>
      <c r="AE51" s="118">
        <v>0</v>
      </c>
      <c r="AF51" s="118">
        <v>0</v>
      </c>
      <c r="AG51" s="118">
        <v>0</v>
      </c>
      <c r="AH51" s="118">
        <v>0</v>
      </c>
      <c r="AI51" s="118">
        <v>0</v>
      </c>
      <c r="AJ51" s="118">
        <v>0</v>
      </c>
      <c r="AK51" s="118">
        <v>0</v>
      </c>
      <c r="AL51" s="118">
        <v>0</v>
      </c>
      <c r="AM51" s="118">
        <v>0</v>
      </c>
      <c r="AN51" s="118">
        <v>0</v>
      </c>
      <c r="AO51" s="118">
        <v>0</v>
      </c>
      <c r="AP51" s="118">
        <v>0</v>
      </c>
      <c r="AR51" s="39" t="s">
        <v>58</v>
      </c>
      <c r="AS51" s="39" t="s">
        <v>57</v>
      </c>
      <c r="AT51" s="39" t="s">
        <v>57</v>
      </c>
      <c r="AU51" s="39" t="s">
        <v>57</v>
      </c>
      <c r="AV51" s="39" t="s">
        <v>57</v>
      </c>
      <c r="AW51" s="39" t="s">
        <v>57</v>
      </c>
      <c r="AX51" s="39" t="s">
        <v>57</v>
      </c>
      <c r="AY51" s="39" t="s">
        <v>57</v>
      </c>
      <c r="AZ51" s="39" t="s">
        <v>57</v>
      </c>
      <c r="BA51" s="39" t="s">
        <v>57</v>
      </c>
      <c r="BC51" s="8"/>
      <c r="BD51" s="8"/>
      <c r="BE51" s="8"/>
      <c r="BF51" s="8"/>
      <c r="BG51" s="8"/>
      <c r="BH51" s="8"/>
      <c r="BI51" s="8"/>
      <c r="BJ51" s="8"/>
      <c r="BK51" s="8"/>
      <c r="BL51" s="8"/>
      <c r="BN51" s="25">
        <f>COUNTIFS($G51:$AP51,"",$G$36:$AP$36,"&lt;="&amp;Config!$F$12)</f>
        <v>0</v>
      </c>
    </row>
    <row r="52" spans="2:66" outlineLevel="1">
      <c r="B52" s="140" t="str">
        <f t="shared" si="46"/>
        <v/>
      </c>
      <c r="D52" s="126" t="str">
        <f>INDEX($AR52:$BA52,MATCH(General!$F$14,$AR$4:$BA$4,0))</f>
        <v>e. IT equipment and sensors</v>
      </c>
      <c r="E52" s="60" t="str">
        <f>General!$F$16</f>
        <v>EUR</v>
      </c>
      <c r="F52" s="25">
        <f t="shared" si="42"/>
        <v>0</v>
      </c>
      <c r="G52" s="118">
        <v>0</v>
      </c>
      <c r="H52" s="118">
        <v>0</v>
      </c>
      <c r="I52" s="118">
        <v>0</v>
      </c>
      <c r="J52" s="118">
        <v>0</v>
      </c>
      <c r="K52" s="118">
        <v>0</v>
      </c>
      <c r="L52" s="118">
        <v>0</v>
      </c>
      <c r="M52" s="118">
        <v>0</v>
      </c>
      <c r="N52" s="118">
        <v>0</v>
      </c>
      <c r="O52" s="118">
        <v>0</v>
      </c>
      <c r="P52" s="118">
        <v>0</v>
      </c>
      <c r="Q52" s="118">
        <v>0</v>
      </c>
      <c r="R52" s="118">
        <v>0</v>
      </c>
      <c r="S52" s="118">
        <v>0</v>
      </c>
      <c r="T52" s="118">
        <v>0</v>
      </c>
      <c r="U52" s="118">
        <v>0</v>
      </c>
      <c r="V52" s="118">
        <v>0</v>
      </c>
      <c r="W52" s="118">
        <v>0</v>
      </c>
      <c r="X52" s="118">
        <v>0</v>
      </c>
      <c r="Y52" s="118">
        <v>0</v>
      </c>
      <c r="Z52" s="118">
        <v>0</v>
      </c>
      <c r="AA52" s="118">
        <v>0</v>
      </c>
      <c r="AB52" s="118">
        <v>0</v>
      </c>
      <c r="AC52" s="118">
        <v>0</v>
      </c>
      <c r="AD52" s="118">
        <v>0</v>
      </c>
      <c r="AE52" s="118">
        <v>0</v>
      </c>
      <c r="AF52" s="118">
        <v>0</v>
      </c>
      <c r="AG52" s="118">
        <v>0</v>
      </c>
      <c r="AH52" s="118">
        <v>0</v>
      </c>
      <c r="AI52" s="118">
        <v>0</v>
      </c>
      <c r="AJ52" s="118">
        <v>0</v>
      </c>
      <c r="AK52" s="118">
        <v>0</v>
      </c>
      <c r="AL52" s="118">
        <v>0</v>
      </c>
      <c r="AM52" s="118">
        <v>0</v>
      </c>
      <c r="AN52" s="118">
        <v>0</v>
      </c>
      <c r="AO52" s="118">
        <v>0</v>
      </c>
      <c r="AP52" s="118">
        <v>0</v>
      </c>
      <c r="AR52" s="39" t="s">
        <v>38</v>
      </c>
      <c r="AS52" s="39" t="s">
        <v>57</v>
      </c>
      <c r="AT52" s="39" t="s">
        <v>57</v>
      </c>
      <c r="AU52" s="39" t="s">
        <v>57</v>
      </c>
      <c r="AV52" s="39" t="s">
        <v>57</v>
      </c>
      <c r="AW52" s="39" t="s">
        <v>57</v>
      </c>
      <c r="AX52" s="39" t="s">
        <v>57</v>
      </c>
      <c r="AY52" s="39" t="s">
        <v>57</v>
      </c>
      <c r="AZ52" s="39" t="s">
        <v>57</v>
      </c>
      <c r="BA52" s="39" t="s">
        <v>57</v>
      </c>
      <c r="BC52" s="8"/>
      <c r="BD52" s="8"/>
      <c r="BE52" s="8"/>
      <c r="BF52" s="8"/>
      <c r="BG52" s="8"/>
      <c r="BH52" s="8"/>
      <c r="BI52" s="8"/>
      <c r="BJ52" s="8"/>
      <c r="BK52" s="8"/>
      <c r="BL52" s="8"/>
      <c r="BN52" s="25">
        <f>COUNTIFS($G52:$AP52,"",$G$36:$AP$36,"&lt;="&amp;Config!$F$12)</f>
        <v>0</v>
      </c>
    </row>
    <row r="53" spans="2:66" outlineLevel="1">
      <c r="B53" s="140" t="str">
        <f t="shared" si="46"/>
        <v/>
      </c>
      <c r="D53" s="126" t="str">
        <f>INDEX($AR53:$BA53,MATCH(General!$F$14,$AR$4:$BA$4,0))</f>
        <v>f. Other electric equipment</v>
      </c>
      <c r="E53" s="60" t="str">
        <f>General!$F$16</f>
        <v>EUR</v>
      </c>
      <c r="F53" s="25">
        <f t="shared" si="42"/>
        <v>0</v>
      </c>
      <c r="G53" s="118">
        <v>0</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18">
        <v>0</v>
      </c>
      <c r="AD53" s="118">
        <v>0</v>
      </c>
      <c r="AE53" s="118">
        <v>0</v>
      </c>
      <c r="AF53" s="118">
        <v>0</v>
      </c>
      <c r="AG53" s="118">
        <v>0</v>
      </c>
      <c r="AH53" s="118">
        <v>0</v>
      </c>
      <c r="AI53" s="118">
        <v>0</v>
      </c>
      <c r="AJ53" s="118">
        <v>0</v>
      </c>
      <c r="AK53" s="118">
        <v>0</v>
      </c>
      <c r="AL53" s="118">
        <v>0</v>
      </c>
      <c r="AM53" s="118">
        <v>0</v>
      </c>
      <c r="AN53" s="118">
        <v>0</v>
      </c>
      <c r="AO53" s="118">
        <v>0</v>
      </c>
      <c r="AP53" s="118">
        <v>0</v>
      </c>
      <c r="AR53" s="39" t="s">
        <v>39</v>
      </c>
      <c r="AS53" s="39" t="s">
        <v>57</v>
      </c>
      <c r="AT53" s="39" t="s">
        <v>57</v>
      </c>
      <c r="AU53" s="39" t="s">
        <v>57</v>
      </c>
      <c r="AV53" s="39" t="s">
        <v>57</v>
      </c>
      <c r="AW53" s="39" t="s">
        <v>57</v>
      </c>
      <c r="AX53" s="39" t="s">
        <v>57</v>
      </c>
      <c r="AY53" s="39" t="s">
        <v>57</v>
      </c>
      <c r="AZ53" s="39" t="s">
        <v>57</v>
      </c>
      <c r="BA53" s="39" t="s">
        <v>57</v>
      </c>
      <c r="BC53" s="8"/>
      <c r="BD53" s="8"/>
      <c r="BE53" s="8"/>
      <c r="BF53" s="8"/>
      <c r="BG53" s="8"/>
      <c r="BH53" s="8"/>
      <c r="BI53" s="8"/>
      <c r="BJ53" s="8"/>
      <c r="BK53" s="8"/>
      <c r="BL53" s="8"/>
      <c r="BN53" s="25">
        <f>COUNTIFS($G53:$AP53,"",$G$36:$AP$36,"&lt;="&amp;Config!$F$12)</f>
        <v>0</v>
      </c>
    </row>
    <row r="54" spans="2:66" outlineLevel="1">
      <c r="B54" s="140" t="str">
        <f t="shared" si="46"/>
        <v/>
      </c>
      <c r="D54" s="126" t="str">
        <f>INDEX($AR54:$BA54,MATCH(General!$F$14,$AR$4:$BA$4,0))</f>
        <v>g. Indoor lighting</v>
      </c>
      <c r="E54" s="60" t="str">
        <f>General!$F$16</f>
        <v>EUR</v>
      </c>
      <c r="F54" s="25">
        <f t="shared" si="42"/>
        <v>0</v>
      </c>
      <c r="G54" s="118">
        <v>0</v>
      </c>
      <c r="H54" s="118">
        <v>0</v>
      </c>
      <c r="I54" s="118">
        <v>0</v>
      </c>
      <c r="J54" s="118">
        <v>0</v>
      </c>
      <c r="K54" s="118">
        <v>0</v>
      </c>
      <c r="L54" s="118">
        <v>0</v>
      </c>
      <c r="M54" s="118">
        <v>0</v>
      </c>
      <c r="N54" s="118">
        <v>0</v>
      </c>
      <c r="O54" s="118">
        <v>0</v>
      </c>
      <c r="P54" s="118">
        <v>0</v>
      </c>
      <c r="Q54" s="118">
        <v>0</v>
      </c>
      <c r="R54" s="118">
        <v>0</v>
      </c>
      <c r="S54" s="118">
        <v>0</v>
      </c>
      <c r="T54" s="118">
        <v>0</v>
      </c>
      <c r="U54" s="118">
        <v>0</v>
      </c>
      <c r="V54" s="118">
        <v>0</v>
      </c>
      <c r="W54" s="118">
        <v>0</v>
      </c>
      <c r="X54" s="118">
        <v>0</v>
      </c>
      <c r="Y54" s="118">
        <v>0</v>
      </c>
      <c r="Z54" s="118">
        <v>0</v>
      </c>
      <c r="AA54" s="118">
        <v>0</v>
      </c>
      <c r="AB54" s="118">
        <v>0</v>
      </c>
      <c r="AC54" s="118">
        <v>0</v>
      </c>
      <c r="AD54" s="118">
        <v>0</v>
      </c>
      <c r="AE54" s="118">
        <v>0</v>
      </c>
      <c r="AF54" s="118">
        <v>0</v>
      </c>
      <c r="AG54" s="118">
        <v>0</v>
      </c>
      <c r="AH54" s="118">
        <v>0</v>
      </c>
      <c r="AI54" s="118">
        <v>0</v>
      </c>
      <c r="AJ54" s="118">
        <v>0</v>
      </c>
      <c r="AK54" s="118">
        <v>0</v>
      </c>
      <c r="AL54" s="118">
        <v>0</v>
      </c>
      <c r="AM54" s="118">
        <v>0</v>
      </c>
      <c r="AN54" s="118">
        <v>0</v>
      </c>
      <c r="AO54" s="118">
        <v>0</v>
      </c>
      <c r="AP54" s="118">
        <v>0</v>
      </c>
      <c r="AR54" s="39" t="s">
        <v>40</v>
      </c>
      <c r="AS54" s="39" t="s">
        <v>57</v>
      </c>
      <c r="AT54" s="39" t="s">
        <v>57</v>
      </c>
      <c r="AU54" s="39" t="s">
        <v>57</v>
      </c>
      <c r="AV54" s="39" t="s">
        <v>57</v>
      </c>
      <c r="AW54" s="39" t="s">
        <v>57</v>
      </c>
      <c r="AX54" s="39" t="s">
        <v>57</v>
      </c>
      <c r="AY54" s="39" t="s">
        <v>57</v>
      </c>
      <c r="AZ54" s="39" t="s">
        <v>57</v>
      </c>
      <c r="BA54" s="39" t="s">
        <v>57</v>
      </c>
      <c r="BC54" s="8"/>
      <c r="BD54" s="8"/>
      <c r="BE54" s="8"/>
      <c r="BF54" s="8"/>
      <c r="BG54" s="8"/>
      <c r="BH54" s="8"/>
      <c r="BI54" s="8"/>
      <c r="BJ54" s="8"/>
      <c r="BK54" s="8"/>
      <c r="BL54" s="8"/>
      <c r="BN54" s="25">
        <f>COUNTIFS($G54:$AP54,"",$G$36:$AP$36,"&lt;="&amp;Config!$F$12)</f>
        <v>0</v>
      </c>
    </row>
    <row r="55" spans="2:66" outlineLevel="1">
      <c r="B55" s="140" t="str">
        <f t="shared" si="46"/>
        <v/>
      </c>
      <c r="D55" s="125" t="str">
        <f>INDEX($AR55:$BA55,MATCH(General!$F$14,$AR$4:$BA$4,0))</f>
        <v>5. Contingencies</v>
      </c>
      <c r="E55" s="60" t="str">
        <f>General!$F$16</f>
        <v>EUR</v>
      </c>
      <c r="F55" s="25">
        <f t="shared" si="42"/>
        <v>0</v>
      </c>
      <c r="G55" s="118">
        <v>0</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8">
        <v>0</v>
      </c>
      <c r="Y55" s="118">
        <v>0</v>
      </c>
      <c r="Z55" s="118">
        <v>0</v>
      </c>
      <c r="AA55" s="118">
        <v>0</v>
      </c>
      <c r="AB55" s="118">
        <v>0</v>
      </c>
      <c r="AC55" s="118">
        <v>0</v>
      </c>
      <c r="AD55" s="118">
        <v>0</v>
      </c>
      <c r="AE55" s="118">
        <v>0</v>
      </c>
      <c r="AF55" s="118">
        <v>0</v>
      </c>
      <c r="AG55" s="118">
        <v>0</v>
      </c>
      <c r="AH55" s="118">
        <v>0</v>
      </c>
      <c r="AI55" s="118">
        <v>0</v>
      </c>
      <c r="AJ55" s="118">
        <v>0</v>
      </c>
      <c r="AK55" s="118">
        <v>0</v>
      </c>
      <c r="AL55" s="118">
        <v>0</v>
      </c>
      <c r="AM55" s="118">
        <v>0</v>
      </c>
      <c r="AN55" s="118">
        <v>0</v>
      </c>
      <c r="AO55" s="118">
        <v>0</v>
      </c>
      <c r="AP55" s="118">
        <v>0</v>
      </c>
      <c r="AR55" s="39" t="s">
        <v>41</v>
      </c>
      <c r="AS55" s="39" t="s">
        <v>57</v>
      </c>
      <c r="AT55" s="39" t="s">
        <v>57</v>
      </c>
      <c r="AU55" s="39" t="s">
        <v>57</v>
      </c>
      <c r="AV55" s="39" t="s">
        <v>57</v>
      </c>
      <c r="AW55" s="39" t="s">
        <v>57</v>
      </c>
      <c r="AX55" s="39" t="s">
        <v>57</v>
      </c>
      <c r="AY55" s="39" t="s">
        <v>57</v>
      </c>
      <c r="AZ55" s="39" t="s">
        <v>57</v>
      </c>
      <c r="BA55" s="39" t="s">
        <v>57</v>
      </c>
      <c r="BC55" s="8"/>
      <c r="BD55" s="8"/>
      <c r="BE55" s="8"/>
      <c r="BF55" s="8"/>
      <c r="BG55" s="8"/>
      <c r="BH55" s="8"/>
      <c r="BI55" s="8"/>
      <c r="BJ55" s="8"/>
      <c r="BK55" s="8"/>
      <c r="BL55" s="8"/>
      <c r="BN55" s="25">
        <f>COUNTIFS($G55:$AP55,"",$G$36:$AP$36,"&lt;="&amp;Config!$F$12)</f>
        <v>0</v>
      </c>
    </row>
    <row r="56" spans="2:66" outlineLevel="1">
      <c r="B56" s="140" t="str">
        <f t="shared" si="46"/>
        <v/>
      </c>
      <c r="D56" s="125" t="str">
        <f>INDEX($AR56:$BA56,MATCH(General!$F$14,$AR$4:$BA$4,0))</f>
        <v>6. Price adjustment</v>
      </c>
      <c r="E56" s="60" t="str">
        <f>General!$F$16</f>
        <v>EUR</v>
      </c>
      <c r="F56" s="25">
        <f t="shared" si="42"/>
        <v>0</v>
      </c>
      <c r="G56" s="118">
        <v>0</v>
      </c>
      <c r="H56" s="118">
        <v>0</v>
      </c>
      <c r="I56" s="118">
        <v>0</v>
      </c>
      <c r="J56" s="118">
        <v>0</v>
      </c>
      <c r="K56" s="118">
        <v>0</v>
      </c>
      <c r="L56" s="118">
        <v>0</v>
      </c>
      <c r="M56" s="118">
        <v>0</v>
      </c>
      <c r="N56" s="118">
        <v>0</v>
      </c>
      <c r="O56" s="118">
        <v>0</v>
      </c>
      <c r="P56" s="118">
        <v>0</v>
      </c>
      <c r="Q56" s="118">
        <v>0</v>
      </c>
      <c r="R56" s="118">
        <v>0</v>
      </c>
      <c r="S56" s="118">
        <v>0</v>
      </c>
      <c r="T56" s="118">
        <v>0</v>
      </c>
      <c r="U56" s="118">
        <v>0</v>
      </c>
      <c r="V56" s="118">
        <v>0</v>
      </c>
      <c r="W56" s="118">
        <v>0</v>
      </c>
      <c r="X56" s="118">
        <v>0</v>
      </c>
      <c r="Y56" s="118">
        <v>0</v>
      </c>
      <c r="Z56" s="118">
        <v>0</v>
      </c>
      <c r="AA56" s="118">
        <v>0</v>
      </c>
      <c r="AB56" s="118">
        <v>0</v>
      </c>
      <c r="AC56" s="118">
        <v>0</v>
      </c>
      <c r="AD56" s="118">
        <v>0</v>
      </c>
      <c r="AE56" s="118">
        <v>0</v>
      </c>
      <c r="AF56" s="118">
        <v>0</v>
      </c>
      <c r="AG56" s="118">
        <v>0</v>
      </c>
      <c r="AH56" s="118">
        <v>0</v>
      </c>
      <c r="AI56" s="118">
        <v>0</v>
      </c>
      <c r="AJ56" s="118">
        <v>0</v>
      </c>
      <c r="AK56" s="118">
        <v>0</v>
      </c>
      <c r="AL56" s="118">
        <v>0</v>
      </c>
      <c r="AM56" s="118">
        <v>0</v>
      </c>
      <c r="AN56" s="118">
        <v>0</v>
      </c>
      <c r="AO56" s="118">
        <v>0</v>
      </c>
      <c r="AP56" s="118">
        <v>0</v>
      </c>
      <c r="AR56" s="39" t="s">
        <v>42</v>
      </c>
      <c r="AS56" s="39" t="s">
        <v>57</v>
      </c>
      <c r="AT56" s="39" t="s">
        <v>57</v>
      </c>
      <c r="AU56" s="39" t="s">
        <v>57</v>
      </c>
      <c r="AV56" s="39" t="s">
        <v>57</v>
      </c>
      <c r="AW56" s="39" t="s">
        <v>57</v>
      </c>
      <c r="AX56" s="39" t="s">
        <v>57</v>
      </c>
      <c r="AY56" s="39" t="s">
        <v>57</v>
      </c>
      <c r="AZ56" s="39" t="s">
        <v>57</v>
      </c>
      <c r="BA56" s="39" t="s">
        <v>57</v>
      </c>
      <c r="BC56" s="8"/>
      <c r="BD56" s="8"/>
      <c r="BE56" s="8"/>
      <c r="BF56" s="8"/>
      <c r="BG56" s="8"/>
      <c r="BH56" s="8"/>
      <c r="BI56" s="8"/>
      <c r="BJ56" s="8"/>
      <c r="BK56" s="8"/>
      <c r="BL56" s="8"/>
      <c r="BN56" s="25">
        <f>COUNTIFS($G56:$AP56,"",$G$36:$AP$36,"&lt;="&amp;Config!$F$12)</f>
        <v>0</v>
      </c>
    </row>
    <row r="57" spans="2:66" outlineLevel="1">
      <c r="B57" s="140" t="str">
        <f t="shared" si="46"/>
        <v/>
      </c>
      <c r="D57" s="125" t="str">
        <f>INDEX($AR57:$BA57,MATCH(General!$F$14,$AR$4:$BA$4,0))</f>
        <v>7. Publicity</v>
      </c>
      <c r="E57" s="60" t="str">
        <f>General!$F$16</f>
        <v>EUR</v>
      </c>
      <c r="F57" s="25">
        <f t="shared" si="42"/>
        <v>0</v>
      </c>
      <c r="G57" s="118">
        <v>0</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8">
        <v>0</v>
      </c>
      <c r="Y57" s="118">
        <v>0</v>
      </c>
      <c r="Z57" s="118">
        <v>0</v>
      </c>
      <c r="AA57" s="118">
        <v>0</v>
      </c>
      <c r="AB57" s="118">
        <v>0</v>
      </c>
      <c r="AC57" s="118">
        <v>0</v>
      </c>
      <c r="AD57" s="118">
        <v>0</v>
      </c>
      <c r="AE57" s="118">
        <v>0</v>
      </c>
      <c r="AF57" s="118">
        <v>0</v>
      </c>
      <c r="AG57" s="118">
        <v>0</v>
      </c>
      <c r="AH57" s="118">
        <v>0</v>
      </c>
      <c r="AI57" s="118">
        <v>0</v>
      </c>
      <c r="AJ57" s="118">
        <v>0</v>
      </c>
      <c r="AK57" s="118">
        <v>0</v>
      </c>
      <c r="AL57" s="118">
        <v>0</v>
      </c>
      <c r="AM57" s="118">
        <v>0</v>
      </c>
      <c r="AN57" s="118">
        <v>0</v>
      </c>
      <c r="AO57" s="118">
        <v>0</v>
      </c>
      <c r="AP57" s="118">
        <v>0</v>
      </c>
      <c r="AR57" s="39" t="s">
        <v>43</v>
      </c>
      <c r="AS57" s="39" t="s">
        <v>57</v>
      </c>
      <c r="AT57" s="39" t="s">
        <v>57</v>
      </c>
      <c r="AU57" s="39" t="s">
        <v>57</v>
      </c>
      <c r="AV57" s="39" t="s">
        <v>57</v>
      </c>
      <c r="AW57" s="39" t="s">
        <v>57</v>
      </c>
      <c r="AX57" s="39" t="s">
        <v>57</v>
      </c>
      <c r="AY57" s="39" t="s">
        <v>57</v>
      </c>
      <c r="AZ57" s="39" t="s">
        <v>57</v>
      </c>
      <c r="BA57" s="39" t="s">
        <v>57</v>
      </c>
      <c r="BC57" s="8"/>
      <c r="BD57" s="8"/>
      <c r="BE57" s="8"/>
      <c r="BF57" s="8"/>
      <c r="BG57" s="8"/>
      <c r="BH57" s="8"/>
      <c r="BI57" s="8"/>
      <c r="BJ57" s="8"/>
      <c r="BK57" s="8"/>
      <c r="BL57" s="8"/>
      <c r="BN57" s="25">
        <f>COUNTIFS($G57:$AP57,"",$G$36:$AP$36,"&lt;="&amp;Config!$F$12)</f>
        <v>0</v>
      </c>
    </row>
    <row r="58" spans="2:66" outlineLevel="1">
      <c r="B58" s="140" t="str">
        <f t="shared" si="46"/>
        <v/>
      </c>
      <c r="D58" s="125" t="str">
        <f>INDEX($AR58:$BA58,MATCH(General!$F$14,$AR$4:$BA$4,0))</f>
        <v>8. Supervision during contrusction implementation</v>
      </c>
      <c r="E58" s="60" t="str">
        <f>General!$F$16</f>
        <v>EUR</v>
      </c>
      <c r="F58" s="25">
        <f t="shared" si="42"/>
        <v>0</v>
      </c>
      <c r="G58" s="118">
        <v>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8">
        <v>0</v>
      </c>
      <c r="Y58" s="118">
        <v>0</v>
      </c>
      <c r="Z58" s="118">
        <v>0</v>
      </c>
      <c r="AA58" s="118">
        <v>0</v>
      </c>
      <c r="AB58" s="118">
        <v>0</v>
      </c>
      <c r="AC58" s="118">
        <v>0</v>
      </c>
      <c r="AD58" s="118">
        <v>0</v>
      </c>
      <c r="AE58" s="118">
        <v>0</v>
      </c>
      <c r="AF58" s="118">
        <v>0</v>
      </c>
      <c r="AG58" s="118">
        <v>0</v>
      </c>
      <c r="AH58" s="118">
        <v>0</v>
      </c>
      <c r="AI58" s="118">
        <v>0</v>
      </c>
      <c r="AJ58" s="118">
        <v>0</v>
      </c>
      <c r="AK58" s="118">
        <v>0</v>
      </c>
      <c r="AL58" s="118">
        <v>0</v>
      </c>
      <c r="AM58" s="118">
        <v>0</v>
      </c>
      <c r="AN58" s="118">
        <v>0</v>
      </c>
      <c r="AO58" s="118">
        <v>0</v>
      </c>
      <c r="AP58" s="118">
        <v>0</v>
      </c>
      <c r="AR58" s="39" t="s">
        <v>44</v>
      </c>
      <c r="AS58" s="39" t="s">
        <v>57</v>
      </c>
      <c r="AT58" s="39" t="s">
        <v>57</v>
      </c>
      <c r="AU58" s="39" t="s">
        <v>57</v>
      </c>
      <c r="AV58" s="39" t="s">
        <v>57</v>
      </c>
      <c r="AW58" s="39" t="s">
        <v>57</v>
      </c>
      <c r="AX58" s="39" t="s">
        <v>57</v>
      </c>
      <c r="AY58" s="39" t="s">
        <v>57</v>
      </c>
      <c r="AZ58" s="39" t="s">
        <v>57</v>
      </c>
      <c r="BA58" s="39" t="s">
        <v>57</v>
      </c>
      <c r="BC58" s="8"/>
      <c r="BD58" s="8"/>
      <c r="BE58" s="8"/>
      <c r="BF58" s="8"/>
      <c r="BG58" s="8"/>
      <c r="BH58" s="8"/>
      <c r="BI58" s="8"/>
      <c r="BJ58" s="8"/>
      <c r="BK58" s="8"/>
      <c r="BL58" s="8"/>
      <c r="BN58" s="25">
        <f>COUNTIFS($G58:$AP58,"",$G$36:$AP$36,"&lt;="&amp;Config!$F$12)</f>
        <v>0</v>
      </c>
    </row>
    <row r="59" spans="2:66" outlineLevel="1">
      <c r="B59" s="140" t="str">
        <f t="shared" si="46"/>
        <v/>
      </c>
      <c r="D59" s="125" t="str">
        <f>INDEX($AR59:$BA59,MATCH(General!$F$14,$AR$4:$BA$4,0))</f>
        <v>9. Technical assistance</v>
      </c>
      <c r="E59" s="60" t="str">
        <f>General!$F$16</f>
        <v>EUR</v>
      </c>
      <c r="F59" s="25">
        <f t="shared" si="42"/>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0</v>
      </c>
      <c r="X59" s="118">
        <v>0</v>
      </c>
      <c r="Y59" s="118">
        <v>0</v>
      </c>
      <c r="Z59" s="118">
        <v>0</v>
      </c>
      <c r="AA59" s="118">
        <v>0</v>
      </c>
      <c r="AB59" s="118">
        <v>0</v>
      </c>
      <c r="AC59" s="118">
        <v>0</v>
      </c>
      <c r="AD59" s="118">
        <v>0</v>
      </c>
      <c r="AE59" s="118">
        <v>0</v>
      </c>
      <c r="AF59" s="118">
        <v>0</v>
      </c>
      <c r="AG59" s="118">
        <v>0</v>
      </c>
      <c r="AH59" s="118">
        <v>0</v>
      </c>
      <c r="AI59" s="118">
        <v>0</v>
      </c>
      <c r="AJ59" s="118">
        <v>0</v>
      </c>
      <c r="AK59" s="118">
        <v>0</v>
      </c>
      <c r="AL59" s="118">
        <v>0</v>
      </c>
      <c r="AM59" s="118">
        <v>0</v>
      </c>
      <c r="AN59" s="118">
        <v>0</v>
      </c>
      <c r="AO59" s="118">
        <v>0</v>
      </c>
      <c r="AP59" s="118">
        <v>0</v>
      </c>
      <c r="AR59" s="39" t="s">
        <v>45</v>
      </c>
      <c r="AS59" s="39" t="s">
        <v>57</v>
      </c>
      <c r="AT59" s="39" t="s">
        <v>57</v>
      </c>
      <c r="AU59" s="39" t="s">
        <v>57</v>
      </c>
      <c r="AV59" s="39" t="s">
        <v>57</v>
      </c>
      <c r="AW59" s="39" t="s">
        <v>57</v>
      </c>
      <c r="AX59" s="39" t="s">
        <v>57</v>
      </c>
      <c r="AY59" s="39" t="s">
        <v>57</v>
      </c>
      <c r="AZ59" s="39" t="s">
        <v>57</v>
      </c>
      <c r="BA59" s="39" t="s">
        <v>57</v>
      </c>
      <c r="BC59" s="8"/>
      <c r="BD59" s="8"/>
      <c r="BE59" s="8"/>
      <c r="BF59" s="8"/>
      <c r="BG59" s="8"/>
      <c r="BH59" s="8"/>
      <c r="BI59" s="8"/>
      <c r="BJ59" s="8"/>
      <c r="BK59" s="8"/>
      <c r="BL59" s="8"/>
      <c r="BN59" s="25">
        <f>COUNTIFS($G59:$AP59,"",$G$36:$AP$36,"&lt;="&amp;Config!$F$12)</f>
        <v>0</v>
      </c>
    </row>
    <row r="60" spans="2:66" outlineLevel="1">
      <c r="D60" s="127" t="str">
        <f>INDEX($AR60:$BA60,MATCH(General!$F$14,$AR$4:$BA$4,0))</f>
        <v>Total</v>
      </c>
      <c r="E60" s="128" t="str">
        <f>General!$F$16</f>
        <v>EUR</v>
      </c>
      <c r="F60" s="28">
        <f t="shared" si="42"/>
        <v>0</v>
      </c>
      <c r="G60" s="16">
        <f>SUM(G38:G40,G47,G55:G59)</f>
        <v>0</v>
      </c>
      <c r="H60" s="16">
        <f t="shared" ref="H60:AP60" si="47">SUM(H38:H40,H47,H55:H59)</f>
        <v>0</v>
      </c>
      <c r="I60" s="16">
        <f t="shared" si="47"/>
        <v>0</v>
      </c>
      <c r="J60" s="16">
        <f t="shared" si="47"/>
        <v>0</v>
      </c>
      <c r="K60" s="16">
        <f t="shared" si="47"/>
        <v>0</v>
      </c>
      <c r="L60" s="16">
        <f t="shared" si="47"/>
        <v>0</v>
      </c>
      <c r="M60" s="16">
        <f t="shared" si="47"/>
        <v>0</v>
      </c>
      <c r="N60" s="16">
        <f t="shared" si="47"/>
        <v>0</v>
      </c>
      <c r="O60" s="16">
        <f t="shared" si="47"/>
        <v>0</v>
      </c>
      <c r="P60" s="16">
        <f t="shared" si="47"/>
        <v>0</v>
      </c>
      <c r="Q60" s="16">
        <f t="shared" si="47"/>
        <v>0</v>
      </c>
      <c r="R60" s="16">
        <f t="shared" si="47"/>
        <v>0</v>
      </c>
      <c r="S60" s="16">
        <f t="shared" si="47"/>
        <v>0</v>
      </c>
      <c r="T60" s="16">
        <f t="shared" si="47"/>
        <v>0</v>
      </c>
      <c r="U60" s="16">
        <f t="shared" si="47"/>
        <v>0</v>
      </c>
      <c r="V60" s="16">
        <f t="shared" si="47"/>
        <v>0</v>
      </c>
      <c r="W60" s="16">
        <f t="shared" si="47"/>
        <v>0</v>
      </c>
      <c r="X60" s="16">
        <f t="shared" si="47"/>
        <v>0</v>
      </c>
      <c r="Y60" s="16">
        <f t="shared" si="47"/>
        <v>0</v>
      </c>
      <c r="Z60" s="16">
        <f t="shared" si="47"/>
        <v>0</v>
      </c>
      <c r="AA60" s="16">
        <f t="shared" si="47"/>
        <v>0</v>
      </c>
      <c r="AB60" s="16">
        <f t="shared" si="47"/>
        <v>0</v>
      </c>
      <c r="AC60" s="16">
        <f t="shared" si="47"/>
        <v>0</v>
      </c>
      <c r="AD60" s="16">
        <f t="shared" si="47"/>
        <v>0</v>
      </c>
      <c r="AE60" s="16">
        <f t="shared" si="47"/>
        <v>0</v>
      </c>
      <c r="AF60" s="16">
        <f t="shared" si="47"/>
        <v>0</v>
      </c>
      <c r="AG60" s="16">
        <f t="shared" si="47"/>
        <v>0</v>
      </c>
      <c r="AH60" s="16">
        <f t="shared" si="47"/>
        <v>0</v>
      </c>
      <c r="AI60" s="16">
        <f t="shared" si="47"/>
        <v>0</v>
      </c>
      <c r="AJ60" s="16">
        <f t="shared" si="47"/>
        <v>0</v>
      </c>
      <c r="AK60" s="16">
        <f t="shared" si="47"/>
        <v>0</v>
      </c>
      <c r="AL60" s="16">
        <f t="shared" si="47"/>
        <v>0</v>
      </c>
      <c r="AM60" s="16">
        <f t="shared" si="47"/>
        <v>0</v>
      </c>
      <c r="AN60" s="16">
        <f t="shared" si="47"/>
        <v>0</v>
      </c>
      <c r="AO60" s="16">
        <f t="shared" si="47"/>
        <v>0</v>
      </c>
      <c r="AP60" s="16">
        <f t="shared" si="47"/>
        <v>0</v>
      </c>
      <c r="AR60" s="39" t="s">
        <v>61</v>
      </c>
      <c r="AS60" s="39" t="s">
        <v>57</v>
      </c>
      <c r="AT60" s="39" t="s">
        <v>57</v>
      </c>
      <c r="AU60" s="39" t="s">
        <v>57</v>
      </c>
      <c r="AV60" s="39" t="s">
        <v>57</v>
      </c>
      <c r="AW60" s="39" t="s">
        <v>57</v>
      </c>
      <c r="AX60" s="39" t="s">
        <v>57</v>
      </c>
      <c r="AY60" s="39" t="s">
        <v>57</v>
      </c>
      <c r="AZ60" s="39" t="s">
        <v>57</v>
      </c>
      <c r="BA60" s="39" t="s">
        <v>57</v>
      </c>
      <c r="BC60" s="8"/>
      <c r="BD60" s="8"/>
      <c r="BE60" s="8"/>
      <c r="BF60" s="8"/>
      <c r="BG60" s="8"/>
      <c r="BH60" s="8"/>
      <c r="BI60" s="8"/>
      <c r="BJ60" s="8"/>
      <c r="BK60" s="8"/>
      <c r="BL60" s="8"/>
    </row>
    <row r="61" spans="2:66" outlineLevel="1">
      <c r="B61" s="140" t="str">
        <f>IF(BN61&lt;&gt;0,"!","")</f>
        <v/>
      </c>
      <c r="D61" s="125" t="str">
        <f>INDEX($AR61:$BA61,MATCH(General!$F$14,$AR$4:$BA$4,0))</f>
        <v>VAT expense</v>
      </c>
      <c r="E61" s="60" t="str">
        <f>General!$F$16</f>
        <v>EUR</v>
      </c>
      <c r="F61" s="25">
        <f t="shared" si="42"/>
        <v>0</v>
      </c>
      <c r="G61" s="118">
        <v>0</v>
      </c>
      <c r="H61" s="118">
        <v>0</v>
      </c>
      <c r="I61" s="118">
        <v>0</v>
      </c>
      <c r="J61" s="118">
        <v>0</v>
      </c>
      <c r="K61" s="118">
        <v>0</v>
      </c>
      <c r="L61" s="118">
        <v>0</v>
      </c>
      <c r="M61" s="118">
        <v>0</v>
      </c>
      <c r="N61" s="118">
        <v>0</v>
      </c>
      <c r="O61" s="118">
        <v>0</v>
      </c>
      <c r="P61" s="118">
        <v>0</v>
      </c>
      <c r="Q61" s="118">
        <v>0</v>
      </c>
      <c r="R61" s="118">
        <v>0</v>
      </c>
      <c r="S61" s="118">
        <v>0</v>
      </c>
      <c r="T61" s="118">
        <v>0</v>
      </c>
      <c r="U61" s="118">
        <v>0</v>
      </c>
      <c r="V61" s="118">
        <v>0</v>
      </c>
      <c r="W61" s="118">
        <v>0</v>
      </c>
      <c r="X61" s="118">
        <v>0</v>
      </c>
      <c r="Y61" s="118">
        <v>0</v>
      </c>
      <c r="Z61" s="118">
        <v>0</v>
      </c>
      <c r="AA61" s="118">
        <v>0</v>
      </c>
      <c r="AB61" s="118">
        <v>0</v>
      </c>
      <c r="AC61" s="118">
        <v>0</v>
      </c>
      <c r="AD61" s="118">
        <v>0</v>
      </c>
      <c r="AE61" s="118">
        <v>0</v>
      </c>
      <c r="AF61" s="118">
        <v>0</v>
      </c>
      <c r="AG61" s="118">
        <v>0</v>
      </c>
      <c r="AH61" s="118">
        <v>0</v>
      </c>
      <c r="AI61" s="118">
        <v>0</v>
      </c>
      <c r="AJ61" s="118">
        <v>0</v>
      </c>
      <c r="AK61" s="118">
        <v>0</v>
      </c>
      <c r="AL61" s="118">
        <v>0</v>
      </c>
      <c r="AM61" s="118">
        <v>0</v>
      </c>
      <c r="AN61" s="118">
        <v>0</v>
      </c>
      <c r="AO61" s="118">
        <v>0</v>
      </c>
      <c r="AP61" s="118">
        <v>0</v>
      </c>
      <c r="AR61" s="39" t="s">
        <v>99</v>
      </c>
      <c r="AS61" s="39" t="s">
        <v>57</v>
      </c>
      <c r="AT61" s="39" t="s">
        <v>57</v>
      </c>
      <c r="AU61" s="39" t="s">
        <v>57</v>
      </c>
      <c r="AV61" s="39" t="s">
        <v>57</v>
      </c>
      <c r="AW61" s="39" t="s">
        <v>57</v>
      </c>
      <c r="AX61" s="39" t="s">
        <v>57</v>
      </c>
      <c r="AY61" s="39" t="s">
        <v>57</v>
      </c>
      <c r="AZ61" s="39" t="s">
        <v>57</v>
      </c>
      <c r="BA61" s="39" t="s">
        <v>57</v>
      </c>
      <c r="BC61" s="8"/>
      <c r="BD61" s="8"/>
      <c r="BE61" s="8"/>
      <c r="BF61" s="8"/>
      <c r="BG61" s="8"/>
      <c r="BH61" s="8"/>
      <c r="BI61" s="8"/>
      <c r="BJ61" s="8"/>
      <c r="BK61" s="8"/>
      <c r="BL61" s="8"/>
      <c r="BN61" s="25">
        <f>COUNTIFS($G61:$AP61,"",$G$36:$AP$36,"&lt;="&amp;Config!$F$12)</f>
        <v>0</v>
      </c>
    </row>
    <row r="62" spans="2:66" outlineLevel="1">
      <c r="D62" s="127" t="str">
        <f>INDEX($AR62:$BA62,MATCH(General!$F$14,$AR$4:$BA$4,0))</f>
        <v>Total incl. VAT</v>
      </c>
      <c r="E62" s="128" t="str">
        <f>General!$F$16</f>
        <v>EUR</v>
      </c>
      <c r="F62" s="28">
        <f t="shared" si="42"/>
        <v>0</v>
      </c>
      <c r="G62" s="16">
        <f>SUM(G60:G61)</f>
        <v>0</v>
      </c>
      <c r="H62" s="16">
        <f t="shared" ref="H62:AP62" si="48">SUM(H60:H61)</f>
        <v>0</v>
      </c>
      <c r="I62" s="16">
        <f t="shared" si="48"/>
        <v>0</v>
      </c>
      <c r="J62" s="16">
        <f t="shared" si="48"/>
        <v>0</v>
      </c>
      <c r="K62" s="16">
        <f t="shared" si="48"/>
        <v>0</v>
      </c>
      <c r="L62" s="16">
        <f t="shared" si="48"/>
        <v>0</v>
      </c>
      <c r="M62" s="16">
        <f t="shared" si="48"/>
        <v>0</v>
      </c>
      <c r="N62" s="16">
        <f t="shared" si="48"/>
        <v>0</v>
      </c>
      <c r="O62" s="16">
        <f t="shared" si="48"/>
        <v>0</v>
      </c>
      <c r="P62" s="16">
        <f t="shared" si="48"/>
        <v>0</v>
      </c>
      <c r="Q62" s="16">
        <f t="shared" si="48"/>
        <v>0</v>
      </c>
      <c r="R62" s="16">
        <f t="shared" si="48"/>
        <v>0</v>
      </c>
      <c r="S62" s="16">
        <f t="shared" si="48"/>
        <v>0</v>
      </c>
      <c r="T62" s="16">
        <f t="shared" si="48"/>
        <v>0</v>
      </c>
      <c r="U62" s="16">
        <f t="shared" si="48"/>
        <v>0</v>
      </c>
      <c r="V62" s="16">
        <f t="shared" si="48"/>
        <v>0</v>
      </c>
      <c r="W62" s="16">
        <f t="shared" si="48"/>
        <v>0</v>
      </c>
      <c r="X62" s="16">
        <f t="shared" si="48"/>
        <v>0</v>
      </c>
      <c r="Y62" s="16">
        <f t="shared" si="48"/>
        <v>0</v>
      </c>
      <c r="Z62" s="16">
        <f t="shared" si="48"/>
        <v>0</v>
      </c>
      <c r="AA62" s="16">
        <f t="shared" si="48"/>
        <v>0</v>
      </c>
      <c r="AB62" s="16">
        <f t="shared" si="48"/>
        <v>0</v>
      </c>
      <c r="AC62" s="16">
        <f t="shared" si="48"/>
        <v>0</v>
      </c>
      <c r="AD62" s="16">
        <f t="shared" si="48"/>
        <v>0</v>
      </c>
      <c r="AE62" s="16">
        <f t="shared" si="48"/>
        <v>0</v>
      </c>
      <c r="AF62" s="16">
        <f t="shared" si="48"/>
        <v>0</v>
      </c>
      <c r="AG62" s="16">
        <f t="shared" si="48"/>
        <v>0</v>
      </c>
      <c r="AH62" s="16">
        <f t="shared" si="48"/>
        <v>0</v>
      </c>
      <c r="AI62" s="16">
        <f t="shared" si="48"/>
        <v>0</v>
      </c>
      <c r="AJ62" s="16">
        <f t="shared" si="48"/>
        <v>0</v>
      </c>
      <c r="AK62" s="16">
        <f t="shared" si="48"/>
        <v>0</v>
      </c>
      <c r="AL62" s="16">
        <f t="shared" si="48"/>
        <v>0</v>
      </c>
      <c r="AM62" s="16">
        <f t="shared" si="48"/>
        <v>0</v>
      </c>
      <c r="AN62" s="16">
        <f t="shared" si="48"/>
        <v>0</v>
      </c>
      <c r="AO62" s="16">
        <f t="shared" si="48"/>
        <v>0</v>
      </c>
      <c r="AP62" s="16">
        <f t="shared" si="48"/>
        <v>0</v>
      </c>
      <c r="AR62" s="39" t="s">
        <v>62</v>
      </c>
      <c r="AS62" s="39" t="s">
        <v>57</v>
      </c>
      <c r="AT62" s="39" t="s">
        <v>57</v>
      </c>
      <c r="AU62" s="39" t="s">
        <v>57</v>
      </c>
      <c r="AV62" s="39" t="s">
        <v>57</v>
      </c>
      <c r="AW62" s="39" t="s">
        <v>57</v>
      </c>
      <c r="AX62" s="39" t="s">
        <v>57</v>
      </c>
      <c r="AY62" s="39" t="s">
        <v>57</v>
      </c>
      <c r="AZ62" s="39" t="s">
        <v>57</v>
      </c>
      <c r="BA62" s="39" t="s">
        <v>57</v>
      </c>
      <c r="BC62" s="8"/>
      <c r="BD62" s="8"/>
      <c r="BE62" s="8"/>
      <c r="BF62" s="8"/>
      <c r="BG62" s="8"/>
      <c r="BH62" s="8"/>
      <c r="BI62" s="8"/>
      <c r="BJ62" s="8"/>
      <c r="BK62" s="8"/>
      <c r="BL62" s="8"/>
    </row>
    <row r="63" spans="2:66" outlineLevel="1"/>
    <row r="64" spans="2:66" outlineLevel="1">
      <c r="D64" s="129" t="str">
        <f>INDEX($AR64:$BA64,MATCH(General!$F$14,$AR$4:$BA$4,0))</f>
        <v>Economic useful life</v>
      </c>
      <c r="E64" s="72" t="str">
        <f>Config!$I$141</f>
        <v>Unit</v>
      </c>
      <c r="F64" s="129"/>
      <c r="AR64" s="39" t="s">
        <v>95</v>
      </c>
      <c r="AS64" s="39" t="s">
        <v>57</v>
      </c>
      <c r="AT64" s="39" t="s">
        <v>57</v>
      </c>
      <c r="AU64" s="39" t="s">
        <v>57</v>
      </c>
      <c r="AV64" s="39" t="s">
        <v>57</v>
      </c>
      <c r="AW64" s="39" t="s">
        <v>57</v>
      </c>
      <c r="AX64" s="39" t="s">
        <v>57</v>
      </c>
      <c r="AY64" s="39" t="s">
        <v>57</v>
      </c>
      <c r="AZ64" s="39" t="s">
        <v>57</v>
      </c>
      <c r="BA64" s="39" t="s">
        <v>57</v>
      </c>
    </row>
    <row r="65" spans="2:66" outlineLevel="1">
      <c r="D65" s="129"/>
      <c r="E65" s="129"/>
      <c r="F65" s="129"/>
    </row>
    <row r="66" spans="2:66" outlineLevel="1">
      <c r="B66" s="140" t="str">
        <f t="shared" ref="B66:B67" si="49">IF(BN66&lt;&gt;0,"!","")</f>
        <v/>
      </c>
      <c r="D66" s="125" t="str">
        <f>INDEX($AR66:$BA66,MATCH(General!$F$14,$AR$4:$BA$4,0))</f>
        <v>1. Planning/design fees</v>
      </c>
      <c r="E66" s="60" t="str">
        <f>INDEX($BC66:$BL66,MATCH(General!$F$14,$BC$4:$BL$4,0))</f>
        <v>years</v>
      </c>
      <c r="F66" s="24">
        <v>0</v>
      </c>
      <c r="AR66" s="39" t="s">
        <v>25</v>
      </c>
      <c r="AS66" s="39" t="s">
        <v>57</v>
      </c>
      <c r="AT66" s="39" t="s">
        <v>57</v>
      </c>
      <c r="AU66" s="39" t="s">
        <v>57</v>
      </c>
      <c r="AV66" s="39" t="s">
        <v>57</v>
      </c>
      <c r="AW66" s="39" t="s">
        <v>57</v>
      </c>
      <c r="AX66" s="39" t="s">
        <v>57</v>
      </c>
      <c r="AY66" s="39" t="s">
        <v>57</v>
      </c>
      <c r="AZ66" s="39" t="s">
        <v>57</v>
      </c>
      <c r="BA66" s="39" t="s">
        <v>57</v>
      </c>
      <c r="BC66" s="39" t="s">
        <v>96</v>
      </c>
      <c r="BD66" s="39" t="s">
        <v>146</v>
      </c>
      <c r="BE66" s="39" t="s">
        <v>57</v>
      </c>
      <c r="BF66" s="39" t="s">
        <v>57</v>
      </c>
      <c r="BG66" s="39" t="s">
        <v>57</v>
      </c>
      <c r="BH66" s="39" t="s">
        <v>57</v>
      </c>
      <c r="BI66" s="39" t="s">
        <v>57</v>
      </c>
      <c r="BJ66" s="39" t="s">
        <v>57</v>
      </c>
      <c r="BK66" s="39" t="s">
        <v>57</v>
      </c>
      <c r="BL66" s="39" t="s">
        <v>57</v>
      </c>
      <c r="BN66" s="25">
        <f>COUNTIFS(F66,"")</f>
        <v>0</v>
      </c>
    </row>
    <row r="67" spans="2:66" outlineLevel="1">
      <c r="B67" s="140" t="str">
        <f t="shared" si="49"/>
        <v/>
      </c>
      <c r="D67" s="125" t="str">
        <f>INDEX($AR67:$BA67,MATCH(General!$F$14,$AR$4:$BA$4,0))</f>
        <v>2. Land purchase</v>
      </c>
      <c r="E67" s="60" t="str">
        <f>INDEX($BC67:$BL67,MATCH(General!$F$14,$BC$4:$BL$4,0))</f>
        <v>years</v>
      </c>
      <c r="F67" s="24">
        <v>0</v>
      </c>
      <c r="AR67" s="39" t="s">
        <v>26</v>
      </c>
      <c r="AS67" s="39" t="s">
        <v>57</v>
      </c>
      <c r="AT67" s="39" t="s">
        <v>57</v>
      </c>
      <c r="AU67" s="39" t="s">
        <v>57</v>
      </c>
      <c r="AV67" s="39" t="s">
        <v>57</v>
      </c>
      <c r="AW67" s="39" t="s">
        <v>57</v>
      </c>
      <c r="AX67" s="39" t="s">
        <v>57</v>
      </c>
      <c r="AY67" s="39" t="s">
        <v>57</v>
      </c>
      <c r="AZ67" s="39" t="s">
        <v>57</v>
      </c>
      <c r="BA67" s="39" t="s">
        <v>57</v>
      </c>
      <c r="BC67" s="39" t="s">
        <v>96</v>
      </c>
      <c r="BD67" s="39" t="s">
        <v>146</v>
      </c>
      <c r="BE67" s="39" t="s">
        <v>57</v>
      </c>
      <c r="BF67" s="39" t="s">
        <v>57</v>
      </c>
      <c r="BG67" s="39" t="s">
        <v>57</v>
      </c>
      <c r="BH67" s="39" t="s">
        <v>57</v>
      </c>
      <c r="BI67" s="39" t="s">
        <v>57</v>
      </c>
      <c r="BJ67" s="39" t="s">
        <v>57</v>
      </c>
      <c r="BK67" s="39" t="s">
        <v>57</v>
      </c>
      <c r="BL67" s="39" t="s">
        <v>57</v>
      </c>
      <c r="BN67" s="25">
        <f>COUNTIFS(F67,"")</f>
        <v>0</v>
      </c>
    </row>
    <row r="68" spans="2:66" outlineLevel="1">
      <c r="D68" s="125" t="str">
        <f>INDEX($AR68:$BA68,MATCH(General!$F$14,$AR$4:$BA$4,0))</f>
        <v>3. Building and construction</v>
      </c>
      <c r="AR68" s="39" t="s">
        <v>27</v>
      </c>
      <c r="AS68" s="39" t="s">
        <v>57</v>
      </c>
      <c r="AT68" s="39" t="s">
        <v>57</v>
      </c>
      <c r="AU68" s="39" t="s">
        <v>57</v>
      </c>
      <c r="AV68" s="39" t="s">
        <v>57</v>
      </c>
      <c r="AW68" s="39" t="s">
        <v>57</v>
      </c>
      <c r="AX68" s="39" t="s">
        <v>57</v>
      </c>
      <c r="AY68" s="39" t="s">
        <v>57</v>
      </c>
      <c r="AZ68" s="39" t="s">
        <v>57</v>
      </c>
      <c r="BA68" s="39" t="s">
        <v>57</v>
      </c>
      <c r="BC68" s="39" t="s">
        <v>96</v>
      </c>
      <c r="BD68" s="39" t="s">
        <v>146</v>
      </c>
      <c r="BE68" s="39" t="s">
        <v>57</v>
      </c>
      <c r="BF68" s="39" t="s">
        <v>57</v>
      </c>
      <c r="BG68" s="39" t="s">
        <v>57</v>
      </c>
      <c r="BH68" s="39" t="s">
        <v>57</v>
      </c>
      <c r="BI68" s="39" t="s">
        <v>57</v>
      </c>
      <c r="BJ68" s="39" t="s">
        <v>57</v>
      </c>
      <c r="BK68" s="39" t="s">
        <v>57</v>
      </c>
      <c r="BL68" s="39" t="s">
        <v>57</v>
      </c>
    </row>
    <row r="69" spans="2:66" outlineLevel="1">
      <c r="B69" s="140" t="str">
        <f t="shared" ref="B69:B74" si="50">IF(BN69&lt;&gt;0,"!","")</f>
        <v/>
      </c>
      <c r="D69" s="126" t="str">
        <f>INDEX($AR69:$BA69,MATCH(General!$F$14,$AR$4:$BA$4,0))</f>
        <v>a. Construction elements</v>
      </c>
      <c r="E69" s="60" t="str">
        <f>INDEX($BC69:$BL69,MATCH(General!$F$14,$BC$4:$BL$4,0))</f>
        <v>years</v>
      </c>
      <c r="F69" s="24">
        <v>40</v>
      </c>
      <c r="AR69" s="39" t="s">
        <v>28</v>
      </c>
      <c r="AS69" s="39" t="s">
        <v>57</v>
      </c>
      <c r="AT69" s="39" t="s">
        <v>57</v>
      </c>
      <c r="AU69" s="39" t="s">
        <v>57</v>
      </c>
      <c r="AV69" s="39" t="s">
        <v>57</v>
      </c>
      <c r="AW69" s="39" t="s">
        <v>57</v>
      </c>
      <c r="AX69" s="39" t="s">
        <v>57</v>
      </c>
      <c r="AY69" s="39" t="s">
        <v>57</v>
      </c>
      <c r="AZ69" s="39" t="s">
        <v>57</v>
      </c>
      <c r="BA69" s="39" t="s">
        <v>57</v>
      </c>
      <c r="BC69" s="39" t="s">
        <v>96</v>
      </c>
      <c r="BD69" s="39" t="s">
        <v>146</v>
      </c>
      <c r="BE69" s="39" t="s">
        <v>57</v>
      </c>
      <c r="BF69" s="39" t="s">
        <v>57</v>
      </c>
      <c r="BG69" s="39" t="s">
        <v>57</v>
      </c>
      <c r="BH69" s="39" t="s">
        <v>57</v>
      </c>
      <c r="BI69" s="39" t="s">
        <v>57</v>
      </c>
      <c r="BJ69" s="39" t="s">
        <v>57</v>
      </c>
      <c r="BK69" s="39" t="s">
        <v>57</v>
      </c>
      <c r="BL69" s="39" t="s">
        <v>57</v>
      </c>
      <c r="BN69" s="25">
        <f t="shared" ref="BN69:BN74" si="51">COUNTIFS(F69,"")</f>
        <v>0</v>
      </c>
    </row>
    <row r="70" spans="2:66" outlineLevel="1">
      <c r="B70" s="140" t="str">
        <f t="shared" si="50"/>
        <v/>
      </c>
      <c r="D70" s="126" t="str">
        <f>INDEX($AR70:$BA70,MATCH(General!$F$14,$AR$4:$BA$4,0))</f>
        <v>b. Insulation and facade</v>
      </c>
      <c r="E70" s="60" t="str">
        <f>INDEX($BC70:$BL70,MATCH(General!$F$14,$BC$4:$BL$4,0))</f>
        <v>years</v>
      </c>
      <c r="F70" s="24">
        <v>40</v>
      </c>
      <c r="AR70" s="39" t="s">
        <v>29</v>
      </c>
      <c r="AS70" s="39" t="s">
        <v>57</v>
      </c>
      <c r="AT70" s="39" t="s">
        <v>57</v>
      </c>
      <c r="AU70" s="39" t="s">
        <v>57</v>
      </c>
      <c r="AV70" s="39" t="s">
        <v>57</v>
      </c>
      <c r="AW70" s="39" t="s">
        <v>57</v>
      </c>
      <c r="AX70" s="39" t="s">
        <v>57</v>
      </c>
      <c r="AY70" s="39" t="s">
        <v>57</v>
      </c>
      <c r="AZ70" s="39" t="s">
        <v>57</v>
      </c>
      <c r="BA70" s="39" t="s">
        <v>57</v>
      </c>
      <c r="BC70" s="39" t="s">
        <v>96</v>
      </c>
      <c r="BD70" s="39" t="s">
        <v>146</v>
      </c>
      <c r="BE70" s="39" t="s">
        <v>57</v>
      </c>
      <c r="BF70" s="39" t="s">
        <v>57</v>
      </c>
      <c r="BG70" s="39" t="s">
        <v>57</v>
      </c>
      <c r="BH70" s="39" t="s">
        <v>57</v>
      </c>
      <c r="BI70" s="39" t="s">
        <v>57</v>
      </c>
      <c r="BJ70" s="39" t="s">
        <v>57</v>
      </c>
      <c r="BK70" s="39" t="s">
        <v>57</v>
      </c>
      <c r="BL70" s="39" t="s">
        <v>57</v>
      </c>
      <c r="BN70" s="25">
        <f t="shared" si="51"/>
        <v>0</v>
      </c>
    </row>
    <row r="71" spans="2:66" outlineLevel="1">
      <c r="B71" s="140" t="str">
        <f t="shared" si="50"/>
        <v/>
      </c>
      <c r="D71" s="126" t="str">
        <f>INDEX($AR71:$BA71,MATCH(General!$F$14,$AR$4:$BA$4,0))</f>
        <v>c. Windows</v>
      </c>
      <c r="E71" s="60" t="str">
        <f>INDEX($BC71:$BL71,MATCH(General!$F$14,$BC$4:$BL$4,0))</f>
        <v>years</v>
      </c>
      <c r="F71" s="24">
        <v>20</v>
      </c>
      <c r="AR71" s="39" t="s">
        <v>30</v>
      </c>
      <c r="AS71" s="39" t="s">
        <v>57</v>
      </c>
      <c r="AT71" s="39" t="s">
        <v>57</v>
      </c>
      <c r="AU71" s="39" t="s">
        <v>57</v>
      </c>
      <c r="AV71" s="39" t="s">
        <v>57</v>
      </c>
      <c r="AW71" s="39" t="s">
        <v>57</v>
      </c>
      <c r="AX71" s="39" t="s">
        <v>57</v>
      </c>
      <c r="AY71" s="39" t="s">
        <v>57</v>
      </c>
      <c r="AZ71" s="39" t="s">
        <v>57</v>
      </c>
      <c r="BA71" s="39" t="s">
        <v>57</v>
      </c>
      <c r="BC71" s="39" t="s">
        <v>96</v>
      </c>
      <c r="BD71" s="39" t="s">
        <v>146</v>
      </c>
      <c r="BE71" s="39" t="s">
        <v>57</v>
      </c>
      <c r="BF71" s="39" t="s">
        <v>57</v>
      </c>
      <c r="BG71" s="39" t="s">
        <v>57</v>
      </c>
      <c r="BH71" s="39" t="s">
        <v>57</v>
      </c>
      <c r="BI71" s="39" t="s">
        <v>57</v>
      </c>
      <c r="BJ71" s="39" t="s">
        <v>57</v>
      </c>
      <c r="BK71" s="39" t="s">
        <v>57</v>
      </c>
      <c r="BL71" s="39" t="s">
        <v>57</v>
      </c>
      <c r="BN71" s="25">
        <f t="shared" si="51"/>
        <v>0</v>
      </c>
    </row>
    <row r="72" spans="2:66" outlineLevel="1">
      <c r="B72" s="140" t="str">
        <f t="shared" si="50"/>
        <v/>
      </c>
      <c r="D72" s="126" t="str">
        <f>INDEX($AR72:$BA72,MATCH(General!$F$14,$AR$4:$BA$4,0))</f>
        <v>d. Seismic retrofit reinforcements</v>
      </c>
      <c r="E72" s="60" t="str">
        <f>INDEX($BC72:$BL72,MATCH(General!$F$14,$BC$4:$BL$4,0))</f>
        <v>years</v>
      </c>
      <c r="F72" s="24">
        <v>40</v>
      </c>
      <c r="AR72" s="39" t="s">
        <v>31</v>
      </c>
      <c r="AS72" s="39" t="s">
        <v>57</v>
      </c>
      <c r="AT72" s="39" t="s">
        <v>57</v>
      </c>
      <c r="AU72" s="39" t="s">
        <v>57</v>
      </c>
      <c r="AV72" s="39" t="s">
        <v>57</v>
      </c>
      <c r="AW72" s="39" t="s">
        <v>57</v>
      </c>
      <c r="AX72" s="39" t="s">
        <v>57</v>
      </c>
      <c r="AY72" s="39" t="s">
        <v>57</v>
      </c>
      <c r="AZ72" s="39" t="s">
        <v>57</v>
      </c>
      <c r="BA72" s="39" t="s">
        <v>57</v>
      </c>
      <c r="BC72" s="39" t="s">
        <v>96</v>
      </c>
      <c r="BD72" s="39" t="s">
        <v>146</v>
      </c>
      <c r="BE72" s="39" t="s">
        <v>57</v>
      </c>
      <c r="BF72" s="39" t="s">
        <v>57</v>
      </c>
      <c r="BG72" s="39" t="s">
        <v>57</v>
      </c>
      <c r="BH72" s="39" t="s">
        <v>57</v>
      </c>
      <c r="BI72" s="39" t="s">
        <v>57</v>
      </c>
      <c r="BJ72" s="39" t="s">
        <v>57</v>
      </c>
      <c r="BK72" s="39" t="s">
        <v>57</v>
      </c>
      <c r="BL72" s="39" t="s">
        <v>57</v>
      </c>
      <c r="BN72" s="25">
        <f t="shared" si="51"/>
        <v>0</v>
      </c>
    </row>
    <row r="73" spans="2:66" outlineLevel="1">
      <c r="B73" s="140" t="str">
        <f t="shared" si="50"/>
        <v/>
      </c>
      <c r="D73" s="126" t="str">
        <f>INDEX($AR73:$BA73,MATCH(General!$F$14,$AR$4:$BA$4,0))</f>
        <v>e. Green infrastructure (NBS)</v>
      </c>
      <c r="E73" s="60" t="str">
        <f>INDEX($BC73:$BL73,MATCH(General!$F$14,$BC$4:$BL$4,0))</f>
        <v>years</v>
      </c>
      <c r="F73" s="24">
        <v>20</v>
      </c>
      <c r="AR73" s="39" t="s">
        <v>32</v>
      </c>
      <c r="AS73" s="39" t="s">
        <v>57</v>
      </c>
      <c r="AT73" s="39" t="s">
        <v>57</v>
      </c>
      <c r="AU73" s="39" t="s">
        <v>57</v>
      </c>
      <c r="AV73" s="39" t="s">
        <v>57</v>
      </c>
      <c r="AW73" s="39" t="s">
        <v>57</v>
      </c>
      <c r="AX73" s="39" t="s">
        <v>57</v>
      </c>
      <c r="AY73" s="39" t="s">
        <v>57</v>
      </c>
      <c r="AZ73" s="39" t="s">
        <v>57</v>
      </c>
      <c r="BA73" s="39" t="s">
        <v>57</v>
      </c>
      <c r="BC73" s="39" t="s">
        <v>96</v>
      </c>
      <c r="BD73" s="39" t="s">
        <v>146</v>
      </c>
      <c r="BE73" s="39" t="s">
        <v>57</v>
      </c>
      <c r="BF73" s="39" t="s">
        <v>57</v>
      </c>
      <c r="BG73" s="39" t="s">
        <v>57</v>
      </c>
      <c r="BH73" s="39" t="s">
        <v>57</v>
      </c>
      <c r="BI73" s="39" t="s">
        <v>57</v>
      </c>
      <c r="BJ73" s="39" t="s">
        <v>57</v>
      </c>
      <c r="BK73" s="39" t="s">
        <v>57</v>
      </c>
      <c r="BL73" s="39" t="s">
        <v>57</v>
      </c>
      <c r="BN73" s="25">
        <f t="shared" si="51"/>
        <v>0</v>
      </c>
    </row>
    <row r="74" spans="2:66" outlineLevel="1">
      <c r="B74" s="140" t="str">
        <f t="shared" si="50"/>
        <v/>
      </c>
      <c r="D74" s="126" t="str">
        <f>INDEX($AR74:$BA74,MATCH(General!$F$14,$AR$4:$BA$4,0))</f>
        <v>f. Other</v>
      </c>
      <c r="E74" s="60" t="str">
        <f>INDEX($BC74:$BL74,MATCH(General!$F$14,$BC$4:$BL$4,0))</f>
        <v>years</v>
      </c>
      <c r="F74" s="24">
        <v>20</v>
      </c>
      <c r="AR74" s="39" t="s">
        <v>33</v>
      </c>
      <c r="AS74" s="39" t="s">
        <v>57</v>
      </c>
      <c r="AT74" s="39" t="s">
        <v>57</v>
      </c>
      <c r="AU74" s="39" t="s">
        <v>57</v>
      </c>
      <c r="AV74" s="39" t="s">
        <v>57</v>
      </c>
      <c r="AW74" s="39" t="s">
        <v>57</v>
      </c>
      <c r="AX74" s="39" t="s">
        <v>57</v>
      </c>
      <c r="AY74" s="39" t="s">
        <v>57</v>
      </c>
      <c r="AZ74" s="39" t="s">
        <v>57</v>
      </c>
      <c r="BA74" s="39" t="s">
        <v>57</v>
      </c>
      <c r="BC74" s="39" t="s">
        <v>96</v>
      </c>
      <c r="BD74" s="39" t="s">
        <v>146</v>
      </c>
      <c r="BE74" s="39" t="s">
        <v>57</v>
      </c>
      <c r="BF74" s="39" t="s">
        <v>57</v>
      </c>
      <c r="BG74" s="39" t="s">
        <v>57</v>
      </c>
      <c r="BH74" s="39" t="s">
        <v>57</v>
      </c>
      <c r="BI74" s="39" t="s">
        <v>57</v>
      </c>
      <c r="BJ74" s="39" t="s">
        <v>57</v>
      </c>
      <c r="BK74" s="39" t="s">
        <v>57</v>
      </c>
      <c r="BL74" s="39" t="s">
        <v>57</v>
      </c>
      <c r="BN74" s="25">
        <f t="shared" si="51"/>
        <v>0</v>
      </c>
    </row>
    <row r="75" spans="2:66" outlineLevel="1">
      <c r="D75" s="125" t="str">
        <f>INDEX($AR75:$BA75,MATCH(General!$F$14,$AR$4:$BA$4,0))</f>
        <v>4. Plant and machinery</v>
      </c>
      <c r="AR75" s="39" t="s">
        <v>34</v>
      </c>
      <c r="AS75" s="39" t="s">
        <v>57</v>
      </c>
      <c r="AT75" s="39" t="s">
        <v>57</v>
      </c>
      <c r="AU75" s="39" t="s">
        <v>57</v>
      </c>
      <c r="AV75" s="39" t="s">
        <v>57</v>
      </c>
      <c r="AW75" s="39" t="s">
        <v>57</v>
      </c>
      <c r="AX75" s="39" t="s">
        <v>57</v>
      </c>
      <c r="AY75" s="39" t="s">
        <v>57</v>
      </c>
      <c r="AZ75" s="39" t="s">
        <v>57</v>
      </c>
      <c r="BA75" s="39" t="s">
        <v>57</v>
      </c>
      <c r="BC75" s="39" t="s">
        <v>96</v>
      </c>
      <c r="BD75" s="39" t="s">
        <v>146</v>
      </c>
      <c r="BE75" s="39" t="s">
        <v>57</v>
      </c>
      <c r="BF75" s="39" t="s">
        <v>57</v>
      </c>
      <c r="BG75" s="39" t="s">
        <v>57</v>
      </c>
      <c r="BH75" s="39" t="s">
        <v>57</v>
      </c>
      <c r="BI75" s="39" t="s">
        <v>57</v>
      </c>
      <c r="BJ75" s="39" t="s">
        <v>57</v>
      </c>
      <c r="BK75" s="39" t="s">
        <v>57</v>
      </c>
      <c r="BL75" s="39" t="s">
        <v>57</v>
      </c>
    </row>
    <row r="76" spans="2:66" outlineLevel="1">
      <c r="B76" s="140" t="str">
        <f t="shared" ref="B76:B87" si="52">IF(BN76&lt;&gt;0,"!","")</f>
        <v/>
      </c>
      <c r="D76" s="126" t="str">
        <f>INDEX($AR76:$BA76,MATCH(General!$F$14,$AR$4:$BA$4,0))</f>
        <v>a. Heating, ventilation, and air conditioning</v>
      </c>
      <c r="E76" s="60" t="str">
        <f>INDEX($BC76:$BL76,MATCH(General!$F$14,$BC$4:$BL$4,0))</f>
        <v>years</v>
      </c>
      <c r="F76" s="24">
        <v>15</v>
      </c>
      <c r="AR76" s="39" t="s">
        <v>35</v>
      </c>
      <c r="AS76" s="39" t="s">
        <v>57</v>
      </c>
      <c r="AT76" s="39" t="s">
        <v>57</v>
      </c>
      <c r="AU76" s="39" t="s">
        <v>57</v>
      </c>
      <c r="AV76" s="39" t="s">
        <v>57</v>
      </c>
      <c r="AW76" s="39" t="s">
        <v>57</v>
      </c>
      <c r="AX76" s="39" t="s">
        <v>57</v>
      </c>
      <c r="AY76" s="39" t="s">
        <v>57</v>
      </c>
      <c r="AZ76" s="39" t="s">
        <v>57</v>
      </c>
      <c r="BA76" s="39" t="s">
        <v>57</v>
      </c>
      <c r="BC76" s="39" t="s">
        <v>96</v>
      </c>
      <c r="BD76" s="39" t="s">
        <v>146</v>
      </c>
      <c r="BE76" s="39" t="s">
        <v>57</v>
      </c>
      <c r="BF76" s="39" t="s">
        <v>57</v>
      </c>
      <c r="BG76" s="39" t="s">
        <v>57</v>
      </c>
      <c r="BH76" s="39" t="s">
        <v>57</v>
      </c>
      <c r="BI76" s="39" t="s">
        <v>57</v>
      </c>
      <c r="BJ76" s="39" t="s">
        <v>57</v>
      </c>
      <c r="BK76" s="39" t="s">
        <v>57</v>
      </c>
      <c r="BL76" s="39" t="s">
        <v>57</v>
      </c>
      <c r="BN76" s="25">
        <f t="shared" ref="BN76:BN87" si="53">COUNTIFS(F76,"")</f>
        <v>0</v>
      </c>
    </row>
    <row r="77" spans="2:66" outlineLevel="1">
      <c r="B77" s="140" t="str">
        <f t="shared" si="52"/>
        <v/>
      </c>
      <c r="D77" s="126" t="str">
        <f>INDEX($AR77:$BA77,MATCH(General!$F$14,$AR$4:$BA$4,0))</f>
        <v>b. Solar power plant</v>
      </c>
      <c r="E77" s="60" t="str">
        <f>INDEX($BC77:$BL77,MATCH(General!$F$14,$BC$4:$BL$4,0))</f>
        <v>years</v>
      </c>
      <c r="F77" s="24">
        <v>20</v>
      </c>
      <c r="AR77" s="39" t="s">
        <v>36</v>
      </c>
      <c r="AS77" s="39" t="s">
        <v>57</v>
      </c>
      <c r="AT77" s="39" t="s">
        <v>57</v>
      </c>
      <c r="AU77" s="39" t="s">
        <v>57</v>
      </c>
      <c r="AV77" s="39" t="s">
        <v>57</v>
      </c>
      <c r="AW77" s="39" t="s">
        <v>57</v>
      </c>
      <c r="AX77" s="39" t="s">
        <v>57</v>
      </c>
      <c r="AY77" s="39" t="s">
        <v>57</v>
      </c>
      <c r="AZ77" s="39" t="s">
        <v>57</v>
      </c>
      <c r="BA77" s="39" t="s">
        <v>57</v>
      </c>
      <c r="BC77" s="39" t="s">
        <v>96</v>
      </c>
      <c r="BD77" s="39" t="s">
        <v>146</v>
      </c>
      <c r="BE77" s="39" t="s">
        <v>57</v>
      </c>
      <c r="BF77" s="39" t="s">
        <v>57</v>
      </c>
      <c r="BG77" s="39" t="s">
        <v>57</v>
      </c>
      <c r="BH77" s="39" t="s">
        <v>57</v>
      </c>
      <c r="BI77" s="39" t="s">
        <v>57</v>
      </c>
      <c r="BJ77" s="39" t="s">
        <v>57</v>
      </c>
      <c r="BK77" s="39" t="s">
        <v>57</v>
      </c>
      <c r="BL77" s="39" t="s">
        <v>57</v>
      </c>
      <c r="BN77" s="25">
        <f t="shared" si="53"/>
        <v>0</v>
      </c>
    </row>
    <row r="78" spans="2:66" outlineLevel="1">
      <c r="B78" s="140" t="str">
        <f t="shared" si="52"/>
        <v/>
      </c>
      <c r="D78" s="126" t="str">
        <f>INDEX($AR78:$BA78,MATCH(General!$F$14,$AR$4:$BA$4,0))</f>
        <v>c. Battery energy storage system</v>
      </c>
      <c r="E78" s="60" t="str">
        <f>INDEX($BC78:$BL78,MATCH(General!$F$14,$BC$4:$BL$4,0))</f>
        <v>years</v>
      </c>
      <c r="F78" s="24">
        <v>10</v>
      </c>
      <c r="AR78" s="39" t="s">
        <v>37</v>
      </c>
      <c r="AS78" s="39" t="s">
        <v>57</v>
      </c>
      <c r="AT78" s="39" t="s">
        <v>57</v>
      </c>
      <c r="AU78" s="39" t="s">
        <v>57</v>
      </c>
      <c r="AV78" s="39" t="s">
        <v>57</v>
      </c>
      <c r="AW78" s="39" t="s">
        <v>57</v>
      </c>
      <c r="AX78" s="39" t="s">
        <v>57</v>
      </c>
      <c r="AY78" s="39" t="s">
        <v>57</v>
      </c>
      <c r="AZ78" s="39" t="s">
        <v>57</v>
      </c>
      <c r="BA78" s="39" t="s">
        <v>57</v>
      </c>
      <c r="BC78" s="39" t="s">
        <v>96</v>
      </c>
      <c r="BD78" s="39" t="s">
        <v>146</v>
      </c>
      <c r="BE78" s="39" t="s">
        <v>57</v>
      </c>
      <c r="BF78" s="39" t="s">
        <v>57</v>
      </c>
      <c r="BG78" s="39" t="s">
        <v>57</v>
      </c>
      <c r="BH78" s="39" t="s">
        <v>57</v>
      </c>
      <c r="BI78" s="39" t="s">
        <v>57</v>
      </c>
      <c r="BJ78" s="39" t="s">
        <v>57</v>
      </c>
      <c r="BK78" s="39" t="s">
        <v>57</v>
      </c>
      <c r="BL78" s="39" t="s">
        <v>57</v>
      </c>
      <c r="BN78" s="25">
        <f t="shared" si="53"/>
        <v>0</v>
      </c>
    </row>
    <row r="79" spans="2:66" outlineLevel="1">
      <c r="B79" s="140" t="str">
        <f t="shared" si="52"/>
        <v/>
      </c>
      <c r="D79" s="126" t="str">
        <f>INDEX($AR79:$BA79,MATCH(General!$F$14,$AR$4:$BA$4,0))</f>
        <v>d. Charging equipment</v>
      </c>
      <c r="E79" s="60" t="str">
        <f>INDEX($BC79:$BL79,MATCH(General!$F$14,$BC$4:$BL$4,0))</f>
        <v>years</v>
      </c>
      <c r="F79" s="24">
        <v>40</v>
      </c>
      <c r="AR79" s="39" t="s">
        <v>58</v>
      </c>
      <c r="AS79" s="39" t="s">
        <v>57</v>
      </c>
      <c r="AT79" s="39" t="s">
        <v>57</v>
      </c>
      <c r="AU79" s="39" t="s">
        <v>57</v>
      </c>
      <c r="AV79" s="39" t="s">
        <v>57</v>
      </c>
      <c r="AW79" s="39" t="s">
        <v>57</v>
      </c>
      <c r="AX79" s="39" t="s">
        <v>57</v>
      </c>
      <c r="AY79" s="39" t="s">
        <v>57</v>
      </c>
      <c r="AZ79" s="39" t="s">
        <v>57</v>
      </c>
      <c r="BA79" s="39" t="s">
        <v>57</v>
      </c>
      <c r="BC79" s="39" t="s">
        <v>96</v>
      </c>
      <c r="BD79" s="39" t="s">
        <v>146</v>
      </c>
      <c r="BE79" s="39" t="s">
        <v>57</v>
      </c>
      <c r="BF79" s="39" t="s">
        <v>57</v>
      </c>
      <c r="BG79" s="39" t="s">
        <v>57</v>
      </c>
      <c r="BH79" s="39" t="s">
        <v>57</v>
      </c>
      <c r="BI79" s="39" t="s">
        <v>57</v>
      </c>
      <c r="BJ79" s="39" t="s">
        <v>57</v>
      </c>
      <c r="BK79" s="39" t="s">
        <v>57</v>
      </c>
      <c r="BL79" s="39" t="s">
        <v>57</v>
      </c>
      <c r="BN79" s="25">
        <f t="shared" si="53"/>
        <v>0</v>
      </c>
    </row>
    <row r="80" spans="2:66" outlineLevel="1">
      <c r="B80" s="140" t="str">
        <f t="shared" si="52"/>
        <v/>
      </c>
      <c r="D80" s="126" t="str">
        <f>INDEX($AR80:$BA80,MATCH(General!$F$14,$AR$4:$BA$4,0))</f>
        <v>e. IT equipment and sensors</v>
      </c>
      <c r="E80" s="60" t="str">
        <f>INDEX($BC80:$BL80,MATCH(General!$F$14,$BC$4:$BL$4,0))</f>
        <v>years</v>
      </c>
      <c r="F80" s="24">
        <v>10</v>
      </c>
      <c r="AR80" s="39" t="s">
        <v>38</v>
      </c>
      <c r="AS80" s="39" t="s">
        <v>57</v>
      </c>
      <c r="AT80" s="39" t="s">
        <v>57</v>
      </c>
      <c r="AU80" s="39" t="s">
        <v>57</v>
      </c>
      <c r="AV80" s="39" t="s">
        <v>57</v>
      </c>
      <c r="AW80" s="39" t="s">
        <v>57</v>
      </c>
      <c r="AX80" s="39" t="s">
        <v>57</v>
      </c>
      <c r="AY80" s="39" t="s">
        <v>57</v>
      </c>
      <c r="AZ80" s="39" t="s">
        <v>57</v>
      </c>
      <c r="BA80" s="39" t="s">
        <v>57</v>
      </c>
      <c r="BC80" s="39" t="s">
        <v>96</v>
      </c>
      <c r="BD80" s="39" t="s">
        <v>146</v>
      </c>
      <c r="BE80" s="39" t="s">
        <v>57</v>
      </c>
      <c r="BF80" s="39" t="s">
        <v>57</v>
      </c>
      <c r="BG80" s="39" t="s">
        <v>57</v>
      </c>
      <c r="BH80" s="39" t="s">
        <v>57</v>
      </c>
      <c r="BI80" s="39" t="s">
        <v>57</v>
      </c>
      <c r="BJ80" s="39" t="s">
        <v>57</v>
      </c>
      <c r="BK80" s="39" t="s">
        <v>57</v>
      </c>
      <c r="BL80" s="39" t="s">
        <v>57</v>
      </c>
      <c r="BN80" s="25">
        <f t="shared" si="53"/>
        <v>0</v>
      </c>
    </row>
    <row r="81" spans="1:66" outlineLevel="1">
      <c r="B81" s="140" t="str">
        <f t="shared" si="52"/>
        <v/>
      </c>
      <c r="D81" s="126" t="str">
        <f>INDEX($AR81:$BA81,MATCH(General!$F$14,$AR$4:$BA$4,0))</f>
        <v>f. Other electric equipment</v>
      </c>
      <c r="E81" s="60" t="str">
        <f>INDEX($BC81:$BL81,MATCH(General!$F$14,$BC$4:$BL$4,0))</f>
        <v>years</v>
      </c>
      <c r="F81" s="24">
        <v>10</v>
      </c>
      <c r="AR81" s="39" t="s">
        <v>39</v>
      </c>
      <c r="AS81" s="39" t="s">
        <v>57</v>
      </c>
      <c r="AT81" s="39" t="s">
        <v>57</v>
      </c>
      <c r="AU81" s="39" t="s">
        <v>57</v>
      </c>
      <c r="AV81" s="39" t="s">
        <v>57</v>
      </c>
      <c r="AW81" s="39" t="s">
        <v>57</v>
      </c>
      <c r="AX81" s="39" t="s">
        <v>57</v>
      </c>
      <c r="AY81" s="39" t="s">
        <v>57</v>
      </c>
      <c r="AZ81" s="39" t="s">
        <v>57</v>
      </c>
      <c r="BA81" s="39" t="s">
        <v>57</v>
      </c>
      <c r="BC81" s="39" t="s">
        <v>96</v>
      </c>
      <c r="BD81" s="39" t="s">
        <v>146</v>
      </c>
      <c r="BE81" s="39" t="s">
        <v>57</v>
      </c>
      <c r="BF81" s="39" t="s">
        <v>57</v>
      </c>
      <c r="BG81" s="39" t="s">
        <v>57</v>
      </c>
      <c r="BH81" s="39" t="s">
        <v>57</v>
      </c>
      <c r="BI81" s="39" t="s">
        <v>57</v>
      </c>
      <c r="BJ81" s="39" t="s">
        <v>57</v>
      </c>
      <c r="BK81" s="39" t="s">
        <v>57</v>
      </c>
      <c r="BL81" s="39" t="s">
        <v>57</v>
      </c>
      <c r="BN81" s="25">
        <f t="shared" si="53"/>
        <v>0</v>
      </c>
    </row>
    <row r="82" spans="1:66" outlineLevel="1">
      <c r="B82" s="140" t="str">
        <f t="shared" si="52"/>
        <v/>
      </c>
      <c r="D82" s="126" t="str">
        <f>INDEX($AR82:$BA82,MATCH(General!$F$14,$AR$4:$BA$4,0))</f>
        <v>g. Indoor lighting</v>
      </c>
      <c r="E82" s="60" t="str">
        <f>INDEX($BC82:$BL82,MATCH(General!$F$14,$BC$4:$BL$4,0))</f>
        <v>years</v>
      </c>
      <c r="F82" s="24">
        <v>10</v>
      </c>
      <c r="AR82" s="39" t="s">
        <v>40</v>
      </c>
      <c r="AS82" s="39" t="s">
        <v>57</v>
      </c>
      <c r="AT82" s="39" t="s">
        <v>57</v>
      </c>
      <c r="AU82" s="39" t="s">
        <v>57</v>
      </c>
      <c r="AV82" s="39" t="s">
        <v>57</v>
      </c>
      <c r="AW82" s="39" t="s">
        <v>57</v>
      </c>
      <c r="AX82" s="39" t="s">
        <v>57</v>
      </c>
      <c r="AY82" s="39" t="s">
        <v>57</v>
      </c>
      <c r="AZ82" s="39" t="s">
        <v>57</v>
      </c>
      <c r="BA82" s="39" t="s">
        <v>57</v>
      </c>
      <c r="BC82" s="39" t="s">
        <v>96</v>
      </c>
      <c r="BD82" s="39" t="s">
        <v>146</v>
      </c>
      <c r="BE82" s="39" t="s">
        <v>57</v>
      </c>
      <c r="BF82" s="39" t="s">
        <v>57</v>
      </c>
      <c r="BG82" s="39" t="s">
        <v>57</v>
      </c>
      <c r="BH82" s="39" t="s">
        <v>57</v>
      </c>
      <c r="BI82" s="39" t="s">
        <v>57</v>
      </c>
      <c r="BJ82" s="39" t="s">
        <v>57</v>
      </c>
      <c r="BK82" s="39" t="s">
        <v>57</v>
      </c>
      <c r="BL82" s="39" t="s">
        <v>57</v>
      </c>
      <c r="BN82" s="25">
        <f t="shared" si="53"/>
        <v>0</v>
      </c>
    </row>
    <row r="83" spans="1:66" outlineLevel="1">
      <c r="B83" s="140" t="str">
        <f t="shared" si="52"/>
        <v/>
      </c>
      <c r="D83" s="125" t="str">
        <f>INDEX($AR83:$BA83,MATCH(General!$F$14,$AR$4:$BA$4,0))</f>
        <v>5. Contingencies</v>
      </c>
      <c r="E83" s="60" t="str">
        <f>INDEX($BC83:$BL83,MATCH(General!$F$14,$BC$4:$BL$4,0))</f>
        <v>years</v>
      </c>
      <c r="F83" s="24">
        <v>0</v>
      </c>
      <c r="AR83" s="39" t="s">
        <v>41</v>
      </c>
      <c r="AS83" s="39" t="s">
        <v>57</v>
      </c>
      <c r="AT83" s="39" t="s">
        <v>57</v>
      </c>
      <c r="AU83" s="39" t="s">
        <v>57</v>
      </c>
      <c r="AV83" s="39" t="s">
        <v>57</v>
      </c>
      <c r="AW83" s="39" t="s">
        <v>57</v>
      </c>
      <c r="AX83" s="39" t="s">
        <v>57</v>
      </c>
      <c r="AY83" s="39" t="s">
        <v>57</v>
      </c>
      <c r="AZ83" s="39" t="s">
        <v>57</v>
      </c>
      <c r="BA83" s="39" t="s">
        <v>57</v>
      </c>
      <c r="BC83" s="39" t="s">
        <v>96</v>
      </c>
      <c r="BD83" s="39" t="s">
        <v>146</v>
      </c>
      <c r="BE83" s="39" t="s">
        <v>57</v>
      </c>
      <c r="BF83" s="39" t="s">
        <v>57</v>
      </c>
      <c r="BG83" s="39" t="s">
        <v>57</v>
      </c>
      <c r="BH83" s="39" t="s">
        <v>57</v>
      </c>
      <c r="BI83" s="39" t="s">
        <v>57</v>
      </c>
      <c r="BJ83" s="39" t="s">
        <v>57</v>
      </c>
      <c r="BK83" s="39" t="s">
        <v>57</v>
      </c>
      <c r="BL83" s="39" t="s">
        <v>57</v>
      </c>
      <c r="BN83" s="25">
        <f t="shared" si="53"/>
        <v>0</v>
      </c>
    </row>
    <row r="84" spans="1:66" outlineLevel="1">
      <c r="B84" s="140" t="str">
        <f t="shared" si="52"/>
        <v/>
      </c>
      <c r="D84" s="125" t="str">
        <f>INDEX($AR84:$BA84,MATCH(General!$F$14,$AR$4:$BA$4,0))</f>
        <v>6. Price adjustment</v>
      </c>
      <c r="E84" s="60" t="str">
        <f>INDEX($BC84:$BL84,MATCH(General!$F$14,$BC$4:$BL$4,0))</f>
        <v>years</v>
      </c>
      <c r="F84" s="24">
        <v>0</v>
      </c>
      <c r="AR84" s="39" t="s">
        <v>42</v>
      </c>
      <c r="AS84" s="39" t="s">
        <v>57</v>
      </c>
      <c r="AT84" s="39" t="s">
        <v>57</v>
      </c>
      <c r="AU84" s="39" t="s">
        <v>57</v>
      </c>
      <c r="AV84" s="39" t="s">
        <v>57</v>
      </c>
      <c r="AW84" s="39" t="s">
        <v>57</v>
      </c>
      <c r="AX84" s="39" t="s">
        <v>57</v>
      </c>
      <c r="AY84" s="39" t="s">
        <v>57</v>
      </c>
      <c r="AZ84" s="39" t="s">
        <v>57</v>
      </c>
      <c r="BA84" s="39" t="s">
        <v>57</v>
      </c>
      <c r="BC84" s="39" t="s">
        <v>96</v>
      </c>
      <c r="BD84" s="39" t="s">
        <v>146</v>
      </c>
      <c r="BE84" s="39" t="s">
        <v>57</v>
      </c>
      <c r="BF84" s="39" t="s">
        <v>57</v>
      </c>
      <c r="BG84" s="39" t="s">
        <v>57</v>
      </c>
      <c r="BH84" s="39" t="s">
        <v>57</v>
      </c>
      <c r="BI84" s="39" t="s">
        <v>57</v>
      </c>
      <c r="BJ84" s="39" t="s">
        <v>57</v>
      </c>
      <c r="BK84" s="39" t="s">
        <v>57</v>
      </c>
      <c r="BL84" s="39" t="s">
        <v>57</v>
      </c>
      <c r="BN84" s="25">
        <f t="shared" si="53"/>
        <v>0</v>
      </c>
    </row>
    <row r="85" spans="1:66" outlineLevel="1">
      <c r="B85" s="140" t="str">
        <f t="shared" si="52"/>
        <v/>
      </c>
      <c r="D85" s="125" t="str">
        <f>INDEX($AR85:$BA85,MATCH(General!$F$14,$AR$4:$BA$4,0))</f>
        <v>7. Publicity</v>
      </c>
      <c r="E85" s="60" t="str">
        <f>INDEX($BC85:$BL85,MATCH(General!$F$14,$BC$4:$BL$4,0))</f>
        <v>years</v>
      </c>
      <c r="F85" s="24">
        <v>0</v>
      </c>
      <c r="AR85" s="39" t="s">
        <v>43</v>
      </c>
      <c r="AS85" s="39" t="s">
        <v>57</v>
      </c>
      <c r="AT85" s="39" t="s">
        <v>57</v>
      </c>
      <c r="AU85" s="39" t="s">
        <v>57</v>
      </c>
      <c r="AV85" s="39" t="s">
        <v>57</v>
      </c>
      <c r="AW85" s="39" t="s">
        <v>57</v>
      </c>
      <c r="AX85" s="39" t="s">
        <v>57</v>
      </c>
      <c r="AY85" s="39" t="s">
        <v>57</v>
      </c>
      <c r="AZ85" s="39" t="s">
        <v>57</v>
      </c>
      <c r="BA85" s="39" t="s">
        <v>57</v>
      </c>
      <c r="BC85" s="39" t="s">
        <v>96</v>
      </c>
      <c r="BD85" s="39" t="s">
        <v>146</v>
      </c>
      <c r="BE85" s="39" t="s">
        <v>57</v>
      </c>
      <c r="BF85" s="39" t="s">
        <v>57</v>
      </c>
      <c r="BG85" s="39" t="s">
        <v>57</v>
      </c>
      <c r="BH85" s="39" t="s">
        <v>57</v>
      </c>
      <c r="BI85" s="39" t="s">
        <v>57</v>
      </c>
      <c r="BJ85" s="39" t="s">
        <v>57</v>
      </c>
      <c r="BK85" s="39" t="s">
        <v>57</v>
      </c>
      <c r="BL85" s="39" t="s">
        <v>57</v>
      </c>
      <c r="BN85" s="25">
        <f t="shared" si="53"/>
        <v>0</v>
      </c>
    </row>
    <row r="86" spans="1:66" outlineLevel="1">
      <c r="B86" s="140" t="str">
        <f t="shared" si="52"/>
        <v/>
      </c>
      <c r="D86" s="125" t="str">
        <f>INDEX($AR86:$BA86,MATCH(General!$F$14,$AR$4:$BA$4,0))</f>
        <v>8. Supervision during contrusction implementation</v>
      </c>
      <c r="E86" s="60" t="str">
        <f>INDEX($BC86:$BL86,MATCH(General!$F$14,$BC$4:$BL$4,0))</f>
        <v>years</v>
      </c>
      <c r="F86" s="24">
        <v>0</v>
      </c>
      <c r="AR86" s="39" t="s">
        <v>44</v>
      </c>
      <c r="AS86" s="39" t="s">
        <v>57</v>
      </c>
      <c r="AT86" s="39" t="s">
        <v>57</v>
      </c>
      <c r="AU86" s="39" t="s">
        <v>57</v>
      </c>
      <c r="AV86" s="39" t="s">
        <v>57</v>
      </c>
      <c r="AW86" s="39" t="s">
        <v>57</v>
      </c>
      <c r="AX86" s="39" t="s">
        <v>57</v>
      </c>
      <c r="AY86" s="39" t="s">
        <v>57</v>
      </c>
      <c r="AZ86" s="39" t="s">
        <v>57</v>
      </c>
      <c r="BA86" s="39" t="s">
        <v>57</v>
      </c>
      <c r="BC86" s="39" t="s">
        <v>96</v>
      </c>
      <c r="BD86" s="39" t="s">
        <v>146</v>
      </c>
      <c r="BE86" s="39" t="s">
        <v>57</v>
      </c>
      <c r="BF86" s="39" t="s">
        <v>57</v>
      </c>
      <c r="BG86" s="39" t="s">
        <v>57</v>
      </c>
      <c r="BH86" s="39" t="s">
        <v>57</v>
      </c>
      <c r="BI86" s="39" t="s">
        <v>57</v>
      </c>
      <c r="BJ86" s="39" t="s">
        <v>57</v>
      </c>
      <c r="BK86" s="39" t="s">
        <v>57</v>
      </c>
      <c r="BL86" s="39" t="s">
        <v>57</v>
      </c>
      <c r="BN86" s="25">
        <f t="shared" si="53"/>
        <v>0</v>
      </c>
    </row>
    <row r="87" spans="1:66" outlineLevel="1">
      <c r="B87" s="140" t="str">
        <f t="shared" si="52"/>
        <v/>
      </c>
      <c r="D87" s="125" t="str">
        <f>INDEX($AR87:$BA87,MATCH(General!$F$14,$AR$4:$BA$4,0))</f>
        <v>9. Technical assistance</v>
      </c>
      <c r="E87" s="60" t="str">
        <f>INDEX($BC87:$BL87,MATCH(General!$F$14,$BC$4:$BL$4,0))</f>
        <v>years</v>
      </c>
      <c r="F87" s="24">
        <v>0</v>
      </c>
      <c r="AR87" s="39" t="s">
        <v>45</v>
      </c>
      <c r="AS87" s="39" t="s">
        <v>57</v>
      </c>
      <c r="AT87" s="39" t="s">
        <v>57</v>
      </c>
      <c r="AU87" s="39" t="s">
        <v>57</v>
      </c>
      <c r="AV87" s="39" t="s">
        <v>57</v>
      </c>
      <c r="AW87" s="39" t="s">
        <v>57</v>
      </c>
      <c r="AX87" s="39" t="s">
        <v>57</v>
      </c>
      <c r="AY87" s="39" t="s">
        <v>57</v>
      </c>
      <c r="AZ87" s="39" t="s">
        <v>57</v>
      </c>
      <c r="BA87" s="39" t="s">
        <v>57</v>
      </c>
      <c r="BC87" s="39" t="s">
        <v>96</v>
      </c>
      <c r="BD87" s="39" t="s">
        <v>146</v>
      </c>
      <c r="BE87" s="39" t="s">
        <v>57</v>
      </c>
      <c r="BF87" s="39" t="s">
        <v>57</v>
      </c>
      <c r="BG87" s="39" t="s">
        <v>57</v>
      </c>
      <c r="BH87" s="39" t="s">
        <v>57</v>
      </c>
      <c r="BI87" s="39" t="s">
        <v>57</v>
      </c>
      <c r="BJ87" s="39" t="s">
        <v>57</v>
      </c>
      <c r="BK87" s="39" t="s">
        <v>57</v>
      </c>
      <c r="BL87" s="39" t="s">
        <v>57</v>
      </c>
      <c r="BN87" s="25">
        <f t="shared" si="53"/>
        <v>0</v>
      </c>
    </row>
    <row r="88" spans="1:66"/>
    <row r="89" spans="1:66">
      <c r="A89" s="3" t="str">
        <f>INDEX($AR89:$BA89,MATCH(General!$F$14,$AR$4:$BA$4,0))</f>
        <v>Replacement &amp; decommissioning costs</v>
      </c>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R89" s="39" t="s">
        <v>79</v>
      </c>
      <c r="AS89" s="39" t="s">
        <v>57</v>
      </c>
      <c r="AT89" s="39" t="s">
        <v>57</v>
      </c>
      <c r="AU89" s="39" t="s">
        <v>57</v>
      </c>
      <c r="AV89" s="39" t="s">
        <v>57</v>
      </c>
      <c r="AW89" s="39" t="s">
        <v>57</v>
      </c>
      <c r="AX89" s="39" t="s">
        <v>57</v>
      </c>
      <c r="AY89" s="39" t="s">
        <v>57</v>
      </c>
      <c r="AZ89" s="39" t="s">
        <v>57</v>
      </c>
      <c r="BA89" s="39" t="s">
        <v>57</v>
      </c>
    </row>
    <row r="90" spans="1:66" outlineLevel="1"/>
    <row r="91" spans="1:66" outlineLevel="1">
      <c r="D91" s="129" t="str">
        <f>INDEX($AR91:$BA91,MATCH(General!$F$14,$AR$4:$BA$4,0))</f>
        <v>Replacement &amp; decommissioning costs</v>
      </c>
      <c r="E91" s="72" t="str">
        <f>Config!$I$141</f>
        <v>Unit</v>
      </c>
      <c r="F91" s="72" t="s">
        <v>510</v>
      </c>
      <c r="G91" s="130">
        <f>Config!I$1</f>
        <v>2025</v>
      </c>
      <c r="H91" s="130">
        <f>Config!J$1</f>
        <v>2026</v>
      </c>
      <c r="I91" s="130">
        <f>Config!K$1</f>
        <v>2027</v>
      </c>
      <c r="J91" s="130">
        <f>Config!L$1</f>
        <v>2028</v>
      </c>
      <c r="K91" s="130">
        <f>Config!M$1</f>
        <v>2029</v>
      </c>
      <c r="L91" s="130">
        <f>Config!N$1</f>
        <v>2030</v>
      </c>
      <c r="M91" s="130">
        <f>Config!O$1</f>
        <v>2031</v>
      </c>
      <c r="N91" s="130">
        <f>Config!P$1</f>
        <v>2032</v>
      </c>
      <c r="O91" s="130">
        <f>Config!Q$1</f>
        <v>2033</v>
      </c>
      <c r="P91" s="130">
        <f>Config!R$1</f>
        <v>2034</v>
      </c>
      <c r="Q91" s="130">
        <f>Config!S$1</f>
        <v>2035</v>
      </c>
      <c r="R91" s="130">
        <f>Config!T$1</f>
        <v>2036</v>
      </c>
      <c r="S91" s="130">
        <f>Config!U$1</f>
        <v>2037</v>
      </c>
      <c r="T91" s="130">
        <f>Config!V$1</f>
        <v>2038</v>
      </c>
      <c r="U91" s="130">
        <f>Config!W$1</f>
        <v>2039</v>
      </c>
      <c r="V91" s="130">
        <f>Config!X$1</f>
        <v>2040</v>
      </c>
      <c r="W91" s="130">
        <f>Config!Y$1</f>
        <v>2041</v>
      </c>
      <c r="X91" s="130">
        <f>Config!Z$1</f>
        <v>2042</v>
      </c>
      <c r="Y91" s="130">
        <f>Config!AA$1</f>
        <v>2043</v>
      </c>
      <c r="Z91" s="130">
        <f>Config!AB$1</f>
        <v>2044</v>
      </c>
      <c r="AA91" s="130" t="str">
        <f>Config!AC$1</f>
        <v/>
      </c>
      <c r="AB91" s="130" t="str">
        <f>Config!AD$1</f>
        <v/>
      </c>
      <c r="AC91" s="130" t="str">
        <f>Config!AE$1</f>
        <v/>
      </c>
      <c r="AD91" s="130" t="str">
        <f>Config!AF$1</f>
        <v/>
      </c>
      <c r="AE91" s="130" t="str">
        <f>Config!AG$1</f>
        <v/>
      </c>
      <c r="AF91" s="130" t="str">
        <f>Config!AH$1</f>
        <v/>
      </c>
      <c r="AG91" s="130" t="str">
        <f>Config!AI$1</f>
        <v/>
      </c>
      <c r="AH91" s="130" t="str">
        <f>Config!AJ$1</f>
        <v/>
      </c>
      <c r="AI91" s="130" t="str">
        <f>Config!AK$1</f>
        <v/>
      </c>
      <c r="AJ91" s="130" t="str">
        <f>Config!AL$1</f>
        <v/>
      </c>
      <c r="AK91" s="130" t="str">
        <f>Config!AM$1</f>
        <v/>
      </c>
      <c r="AL91" s="130" t="str">
        <f>Config!AN$1</f>
        <v/>
      </c>
      <c r="AM91" s="130" t="str">
        <f>Config!AO$1</f>
        <v/>
      </c>
      <c r="AN91" s="130" t="str">
        <f>Config!AP$1</f>
        <v/>
      </c>
      <c r="AO91" s="130" t="str">
        <f>Config!AQ$1</f>
        <v/>
      </c>
      <c r="AP91" s="130" t="str">
        <f>Config!AR$1</f>
        <v/>
      </c>
      <c r="AR91" s="39" t="s">
        <v>79</v>
      </c>
      <c r="AS91" s="39" t="s">
        <v>57</v>
      </c>
      <c r="AT91" s="39" t="s">
        <v>57</v>
      </c>
      <c r="AU91" s="39" t="s">
        <v>57</v>
      </c>
      <c r="AV91" s="39" t="s">
        <v>57</v>
      </c>
      <c r="AW91" s="39" t="s">
        <v>57</v>
      </c>
      <c r="AX91" s="39" t="s">
        <v>57</v>
      </c>
      <c r="AY91" s="39" t="s">
        <v>57</v>
      </c>
      <c r="AZ91" s="39" t="s">
        <v>57</v>
      </c>
      <c r="BA91" s="39" t="s">
        <v>57</v>
      </c>
    </row>
    <row r="92" spans="1:66" outlineLevel="1">
      <c r="D92" s="129"/>
      <c r="E92" s="129"/>
      <c r="F92" s="129"/>
      <c r="G92" s="130" t="str">
        <f>Config!I$2</f>
        <v>Construction</v>
      </c>
      <c r="H92" s="130" t="str">
        <f>Config!J$2</f>
        <v>Construction</v>
      </c>
      <c r="I92" s="130" t="str">
        <f>Config!K$2</f>
        <v>Operation</v>
      </c>
      <c r="J92" s="130" t="str">
        <f>Config!L$2</f>
        <v>Operation</v>
      </c>
      <c r="K92" s="130" t="str">
        <f>Config!M$2</f>
        <v>Operation</v>
      </c>
      <c r="L92" s="130" t="str">
        <f>Config!N$2</f>
        <v>Operation</v>
      </c>
      <c r="M92" s="130" t="str">
        <f>Config!O$2</f>
        <v>Operation</v>
      </c>
      <c r="N92" s="130" t="str">
        <f>Config!P$2</f>
        <v>Operation</v>
      </c>
      <c r="O92" s="130" t="str">
        <f>Config!Q$2</f>
        <v>Operation</v>
      </c>
      <c r="P92" s="130" t="str">
        <f>Config!R$2</f>
        <v>Operation</v>
      </c>
      <c r="Q92" s="130" t="str">
        <f>Config!S$2</f>
        <v>Operation</v>
      </c>
      <c r="R92" s="130" t="str">
        <f>Config!T$2</f>
        <v>Operation</v>
      </c>
      <c r="S92" s="130" t="str">
        <f>Config!U$2</f>
        <v>Operation</v>
      </c>
      <c r="T92" s="130" t="str">
        <f>Config!V$2</f>
        <v>Operation</v>
      </c>
      <c r="U92" s="130" t="str">
        <f>Config!W$2</f>
        <v>Operation</v>
      </c>
      <c r="V92" s="130" t="str">
        <f>Config!X$2</f>
        <v>Operation</v>
      </c>
      <c r="W92" s="130" t="str">
        <f>Config!Y$2</f>
        <v>Operation</v>
      </c>
      <c r="X92" s="130" t="str">
        <f>Config!Z$2</f>
        <v>Operation</v>
      </c>
      <c r="Y92" s="130" t="str">
        <f>Config!AA$2</f>
        <v>Operation</v>
      </c>
      <c r="Z92" s="130" t="str">
        <f>Config!AB$2</f>
        <v>Operation</v>
      </c>
      <c r="AA92" s="130" t="str">
        <f>Config!AC$2</f>
        <v/>
      </c>
      <c r="AB92" s="130" t="str">
        <f>Config!AD$2</f>
        <v/>
      </c>
      <c r="AC92" s="130" t="str">
        <f>Config!AE$2</f>
        <v/>
      </c>
      <c r="AD92" s="130" t="str">
        <f>Config!AF$2</f>
        <v/>
      </c>
      <c r="AE92" s="130" t="str">
        <f>Config!AG$2</f>
        <v/>
      </c>
      <c r="AF92" s="130" t="str">
        <f>Config!AH$2</f>
        <v/>
      </c>
      <c r="AG92" s="130" t="str">
        <f>Config!AI$2</f>
        <v/>
      </c>
      <c r="AH92" s="130" t="str">
        <f>Config!AJ$2</f>
        <v/>
      </c>
      <c r="AI92" s="130" t="str">
        <f>Config!AK$2</f>
        <v/>
      </c>
      <c r="AJ92" s="130" t="str">
        <f>Config!AL$2</f>
        <v/>
      </c>
      <c r="AK92" s="130" t="str">
        <f>Config!AM$2</f>
        <v/>
      </c>
      <c r="AL92" s="130" t="str">
        <f>Config!AN$2</f>
        <v/>
      </c>
      <c r="AM92" s="130" t="str">
        <f>Config!AO$2</f>
        <v/>
      </c>
      <c r="AN92" s="130" t="str">
        <f>Config!AP$2</f>
        <v/>
      </c>
      <c r="AO92" s="130" t="str">
        <f>Config!AQ$2</f>
        <v/>
      </c>
      <c r="AP92" s="130" t="str">
        <f>Config!AR$2</f>
        <v/>
      </c>
    </row>
    <row r="93" spans="1:66" outlineLevel="1">
      <c r="B93" s="140" t="str">
        <f t="shared" ref="B93:B97" si="54">IF(BN93&lt;&gt;0,"!","")</f>
        <v/>
      </c>
      <c r="D93" s="7" t="s">
        <v>57</v>
      </c>
      <c r="E93" s="60" t="str">
        <f>General!$F$16</f>
        <v>EUR</v>
      </c>
      <c r="F93" s="25">
        <f t="shared" ref="F93:F100" si="55">SUM(G93:AP93)</f>
        <v>0</v>
      </c>
      <c r="G93" s="118">
        <v>0</v>
      </c>
      <c r="H93" s="118">
        <v>0</v>
      </c>
      <c r="I93" s="118">
        <v>0</v>
      </c>
      <c r="J93" s="118">
        <v>0</v>
      </c>
      <c r="K93" s="118">
        <v>0</v>
      </c>
      <c r="L93" s="118">
        <v>0</v>
      </c>
      <c r="M93" s="118">
        <v>0</v>
      </c>
      <c r="N93" s="118">
        <v>0</v>
      </c>
      <c r="O93" s="118">
        <v>0</v>
      </c>
      <c r="P93" s="118">
        <v>0</v>
      </c>
      <c r="Q93" s="118">
        <v>0</v>
      </c>
      <c r="R93" s="118">
        <v>0</v>
      </c>
      <c r="S93" s="118">
        <v>0</v>
      </c>
      <c r="T93" s="118">
        <v>0</v>
      </c>
      <c r="U93" s="118">
        <v>0</v>
      </c>
      <c r="V93" s="118">
        <v>0</v>
      </c>
      <c r="W93" s="118">
        <v>0</v>
      </c>
      <c r="X93" s="118">
        <v>0</v>
      </c>
      <c r="Y93" s="118">
        <v>0</v>
      </c>
      <c r="Z93" s="118">
        <v>0</v>
      </c>
      <c r="AA93" s="118">
        <v>0</v>
      </c>
      <c r="AB93" s="118">
        <v>0</v>
      </c>
      <c r="AC93" s="118">
        <v>0</v>
      </c>
      <c r="AD93" s="118">
        <v>0</v>
      </c>
      <c r="AE93" s="118">
        <v>0</v>
      </c>
      <c r="AF93" s="118">
        <v>0</v>
      </c>
      <c r="AG93" s="118">
        <v>0</v>
      </c>
      <c r="AH93" s="118">
        <v>0</v>
      </c>
      <c r="AI93" s="118">
        <v>0</v>
      </c>
      <c r="AJ93" s="118">
        <v>0</v>
      </c>
      <c r="AK93" s="118">
        <v>0</v>
      </c>
      <c r="AL93" s="118">
        <v>0</v>
      </c>
      <c r="AM93" s="118">
        <v>0</v>
      </c>
      <c r="AN93" s="118">
        <v>0</v>
      </c>
      <c r="AO93" s="118">
        <v>0</v>
      </c>
      <c r="AP93" s="118">
        <v>0</v>
      </c>
      <c r="AR93" s="8"/>
      <c r="AS93" s="8"/>
      <c r="AT93" s="8"/>
      <c r="AU93" s="8"/>
      <c r="AV93" s="8"/>
      <c r="AW93" s="8"/>
      <c r="AX93" s="8"/>
      <c r="AY93" s="8"/>
      <c r="AZ93" s="8"/>
      <c r="BA93" s="8"/>
      <c r="BC93" s="8"/>
      <c r="BD93" s="8"/>
      <c r="BE93" s="8"/>
      <c r="BF93" s="8"/>
      <c r="BG93" s="8"/>
      <c r="BH93" s="8"/>
      <c r="BI93" s="8"/>
      <c r="BJ93" s="8"/>
      <c r="BK93" s="8"/>
      <c r="BL93" s="8"/>
      <c r="BN93" s="25">
        <f>COUNTIFS($G93:$AP93,"",$G$91:$AP$91,"&lt;="&amp;Config!$F$12)</f>
        <v>0</v>
      </c>
    </row>
    <row r="94" spans="1:66" outlineLevel="1">
      <c r="B94" s="140" t="str">
        <f t="shared" si="54"/>
        <v/>
      </c>
      <c r="D94" s="7" t="s">
        <v>57</v>
      </c>
      <c r="E94" s="60" t="str">
        <f>General!$F$16</f>
        <v>EUR</v>
      </c>
      <c r="F94" s="25">
        <f t="shared" si="55"/>
        <v>0</v>
      </c>
      <c r="G94" s="118">
        <v>0</v>
      </c>
      <c r="H94" s="118">
        <v>0</v>
      </c>
      <c r="I94" s="118">
        <v>0</v>
      </c>
      <c r="J94" s="118">
        <v>0</v>
      </c>
      <c r="K94" s="118">
        <v>0</v>
      </c>
      <c r="L94" s="118">
        <v>0</v>
      </c>
      <c r="M94" s="118">
        <v>0</v>
      </c>
      <c r="N94" s="118">
        <v>0</v>
      </c>
      <c r="O94" s="118">
        <v>0</v>
      </c>
      <c r="P94" s="118">
        <v>0</v>
      </c>
      <c r="Q94" s="118">
        <v>0</v>
      </c>
      <c r="R94" s="118">
        <v>0</v>
      </c>
      <c r="S94" s="118">
        <v>0</v>
      </c>
      <c r="T94" s="118">
        <v>0</v>
      </c>
      <c r="U94" s="118">
        <v>0</v>
      </c>
      <c r="V94" s="118">
        <v>0</v>
      </c>
      <c r="W94" s="118">
        <v>0</v>
      </c>
      <c r="X94" s="118">
        <v>0</v>
      </c>
      <c r="Y94" s="118">
        <v>0</v>
      </c>
      <c r="Z94" s="118">
        <v>0</v>
      </c>
      <c r="AA94" s="118">
        <v>0</v>
      </c>
      <c r="AB94" s="118">
        <v>0</v>
      </c>
      <c r="AC94" s="118">
        <v>0</v>
      </c>
      <c r="AD94" s="118">
        <v>0</v>
      </c>
      <c r="AE94" s="118">
        <v>0</v>
      </c>
      <c r="AF94" s="118">
        <v>0</v>
      </c>
      <c r="AG94" s="118">
        <v>0</v>
      </c>
      <c r="AH94" s="118">
        <v>0</v>
      </c>
      <c r="AI94" s="118">
        <v>0</v>
      </c>
      <c r="AJ94" s="118">
        <v>0</v>
      </c>
      <c r="AK94" s="118">
        <v>0</v>
      </c>
      <c r="AL94" s="118">
        <v>0</v>
      </c>
      <c r="AM94" s="118">
        <v>0</v>
      </c>
      <c r="AN94" s="118">
        <v>0</v>
      </c>
      <c r="AO94" s="118">
        <v>0</v>
      </c>
      <c r="AP94" s="118">
        <v>0</v>
      </c>
      <c r="AR94" s="8"/>
      <c r="AS94" s="8"/>
      <c r="AT94" s="8"/>
      <c r="AU94" s="8"/>
      <c r="AV94" s="8"/>
      <c r="AW94" s="8"/>
      <c r="AX94" s="8"/>
      <c r="AY94" s="8"/>
      <c r="AZ94" s="8"/>
      <c r="BA94" s="8"/>
      <c r="BC94" s="8"/>
      <c r="BD94" s="8"/>
      <c r="BE94" s="8"/>
      <c r="BF94" s="8"/>
      <c r="BG94" s="8"/>
      <c r="BH94" s="8"/>
      <c r="BI94" s="8"/>
      <c r="BJ94" s="8"/>
      <c r="BK94" s="8"/>
      <c r="BL94" s="8"/>
      <c r="BN94" s="25">
        <f>COUNTIFS($G94:$AP94,"",$G$91:$AP$91,"&lt;="&amp;Config!$F$12)</f>
        <v>0</v>
      </c>
    </row>
    <row r="95" spans="1:66" outlineLevel="1">
      <c r="B95" s="140" t="str">
        <f t="shared" si="54"/>
        <v/>
      </c>
      <c r="D95" s="7" t="s">
        <v>57</v>
      </c>
      <c r="E95" s="60" t="str">
        <f>General!$F$16</f>
        <v>EUR</v>
      </c>
      <c r="F95" s="25">
        <f t="shared" si="55"/>
        <v>0</v>
      </c>
      <c r="G95" s="118">
        <v>0</v>
      </c>
      <c r="H95" s="118">
        <v>0</v>
      </c>
      <c r="I95" s="118">
        <v>0</v>
      </c>
      <c r="J95" s="118">
        <v>0</v>
      </c>
      <c r="K95" s="118">
        <v>0</v>
      </c>
      <c r="L95" s="118">
        <v>0</v>
      </c>
      <c r="M95" s="118">
        <v>0</v>
      </c>
      <c r="N95" s="118">
        <v>0</v>
      </c>
      <c r="O95" s="118">
        <v>0</v>
      </c>
      <c r="P95" s="118">
        <v>0</v>
      </c>
      <c r="Q95" s="118">
        <v>0</v>
      </c>
      <c r="R95" s="118">
        <v>0</v>
      </c>
      <c r="S95" s="118">
        <v>0</v>
      </c>
      <c r="T95" s="118">
        <v>0</v>
      </c>
      <c r="U95" s="118">
        <v>0</v>
      </c>
      <c r="V95" s="118">
        <v>0</v>
      </c>
      <c r="W95" s="118">
        <v>0</v>
      </c>
      <c r="X95" s="118">
        <v>0</v>
      </c>
      <c r="Y95" s="118">
        <v>0</v>
      </c>
      <c r="Z95" s="118">
        <v>0</v>
      </c>
      <c r="AA95" s="118">
        <v>0</v>
      </c>
      <c r="AB95" s="118">
        <v>0</v>
      </c>
      <c r="AC95" s="118">
        <v>0</v>
      </c>
      <c r="AD95" s="118">
        <v>0</v>
      </c>
      <c r="AE95" s="118">
        <v>0</v>
      </c>
      <c r="AF95" s="118">
        <v>0</v>
      </c>
      <c r="AG95" s="118">
        <v>0</v>
      </c>
      <c r="AH95" s="118">
        <v>0</v>
      </c>
      <c r="AI95" s="118">
        <v>0</v>
      </c>
      <c r="AJ95" s="118">
        <v>0</v>
      </c>
      <c r="AK95" s="118">
        <v>0</v>
      </c>
      <c r="AL95" s="118">
        <v>0</v>
      </c>
      <c r="AM95" s="118">
        <v>0</v>
      </c>
      <c r="AN95" s="118">
        <v>0</v>
      </c>
      <c r="AO95" s="118">
        <v>0</v>
      </c>
      <c r="AP95" s="118">
        <v>0</v>
      </c>
      <c r="AR95" s="8"/>
      <c r="AS95" s="8"/>
      <c r="AT95" s="8"/>
      <c r="AU95" s="8"/>
      <c r="AV95" s="8"/>
      <c r="AW95" s="8"/>
      <c r="AX95" s="8"/>
      <c r="AY95" s="8"/>
      <c r="AZ95" s="8"/>
      <c r="BA95" s="8"/>
      <c r="BC95" s="8"/>
      <c r="BD95" s="8"/>
      <c r="BE95" s="8"/>
      <c r="BF95" s="8"/>
      <c r="BG95" s="8"/>
      <c r="BH95" s="8"/>
      <c r="BI95" s="8"/>
      <c r="BJ95" s="8"/>
      <c r="BK95" s="8"/>
      <c r="BL95" s="8"/>
      <c r="BN95" s="25">
        <f>COUNTIFS($G95:$AP95,"",$G$91:$AP$91,"&lt;="&amp;Config!$F$12)</f>
        <v>0</v>
      </c>
    </row>
    <row r="96" spans="1:66" outlineLevel="1">
      <c r="B96" s="140" t="str">
        <f t="shared" si="54"/>
        <v/>
      </c>
      <c r="D96" s="7" t="s">
        <v>57</v>
      </c>
      <c r="E96" s="60" t="str">
        <f>General!$F$16</f>
        <v>EUR</v>
      </c>
      <c r="F96" s="25">
        <f t="shared" si="55"/>
        <v>0</v>
      </c>
      <c r="G96" s="118">
        <v>0</v>
      </c>
      <c r="H96" s="118">
        <v>0</v>
      </c>
      <c r="I96" s="118">
        <v>0</v>
      </c>
      <c r="J96" s="118">
        <v>0</v>
      </c>
      <c r="K96" s="118">
        <v>0</v>
      </c>
      <c r="L96" s="118">
        <v>0</v>
      </c>
      <c r="M96" s="118">
        <v>0</v>
      </c>
      <c r="N96" s="118">
        <v>0</v>
      </c>
      <c r="O96" s="118">
        <v>0</v>
      </c>
      <c r="P96" s="118">
        <v>0</v>
      </c>
      <c r="Q96" s="118">
        <v>0</v>
      </c>
      <c r="R96" s="118">
        <v>0</v>
      </c>
      <c r="S96" s="118">
        <v>0</v>
      </c>
      <c r="T96" s="118">
        <v>0</v>
      </c>
      <c r="U96" s="118">
        <v>0</v>
      </c>
      <c r="V96" s="118">
        <v>0</v>
      </c>
      <c r="W96" s="118">
        <v>0</v>
      </c>
      <c r="X96" s="118">
        <v>0</v>
      </c>
      <c r="Y96" s="118">
        <v>0</v>
      </c>
      <c r="Z96" s="118">
        <v>0</v>
      </c>
      <c r="AA96" s="118">
        <v>0</v>
      </c>
      <c r="AB96" s="118">
        <v>0</v>
      </c>
      <c r="AC96" s="118">
        <v>0</v>
      </c>
      <c r="AD96" s="118">
        <v>0</v>
      </c>
      <c r="AE96" s="118">
        <v>0</v>
      </c>
      <c r="AF96" s="118">
        <v>0</v>
      </c>
      <c r="AG96" s="118">
        <v>0</v>
      </c>
      <c r="AH96" s="118">
        <v>0</v>
      </c>
      <c r="AI96" s="118">
        <v>0</v>
      </c>
      <c r="AJ96" s="118">
        <v>0</v>
      </c>
      <c r="AK96" s="118">
        <v>0</v>
      </c>
      <c r="AL96" s="118">
        <v>0</v>
      </c>
      <c r="AM96" s="118">
        <v>0</v>
      </c>
      <c r="AN96" s="118">
        <v>0</v>
      </c>
      <c r="AO96" s="118">
        <v>0</v>
      </c>
      <c r="AP96" s="118">
        <v>0</v>
      </c>
      <c r="AR96" s="8"/>
      <c r="AS96" s="8"/>
      <c r="AT96" s="8"/>
      <c r="AU96" s="8"/>
      <c r="AV96" s="8"/>
      <c r="AW96" s="8"/>
      <c r="AX96" s="8"/>
      <c r="AY96" s="8"/>
      <c r="AZ96" s="8"/>
      <c r="BA96" s="8"/>
      <c r="BC96" s="8"/>
      <c r="BD96" s="8"/>
      <c r="BE96" s="8"/>
      <c r="BF96" s="8"/>
      <c r="BG96" s="8"/>
      <c r="BH96" s="8"/>
      <c r="BI96" s="8"/>
      <c r="BJ96" s="8"/>
      <c r="BK96" s="8"/>
      <c r="BL96" s="8"/>
      <c r="BN96" s="25">
        <f>COUNTIFS($G96:$AP96,"",$G$91:$AP$91,"&lt;="&amp;Config!$F$12)</f>
        <v>0</v>
      </c>
    </row>
    <row r="97" spans="1:66" outlineLevel="1">
      <c r="B97" s="140" t="str">
        <f t="shared" si="54"/>
        <v/>
      </c>
      <c r="D97" s="7" t="s">
        <v>57</v>
      </c>
      <c r="E97" s="60" t="str">
        <f>General!$F$16</f>
        <v>EUR</v>
      </c>
      <c r="F97" s="25">
        <f t="shared" si="55"/>
        <v>0</v>
      </c>
      <c r="G97" s="118">
        <v>0</v>
      </c>
      <c r="H97" s="118">
        <v>0</v>
      </c>
      <c r="I97" s="118">
        <v>0</v>
      </c>
      <c r="J97" s="118">
        <v>0</v>
      </c>
      <c r="K97" s="118">
        <v>0</v>
      </c>
      <c r="L97" s="118">
        <v>0</v>
      </c>
      <c r="M97" s="118">
        <v>0</v>
      </c>
      <c r="N97" s="118">
        <v>0</v>
      </c>
      <c r="O97" s="118">
        <v>0</v>
      </c>
      <c r="P97" s="118">
        <v>0</v>
      </c>
      <c r="Q97" s="118">
        <v>0</v>
      </c>
      <c r="R97" s="118">
        <v>0</v>
      </c>
      <c r="S97" s="118">
        <v>0</v>
      </c>
      <c r="T97" s="118">
        <v>0</v>
      </c>
      <c r="U97" s="118">
        <v>0</v>
      </c>
      <c r="V97" s="118">
        <v>0</v>
      </c>
      <c r="W97" s="118">
        <v>0</v>
      </c>
      <c r="X97" s="118">
        <v>0</v>
      </c>
      <c r="Y97" s="118">
        <v>0</v>
      </c>
      <c r="Z97" s="118">
        <v>0</v>
      </c>
      <c r="AA97" s="118">
        <v>0</v>
      </c>
      <c r="AB97" s="118">
        <v>0</v>
      </c>
      <c r="AC97" s="118">
        <v>0</v>
      </c>
      <c r="AD97" s="118">
        <v>0</v>
      </c>
      <c r="AE97" s="118">
        <v>0</v>
      </c>
      <c r="AF97" s="118">
        <v>0</v>
      </c>
      <c r="AG97" s="118">
        <v>0</v>
      </c>
      <c r="AH97" s="118">
        <v>0</v>
      </c>
      <c r="AI97" s="118">
        <v>0</v>
      </c>
      <c r="AJ97" s="118">
        <v>0</v>
      </c>
      <c r="AK97" s="118">
        <v>0</v>
      </c>
      <c r="AL97" s="118">
        <v>0</v>
      </c>
      <c r="AM97" s="118">
        <v>0</v>
      </c>
      <c r="AN97" s="118">
        <v>0</v>
      </c>
      <c r="AO97" s="118">
        <v>0</v>
      </c>
      <c r="AP97" s="118">
        <v>0</v>
      </c>
      <c r="AR97" s="8"/>
      <c r="AS97" s="8"/>
      <c r="AT97" s="8"/>
      <c r="AU97" s="8"/>
      <c r="AV97" s="8"/>
      <c r="AW97" s="8"/>
      <c r="AX97" s="8"/>
      <c r="AY97" s="8"/>
      <c r="AZ97" s="8"/>
      <c r="BA97" s="8"/>
      <c r="BC97" s="8"/>
      <c r="BD97" s="8"/>
      <c r="BE97" s="8"/>
      <c r="BF97" s="8"/>
      <c r="BG97" s="8"/>
      <c r="BH97" s="8"/>
      <c r="BI97" s="8"/>
      <c r="BJ97" s="8"/>
      <c r="BK97" s="8"/>
      <c r="BL97" s="8"/>
      <c r="BN97" s="25">
        <f>COUNTIFS($G97:$AP97,"",$G$91:$AP$91,"&lt;="&amp;Config!$F$12)</f>
        <v>0</v>
      </c>
    </row>
    <row r="98" spans="1:66" outlineLevel="1">
      <c r="D98" s="127" t="str">
        <f>INDEX($AR98:$BA98,MATCH(General!$F$14,$AR$4:$BA$4,0))</f>
        <v>Total cost</v>
      </c>
      <c r="E98" s="128" t="str">
        <f>General!$F$16</f>
        <v>EUR</v>
      </c>
      <c r="F98" s="28">
        <f t="shared" si="55"/>
        <v>0</v>
      </c>
      <c r="G98" s="16">
        <f>SUM(G93:G97)</f>
        <v>0</v>
      </c>
      <c r="H98" s="16">
        <f t="shared" ref="H98:AP98" si="56">SUM(H93:H97)</f>
        <v>0</v>
      </c>
      <c r="I98" s="16">
        <f t="shared" si="56"/>
        <v>0</v>
      </c>
      <c r="J98" s="16">
        <f t="shared" si="56"/>
        <v>0</v>
      </c>
      <c r="K98" s="16">
        <f t="shared" si="56"/>
        <v>0</v>
      </c>
      <c r="L98" s="16">
        <f t="shared" si="56"/>
        <v>0</v>
      </c>
      <c r="M98" s="16">
        <f t="shared" si="56"/>
        <v>0</v>
      </c>
      <c r="N98" s="16">
        <f t="shared" si="56"/>
        <v>0</v>
      </c>
      <c r="O98" s="16">
        <f t="shared" si="56"/>
        <v>0</v>
      </c>
      <c r="P98" s="16">
        <f t="shared" si="56"/>
        <v>0</v>
      </c>
      <c r="Q98" s="16">
        <f t="shared" si="56"/>
        <v>0</v>
      </c>
      <c r="R98" s="16">
        <f t="shared" si="56"/>
        <v>0</v>
      </c>
      <c r="S98" s="16">
        <f t="shared" si="56"/>
        <v>0</v>
      </c>
      <c r="T98" s="16">
        <f t="shared" si="56"/>
        <v>0</v>
      </c>
      <c r="U98" s="16">
        <f t="shared" si="56"/>
        <v>0</v>
      </c>
      <c r="V98" s="16">
        <f t="shared" si="56"/>
        <v>0</v>
      </c>
      <c r="W98" s="16">
        <f t="shared" si="56"/>
        <v>0</v>
      </c>
      <c r="X98" s="16">
        <f t="shared" si="56"/>
        <v>0</v>
      </c>
      <c r="Y98" s="16">
        <f t="shared" si="56"/>
        <v>0</v>
      </c>
      <c r="Z98" s="16">
        <f t="shared" si="56"/>
        <v>0</v>
      </c>
      <c r="AA98" s="16">
        <f t="shared" si="56"/>
        <v>0</v>
      </c>
      <c r="AB98" s="16">
        <f t="shared" si="56"/>
        <v>0</v>
      </c>
      <c r="AC98" s="16">
        <f t="shared" si="56"/>
        <v>0</v>
      </c>
      <c r="AD98" s="16">
        <f t="shared" si="56"/>
        <v>0</v>
      </c>
      <c r="AE98" s="16">
        <f t="shared" si="56"/>
        <v>0</v>
      </c>
      <c r="AF98" s="16">
        <f t="shared" si="56"/>
        <v>0</v>
      </c>
      <c r="AG98" s="16">
        <f t="shared" si="56"/>
        <v>0</v>
      </c>
      <c r="AH98" s="16">
        <f t="shared" si="56"/>
        <v>0</v>
      </c>
      <c r="AI98" s="16">
        <f t="shared" si="56"/>
        <v>0</v>
      </c>
      <c r="AJ98" s="16">
        <f t="shared" si="56"/>
        <v>0</v>
      </c>
      <c r="AK98" s="16">
        <f t="shared" si="56"/>
        <v>0</v>
      </c>
      <c r="AL98" s="16">
        <f t="shared" si="56"/>
        <v>0</v>
      </c>
      <c r="AM98" s="16">
        <f t="shared" si="56"/>
        <v>0</v>
      </c>
      <c r="AN98" s="16">
        <f t="shared" si="56"/>
        <v>0</v>
      </c>
      <c r="AO98" s="16">
        <f t="shared" si="56"/>
        <v>0</v>
      </c>
      <c r="AP98" s="16">
        <f t="shared" si="56"/>
        <v>0</v>
      </c>
      <c r="AR98" s="39" t="s">
        <v>69</v>
      </c>
      <c r="AS98" s="39" t="s">
        <v>57</v>
      </c>
      <c r="AT98" s="39" t="s">
        <v>57</v>
      </c>
      <c r="AU98" s="39" t="s">
        <v>57</v>
      </c>
      <c r="AV98" s="39" t="s">
        <v>57</v>
      </c>
      <c r="AW98" s="39" t="s">
        <v>57</v>
      </c>
      <c r="AX98" s="39" t="s">
        <v>57</v>
      </c>
      <c r="AY98" s="39" t="s">
        <v>57</v>
      </c>
      <c r="AZ98" s="39" t="s">
        <v>57</v>
      </c>
      <c r="BA98" s="39" t="s">
        <v>57</v>
      </c>
      <c r="BC98" s="8"/>
      <c r="BD98" s="8"/>
      <c r="BE98" s="8"/>
      <c r="BF98" s="8"/>
      <c r="BG98" s="8"/>
      <c r="BH98" s="8"/>
      <c r="BI98" s="8"/>
      <c r="BJ98" s="8"/>
      <c r="BK98" s="8"/>
      <c r="BL98" s="8"/>
    </row>
    <row r="99" spans="1:66" outlineLevel="1">
      <c r="B99" s="140" t="str">
        <f>IF(BN99&lt;&gt;0,"!","")</f>
        <v/>
      </c>
      <c r="D99" s="125" t="str">
        <f>INDEX($AR99:$BA99,MATCH(General!$F$14,$AR$4:$BA$4,0))</f>
        <v>VAT expense</v>
      </c>
      <c r="E99" s="60" t="str">
        <f>General!$F$16</f>
        <v>EUR</v>
      </c>
      <c r="F99" s="25">
        <f t="shared" si="55"/>
        <v>0</v>
      </c>
      <c r="G99" s="118">
        <v>0</v>
      </c>
      <c r="H99" s="118">
        <v>0</v>
      </c>
      <c r="I99" s="118">
        <v>0</v>
      </c>
      <c r="J99" s="118">
        <v>0</v>
      </c>
      <c r="K99" s="118">
        <v>0</v>
      </c>
      <c r="L99" s="118">
        <v>0</v>
      </c>
      <c r="M99" s="118">
        <v>0</v>
      </c>
      <c r="N99" s="118">
        <v>0</v>
      </c>
      <c r="O99" s="118">
        <v>0</v>
      </c>
      <c r="P99" s="118">
        <v>0</v>
      </c>
      <c r="Q99" s="118">
        <v>0</v>
      </c>
      <c r="R99" s="118">
        <v>0</v>
      </c>
      <c r="S99" s="118">
        <v>0</v>
      </c>
      <c r="T99" s="118">
        <v>0</v>
      </c>
      <c r="U99" s="118">
        <v>0</v>
      </c>
      <c r="V99" s="118">
        <v>0</v>
      </c>
      <c r="W99" s="118">
        <v>0</v>
      </c>
      <c r="X99" s="118">
        <v>0</v>
      </c>
      <c r="Y99" s="118">
        <v>0</v>
      </c>
      <c r="Z99" s="118">
        <v>0</v>
      </c>
      <c r="AA99" s="118">
        <v>0</v>
      </c>
      <c r="AB99" s="118">
        <v>0</v>
      </c>
      <c r="AC99" s="118">
        <v>0</v>
      </c>
      <c r="AD99" s="118">
        <v>0</v>
      </c>
      <c r="AE99" s="118">
        <v>0</v>
      </c>
      <c r="AF99" s="118">
        <v>0</v>
      </c>
      <c r="AG99" s="118">
        <v>0</v>
      </c>
      <c r="AH99" s="118">
        <v>0</v>
      </c>
      <c r="AI99" s="118">
        <v>0</v>
      </c>
      <c r="AJ99" s="118">
        <v>0</v>
      </c>
      <c r="AK99" s="118">
        <v>0</v>
      </c>
      <c r="AL99" s="118">
        <v>0</v>
      </c>
      <c r="AM99" s="118">
        <v>0</v>
      </c>
      <c r="AN99" s="118">
        <v>0</v>
      </c>
      <c r="AO99" s="118">
        <v>0</v>
      </c>
      <c r="AP99" s="118">
        <v>0</v>
      </c>
      <c r="AR99" s="39" t="s">
        <v>99</v>
      </c>
      <c r="AS99" s="39" t="s">
        <v>57</v>
      </c>
      <c r="AT99" s="39" t="s">
        <v>57</v>
      </c>
      <c r="AU99" s="39" t="s">
        <v>57</v>
      </c>
      <c r="AV99" s="39" t="s">
        <v>57</v>
      </c>
      <c r="AW99" s="39" t="s">
        <v>57</v>
      </c>
      <c r="AX99" s="39" t="s">
        <v>57</v>
      </c>
      <c r="AY99" s="39" t="s">
        <v>57</v>
      </c>
      <c r="AZ99" s="39" t="s">
        <v>57</v>
      </c>
      <c r="BA99" s="39" t="s">
        <v>57</v>
      </c>
      <c r="BC99" s="8"/>
      <c r="BD99" s="8"/>
      <c r="BE99" s="8"/>
      <c r="BF99" s="8"/>
      <c r="BG99" s="8"/>
      <c r="BH99" s="8"/>
      <c r="BI99" s="8"/>
      <c r="BJ99" s="8"/>
      <c r="BK99" s="8"/>
      <c r="BL99" s="8"/>
      <c r="BN99" s="25">
        <f>COUNTIFS($G99:$AP99,"",$G$91:$AP$91,"&lt;="&amp;Config!$F$12)</f>
        <v>0</v>
      </c>
    </row>
    <row r="100" spans="1:66" outlineLevel="1">
      <c r="D100" s="127" t="str">
        <f>INDEX($AR100:$BA100,MATCH(General!$F$14,$AR$4:$BA$4,0))</f>
        <v>Total (incl. VAT)</v>
      </c>
      <c r="E100" s="128" t="str">
        <f>General!$F$16</f>
        <v>EUR</v>
      </c>
      <c r="F100" s="28">
        <f t="shared" si="55"/>
        <v>0</v>
      </c>
      <c r="G100" s="16">
        <f>SUM(G98:G99)</f>
        <v>0</v>
      </c>
      <c r="H100" s="16">
        <f t="shared" ref="H100" si="57">SUM(H98:H99)</f>
        <v>0</v>
      </c>
      <c r="I100" s="16">
        <f t="shared" ref="I100" si="58">SUM(I98:I99)</f>
        <v>0</v>
      </c>
      <c r="J100" s="16">
        <f t="shared" ref="J100" si="59">SUM(J98:J99)</f>
        <v>0</v>
      </c>
      <c r="K100" s="16">
        <f t="shared" ref="K100" si="60">SUM(K98:K99)</f>
        <v>0</v>
      </c>
      <c r="L100" s="16">
        <f t="shared" ref="L100" si="61">SUM(L98:L99)</f>
        <v>0</v>
      </c>
      <c r="M100" s="16">
        <f t="shared" ref="M100" si="62">SUM(M98:M99)</f>
        <v>0</v>
      </c>
      <c r="N100" s="16">
        <f t="shared" ref="N100" si="63">SUM(N98:N99)</f>
        <v>0</v>
      </c>
      <c r="O100" s="16">
        <f t="shared" ref="O100" si="64">SUM(O98:O99)</f>
        <v>0</v>
      </c>
      <c r="P100" s="16">
        <f t="shared" ref="P100" si="65">SUM(P98:P99)</f>
        <v>0</v>
      </c>
      <c r="Q100" s="16">
        <f t="shared" ref="Q100" si="66">SUM(Q98:Q99)</f>
        <v>0</v>
      </c>
      <c r="R100" s="16">
        <f t="shared" ref="R100" si="67">SUM(R98:R99)</f>
        <v>0</v>
      </c>
      <c r="S100" s="16">
        <f t="shared" ref="S100" si="68">SUM(S98:S99)</f>
        <v>0</v>
      </c>
      <c r="T100" s="16">
        <f t="shared" ref="T100" si="69">SUM(T98:T99)</f>
        <v>0</v>
      </c>
      <c r="U100" s="16">
        <f t="shared" ref="U100" si="70">SUM(U98:U99)</f>
        <v>0</v>
      </c>
      <c r="V100" s="16">
        <f t="shared" ref="V100" si="71">SUM(V98:V99)</f>
        <v>0</v>
      </c>
      <c r="W100" s="16">
        <f t="shared" ref="W100" si="72">SUM(W98:W99)</f>
        <v>0</v>
      </c>
      <c r="X100" s="16">
        <f t="shared" ref="X100" si="73">SUM(X98:X99)</f>
        <v>0</v>
      </c>
      <c r="Y100" s="16">
        <f t="shared" ref="Y100" si="74">SUM(Y98:Y99)</f>
        <v>0</v>
      </c>
      <c r="Z100" s="16">
        <f t="shared" ref="Z100" si="75">SUM(Z98:Z99)</f>
        <v>0</v>
      </c>
      <c r="AA100" s="16">
        <f t="shared" ref="AA100" si="76">SUM(AA98:AA99)</f>
        <v>0</v>
      </c>
      <c r="AB100" s="16">
        <f t="shared" ref="AB100" si="77">SUM(AB98:AB99)</f>
        <v>0</v>
      </c>
      <c r="AC100" s="16">
        <f t="shared" ref="AC100" si="78">SUM(AC98:AC99)</f>
        <v>0</v>
      </c>
      <c r="AD100" s="16">
        <f t="shared" ref="AD100" si="79">SUM(AD98:AD99)</f>
        <v>0</v>
      </c>
      <c r="AE100" s="16">
        <f t="shared" ref="AE100" si="80">SUM(AE98:AE99)</f>
        <v>0</v>
      </c>
      <c r="AF100" s="16">
        <f t="shared" ref="AF100" si="81">SUM(AF98:AF99)</f>
        <v>0</v>
      </c>
      <c r="AG100" s="16">
        <f t="shared" ref="AG100" si="82">SUM(AG98:AG99)</f>
        <v>0</v>
      </c>
      <c r="AH100" s="16">
        <f t="shared" ref="AH100" si="83">SUM(AH98:AH99)</f>
        <v>0</v>
      </c>
      <c r="AI100" s="16">
        <f t="shared" ref="AI100" si="84">SUM(AI98:AI99)</f>
        <v>0</v>
      </c>
      <c r="AJ100" s="16">
        <f t="shared" ref="AJ100" si="85">SUM(AJ98:AJ99)</f>
        <v>0</v>
      </c>
      <c r="AK100" s="16">
        <f t="shared" ref="AK100" si="86">SUM(AK98:AK99)</f>
        <v>0</v>
      </c>
      <c r="AL100" s="16">
        <f t="shared" ref="AL100" si="87">SUM(AL98:AL99)</f>
        <v>0</v>
      </c>
      <c r="AM100" s="16">
        <f t="shared" ref="AM100" si="88">SUM(AM98:AM99)</f>
        <v>0</v>
      </c>
      <c r="AN100" s="16">
        <f t="shared" ref="AN100" si="89">SUM(AN98:AN99)</f>
        <v>0</v>
      </c>
      <c r="AO100" s="16">
        <f t="shared" ref="AO100" si="90">SUM(AO98:AO99)</f>
        <v>0</v>
      </c>
      <c r="AP100" s="16">
        <f t="shared" ref="AP100" si="91">SUM(AP98:AP99)</f>
        <v>0</v>
      </c>
      <c r="AR100" s="39" t="s">
        <v>503</v>
      </c>
      <c r="AS100" s="39" t="s">
        <v>57</v>
      </c>
      <c r="AT100" s="39" t="s">
        <v>57</v>
      </c>
      <c r="AU100" s="39" t="s">
        <v>57</v>
      </c>
      <c r="AV100" s="39" t="s">
        <v>57</v>
      </c>
      <c r="AW100" s="39" t="s">
        <v>57</v>
      </c>
      <c r="AX100" s="39" t="s">
        <v>57</v>
      </c>
      <c r="AY100" s="39" t="s">
        <v>57</v>
      </c>
      <c r="AZ100" s="39" t="s">
        <v>57</v>
      </c>
      <c r="BA100" s="39" t="s">
        <v>57</v>
      </c>
      <c r="BC100" s="8"/>
      <c r="BD100" s="8"/>
      <c r="BE100" s="8"/>
      <c r="BF100" s="8"/>
      <c r="BG100" s="8"/>
      <c r="BH100" s="8"/>
      <c r="BI100" s="8"/>
      <c r="BJ100" s="8"/>
      <c r="BK100" s="8"/>
      <c r="BL100" s="8"/>
    </row>
    <row r="101" spans="1:66"/>
    <row r="102" spans="1:6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row>
    <row r="103" spans="1:66"/>
  </sheetData>
  <sheetProtection selectLockedCells="1"/>
  <conditionalFormatting sqref="A4:F4">
    <cfRule type="expression" dxfId="102" priority="38">
      <formula>$A$4&lt;&gt;""</formula>
    </cfRule>
  </conditionalFormatting>
  <conditionalFormatting sqref="B10:B11">
    <cfRule type="cellIs" dxfId="101" priority="37" operator="notEqual">
      <formula>""</formula>
    </cfRule>
  </conditionalFormatting>
  <conditionalFormatting sqref="B13:B18">
    <cfRule type="cellIs" dxfId="100" priority="12" operator="notEqual">
      <formula>""</formula>
    </cfRule>
  </conditionalFormatting>
  <conditionalFormatting sqref="B20:B31">
    <cfRule type="cellIs" dxfId="99" priority="11" operator="notEqual">
      <formula>""</formula>
    </cfRule>
  </conditionalFormatting>
  <conditionalFormatting sqref="B33">
    <cfRule type="cellIs" dxfId="98" priority="10" operator="notEqual">
      <formula>""</formula>
    </cfRule>
  </conditionalFormatting>
  <conditionalFormatting sqref="B38:B39">
    <cfRule type="cellIs" dxfId="97" priority="9" operator="notEqual">
      <formula>""</formula>
    </cfRule>
  </conditionalFormatting>
  <conditionalFormatting sqref="B41:B46">
    <cfRule type="cellIs" dxfId="96" priority="8" operator="notEqual">
      <formula>""</formula>
    </cfRule>
  </conditionalFormatting>
  <conditionalFormatting sqref="B48:B59">
    <cfRule type="cellIs" dxfId="95" priority="7" operator="notEqual">
      <formula>""</formula>
    </cfRule>
  </conditionalFormatting>
  <conditionalFormatting sqref="B61">
    <cfRule type="cellIs" dxfId="94" priority="6" operator="notEqual">
      <formula>""</formula>
    </cfRule>
  </conditionalFormatting>
  <conditionalFormatting sqref="B66:B67">
    <cfRule type="cellIs" dxfId="93" priority="5" operator="notEqual">
      <formula>""</formula>
    </cfRule>
  </conditionalFormatting>
  <conditionalFormatting sqref="B69:B74">
    <cfRule type="cellIs" dxfId="92" priority="4" operator="notEqual">
      <formula>""</formula>
    </cfRule>
  </conditionalFormatting>
  <conditionalFormatting sqref="B76:B87">
    <cfRule type="cellIs" dxfId="91" priority="3" operator="notEqual">
      <formula>""</formula>
    </cfRule>
  </conditionalFormatting>
  <conditionalFormatting sqref="B93:B97">
    <cfRule type="cellIs" dxfId="90" priority="2" operator="notEqual">
      <formula>""</formula>
    </cfRule>
  </conditionalFormatting>
  <conditionalFormatting sqref="B99">
    <cfRule type="cellIs" dxfId="89" priority="1" operator="notEqual">
      <formula>""</formula>
    </cfRule>
  </conditionalFormatting>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66CAB-8D5A-4D9B-ADF9-F27B83EC8E55}">
  <sheetPr codeName="Sheet4">
    <tabColor rgb="FFFFFF85"/>
  </sheetPr>
  <dimension ref="A1:BN47"/>
  <sheetViews>
    <sheetView showGridLines="0" zoomScale="90" zoomScaleNormal="90" zoomScaleSheetLayoutView="80" workbookViewId="0">
      <pane xSplit="6" ySplit="5" topLeftCell="G21" activePane="bottomRight" state="frozen"/>
      <selection pane="topRight"/>
      <selection pane="bottomLeft"/>
      <selection pane="bottomRight" activeCell="D37" sqref="D37"/>
    </sheetView>
  </sheetViews>
  <sheetFormatPr baseColWidth="10" defaultColWidth="0" defaultRowHeight="11.5" zeroHeight="1" outlineLevelRow="1"/>
  <cols>
    <col min="1" max="3" width="2.59765625" customWidth="1"/>
    <col min="4" max="4" width="70.59765625" customWidth="1"/>
    <col min="5" max="6" width="14.59765625" customWidth="1"/>
    <col min="7" max="42" width="12.59765625" customWidth="1"/>
    <col min="43" max="43" width="4.59765625" customWidth="1"/>
    <col min="44" max="53" width="40.59765625" hidden="1" customWidth="1"/>
    <col min="54" max="16384" width="12.59765625" hidden="1"/>
  </cols>
  <sheetData>
    <row r="1" spans="1:66">
      <c r="A1" s="3" t="str">
        <f>Config!$I$130</f>
        <v>REVENUES</v>
      </c>
      <c r="B1" s="3"/>
      <c r="C1" s="3"/>
      <c r="D1" s="3"/>
      <c r="E1" s="10"/>
      <c r="F1" s="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R1" s="37"/>
      <c r="AS1" s="37"/>
      <c r="AT1" s="37"/>
      <c r="AU1" s="37"/>
      <c r="AV1" s="37"/>
      <c r="AW1" s="37"/>
      <c r="AX1" s="37"/>
      <c r="AY1" s="37"/>
      <c r="AZ1" s="37"/>
      <c r="BA1" s="37"/>
      <c r="BC1" s="37"/>
      <c r="BD1" s="37"/>
      <c r="BE1" s="37"/>
      <c r="BF1" s="37"/>
      <c r="BG1" s="37"/>
      <c r="BH1" s="37"/>
      <c r="BI1" s="37"/>
      <c r="BJ1" s="37"/>
      <c r="BK1" s="37"/>
      <c r="BL1" s="37"/>
      <c r="BN1" s="10" t="s">
        <v>516</v>
      </c>
    </row>
    <row r="2" spans="1:66">
      <c r="A2" s="3" t="str">
        <f>General!$D$8&amp;" "&amp;General!$F$8</f>
        <v>Name of the project beneficiary: Company ABC</v>
      </c>
      <c r="B2" s="3"/>
      <c r="C2" s="3"/>
      <c r="D2" s="3"/>
      <c r="E2" s="10"/>
      <c r="F2" s="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R2" s="37"/>
      <c r="AS2" s="37"/>
      <c r="AT2" s="37"/>
      <c r="AU2" s="37"/>
      <c r="AV2" s="37"/>
      <c r="AW2" s="37"/>
      <c r="AX2" s="37"/>
      <c r="AY2" s="37"/>
      <c r="AZ2" s="37"/>
      <c r="BA2" s="37"/>
      <c r="BC2" s="37"/>
      <c r="BD2" s="37"/>
      <c r="BE2" s="37"/>
      <c r="BF2" s="37"/>
      <c r="BG2" s="37"/>
      <c r="BH2" s="37"/>
      <c r="BI2" s="37"/>
      <c r="BJ2" s="37"/>
      <c r="BK2" s="37"/>
      <c r="BL2" s="37"/>
      <c r="BN2" s="10"/>
    </row>
    <row r="3" spans="1:66">
      <c r="A3" s="3" t="str">
        <f>General!$D$10&amp;" "&amp;General!$F$10</f>
        <v>Name of the investment project: Project XYZ</v>
      </c>
      <c r="B3" s="3"/>
      <c r="C3" s="3"/>
      <c r="D3" s="3"/>
      <c r="E3" s="10"/>
      <c r="F3" s="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R3" s="37" t="str">
        <f>Config!AT$1</f>
        <v>Language</v>
      </c>
      <c r="AS3" s="37"/>
      <c r="AT3" s="37"/>
      <c r="AU3" s="37"/>
      <c r="AV3" s="37"/>
      <c r="AW3" s="37"/>
      <c r="AX3" s="37"/>
      <c r="AY3" s="37"/>
      <c r="AZ3" s="37"/>
      <c r="BA3" s="37"/>
      <c r="BC3" s="37" t="str">
        <f>Config!BE$1</f>
        <v>Units</v>
      </c>
      <c r="BD3" s="37"/>
      <c r="BE3" s="37"/>
      <c r="BF3" s="37"/>
      <c r="BG3" s="37"/>
      <c r="BH3" s="37"/>
      <c r="BI3" s="37"/>
      <c r="BJ3" s="37"/>
      <c r="BK3" s="37"/>
      <c r="BL3" s="37"/>
      <c r="BN3" s="10"/>
    </row>
    <row r="4" spans="1:66">
      <c r="A4" s="3" t="str">
        <f>IF(SUM(BN6:BN46)&lt;&gt;0,Config!$I$153,"")</f>
        <v>All input cells should be filled in with assumptions</v>
      </c>
      <c r="B4" s="3"/>
      <c r="C4" s="3"/>
      <c r="D4" s="3"/>
      <c r="E4" s="3"/>
      <c r="F4" s="3"/>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R4" s="38" t="str">
        <f>Config!AT$2</f>
        <v>English</v>
      </c>
      <c r="AS4" s="38" t="str">
        <f>Config!AU$2</f>
        <v>Polish</v>
      </c>
      <c r="AT4" s="38" t="str">
        <f>Config!AV$2</f>
        <v>[…]</v>
      </c>
      <c r="AU4" s="38" t="str">
        <f>Config!AW$2</f>
        <v>[…]</v>
      </c>
      <c r="AV4" s="38" t="str">
        <f>Config!AX$2</f>
        <v>[…]</v>
      </c>
      <c r="AW4" s="38" t="str">
        <f>Config!AY$2</f>
        <v>[…]</v>
      </c>
      <c r="AX4" s="38" t="str">
        <f>Config!AZ$2</f>
        <v>[…]</v>
      </c>
      <c r="AY4" s="38" t="str">
        <f>Config!BA$2</f>
        <v>[…]</v>
      </c>
      <c r="AZ4" s="38" t="str">
        <f>Config!BB$2</f>
        <v>[…]</v>
      </c>
      <c r="BA4" s="38" t="str">
        <f>Config!BC$2</f>
        <v>[…]</v>
      </c>
      <c r="BC4" s="38" t="str">
        <f>Config!BE$2</f>
        <v>English</v>
      </c>
      <c r="BD4" s="38" t="str">
        <f>Config!BF$2</f>
        <v>Polish</v>
      </c>
      <c r="BE4" s="38" t="str">
        <f>Config!BG$2</f>
        <v>[…]</v>
      </c>
      <c r="BF4" s="38" t="str">
        <f>Config!BH$2</f>
        <v>[…]</v>
      </c>
      <c r="BG4" s="38" t="str">
        <f>Config!BI$2</f>
        <v>[…]</v>
      </c>
      <c r="BH4" s="38" t="str">
        <f>Config!BJ$2</f>
        <v>[…]</v>
      </c>
      <c r="BI4" s="38" t="str">
        <f>Config!BK$2</f>
        <v>[…]</v>
      </c>
      <c r="BJ4" s="38" t="str">
        <f>Config!BL$2</f>
        <v>[…]</v>
      </c>
      <c r="BK4" s="38" t="str">
        <f>Config!BM$2</f>
        <v>[…]</v>
      </c>
      <c r="BL4" s="38" t="str">
        <f>Config!BN$2</f>
        <v>[…]</v>
      </c>
      <c r="BN4" s="38"/>
    </row>
    <row r="5" spans="1:66">
      <c r="E5" s="11"/>
    </row>
    <row r="6" spans="1:66" outlineLevel="1">
      <c r="A6" s="3" t="str">
        <f>INDEX($AR6:$BA6,MATCH(General!$F$14,$AR$4:$BA$4,0))</f>
        <v>Revenues</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R6" s="39" t="s">
        <v>307</v>
      </c>
      <c r="AS6" s="39" t="s">
        <v>57</v>
      </c>
      <c r="AT6" s="39" t="s">
        <v>57</v>
      </c>
      <c r="AU6" s="39" t="s">
        <v>57</v>
      </c>
      <c r="AV6" s="39" t="s">
        <v>57</v>
      </c>
      <c r="AW6" s="39" t="s">
        <v>57</v>
      </c>
      <c r="AX6" s="39" t="s">
        <v>57</v>
      </c>
      <c r="AY6" s="39" t="s">
        <v>57</v>
      </c>
      <c r="AZ6" s="39" t="s">
        <v>57</v>
      </c>
      <c r="BA6" s="39" t="s">
        <v>57</v>
      </c>
    </row>
    <row r="7" spans="1:66" outlineLevel="1">
      <c r="E7" s="11"/>
    </row>
    <row r="8" spans="1:66" outlineLevel="1">
      <c r="D8" s="129" t="str">
        <f>INDEX($AR8:$BA8,MATCH(General!$F$14,$AR$4:$BA$4,0))</f>
        <v>Energy sold to grid / consumer</v>
      </c>
      <c r="E8" s="72" t="str">
        <f>Config!$I$141</f>
        <v>Unit</v>
      </c>
      <c r="F8" s="72" t="s">
        <v>510</v>
      </c>
      <c r="G8" s="130">
        <f>Config!I$1</f>
        <v>2025</v>
      </c>
      <c r="H8" s="130">
        <f>Config!J$1</f>
        <v>2026</v>
      </c>
      <c r="I8" s="130">
        <f>Config!K$1</f>
        <v>2027</v>
      </c>
      <c r="J8" s="130">
        <f>Config!L$1</f>
        <v>2028</v>
      </c>
      <c r="K8" s="130">
        <f>Config!M$1</f>
        <v>2029</v>
      </c>
      <c r="L8" s="130">
        <f>Config!N$1</f>
        <v>2030</v>
      </c>
      <c r="M8" s="130">
        <f>Config!O$1</f>
        <v>2031</v>
      </c>
      <c r="N8" s="130">
        <f>Config!P$1</f>
        <v>2032</v>
      </c>
      <c r="O8" s="130">
        <f>Config!Q$1</f>
        <v>2033</v>
      </c>
      <c r="P8" s="130">
        <f>Config!R$1</f>
        <v>2034</v>
      </c>
      <c r="Q8" s="130">
        <f>Config!S$1</f>
        <v>2035</v>
      </c>
      <c r="R8" s="130">
        <f>Config!T$1</f>
        <v>2036</v>
      </c>
      <c r="S8" s="130">
        <f>Config!U$1</f>
        <v>2037</v>
      </c>
      <c r="T8" s="130">
        <f>Config!V$1</f>
        <v>2038</v>
      </c>
      <c r="U8" s="130">
        <f>Config!W$1</f>
        <v>2039</v>
      </c>
      <c r="V8" s="130">
        <f>Config!X$1</f>
        <v>2040</v>
      </c>
      <c r="W8" s="130">
        <f>Config!Y$1</f>
        <v>2041</v>
      </c>
      <c r="X8" s="130">
        <f>Config!Z$1</f>
        <v>2042</v>
      </c>
      <c r="Y8" s="130">
        <f>Config!AA$1</f>
        <v>2043</v>
      </c>
      <c r="Z8" s="130">
        <f>Config!AB$1</f>
        <v>2044</v>
      </c>
      <c r="AA8" s="130" t="str">
        <f>Config!AC$1</f>
        <v/>
      </c>
      <c r="AB8" s="130" t="str">
        <f>Config!AD$1</f>
        <v/>
      </c>
      <c r="AC8" s="130" t="str">
        <f>Config!AE$1</f>
        <v/>
      </c>
      <c r="AD8" s="130" t="str">
        <f>Config!AF$1</f>
        <v/>
      </c>
      <c r="AE8" s="130" t="str">
        <f>Config!AG$1</f>
        <v/>
      </c>
      <c r="AF8" s="130" t="str">
        <f>Config!AH$1</f>
        <v/>
      </c>
      <c r="AG8" s="130" t="str">
        <f>Config!AI$1</f>
        <v/>
      </c>
      <c r="AH8" s="130" t="str">
        <f>Config!AJ$1</f>
        <v/>
      </c>
      <c r="AI8" s="130" t="str">
        <f>Config!AK$1</f>
        <v/>
      </c>
      <c r="AJ8" s="130" t="str">
        <f>Config!AL$1</f>
        <v/>
      </c>
      <c r="AK8" s="130" t="str">
        <f>Config!AM$1</f>
        <v/>
      </c>
      <c r="AL8" s="130" t="str">
        <f>Config!AN$1</f>
        <v/>
      </c>
      <c r="AM8" s="130" t="str">
        <f>Config!AO$1</f>
        <v/>
      </c>
      <c r="AN8" s="130" t="str">
        <f>Config!AP$1</f>
        <v/>
      </c>
      <c r="AO8" s="130" t="str">
        <f>Config!AQ$1</f>
        <v/>
      </c>
      <c r="AP8" s="130" t="str">
        <f>Config!AR$1</f>
        <v/>
      </c>
      <c r="AR8" s="39" t="s">
        <v>49</v>
      </c>
      <c r="AS8" s="39" t="s">
        <v>57</v>
      </c>
      <c r="AT8" s="39" t="s">
        <v>57</v>
      </c>
      <c r="AU8" s="39" t="s">
        <v>57</v>
      </c>
      <c r="AV8" s="39" t="s">
        <v>57</v>
      </c>
      <c r="AW8" s="39" t="s">
        <v>57</v>
      </c>
      <c r="AX8" s="39" t="s">
        <v>57</v>
      </c>
      <c r="AY8" s="39" t="s">
        <v>57</v>
      </c>
      <c r="AZ8" s="39" t="s">
        <v>57</v>
      </c>
      <c r="BA8" s="39" t="s">
        <v>57</v>
      </c>
    </row>
    <row r="9" spans="1:66" outlineLevel="1">
      <c r="D9" s="129"/>
      <c r="E9" s="129"/>
      <c r="F9" s="129"/>
      <c r="G9" s="130" t="str">
        <f>Config!I$2</f>
        <v>Construction</v>
      </c>
      <c r="H9" s="130" t="str">
        <f>Config!J$2</f>
        <v>Construction</v>
      </c>
      <c r="I9" s="130" t="str">
        <f>Config!K$2</f>
        <v>Operation</v>
      </c>
      <c r="J9" s="130" t="str">
        <f>Config!L$2</f>
        <v>Operation</v>
      </c>
      <c r="K9" s="130" t="str">
        <f>Config!M$2</f>
        <v>Operation</v>
      </c>
      <c r="L9" s="130" t="str">
        <f>Config!N$2</f>
        <v>Operation</v>
      </c>
      <c r="M9" s="130" t="str">
        <f>Config!O$2</f>
        <v>Operation</v>
      </c>
      <c r="N9" s="130" t="str">
        <f>Config!P$2</f>
        <v>Operation</v>
      </c>
      <c r="O9" s="130" t="str">
        <f>Config!Q$2</f>
        <v>Operation</v>
      </c>
      <c r="P9" s="130" t="str">
        <f>Config!R$2</f>
        <v>Operation</v>
      </c>
      <c r="Q9" s="130" t="str">
        <f>Config!S$2</f>
        <v>Operation</v>
      </c>
      <c r="R9" s="130" t="str">
        <f>Config!T$2</f>
        <v>Operation</v>
      </c>
      <c r="S9" s="130" t="str">
        <f>Config!U$2</f>
        <v>Operation</v>
      </c>
      <c r="T9" s="130" t="str">
        <f>Config!V$2</f>
        <v>Operation</v>
      </c>
      <c r="U9" s="130" t="str">
        <f>Config!W$2</f>
        <v>Operation</v>
      </c>
      <c r="V9" s="130" t="str">
        <f>Config!X$2</f>
        <v>Operation</v>
      </c>
      <c r="W9" s="130" t="str">
        <f>Config!Y$2</f>
        <v>Operation</v>
      </c>
      <c r="X9" s="130" t="str">
        <f>Config!Z$2</f>
        <v>Operation</v>
      </c>
      <c r="Y9" s="130" t="str">
        <f>Config!AA$2</f>
        <v>Operation</v>
      </c>
      <c r="Z9" s="130" t="str">
        <f>Config!AB$2</f>
        <v>Operation</v>
      </c>
      <c r="AA9" s="130" t="str">
        <f>Config!AC$2</f>
        <v/>
      </c>
      <c r="AB9" s="130" t="str">
        <f>Config!AD$2</f>
        <v/>
      </c>
      <c r="AC9" s="130" t="str">
        <f>Config!AE$2</f>
        <v/>
      </c>
      <c r="AD9" s="130" t="str">
        <f>Config!AF$2</f>
        <v/>
      </c>
      <c r="AE9" s="130" t="str">
        <f>Config!AG$2</f>
        <v/>
      </c>
      <c r="AF9" s="130" t="str">
        <f>Config!AH$2</f>
        <v/>
      </c>
      <c r="AG9" s="130" t="str">
        <f>Config!AI$2</f>
        <v/>
      </c>
      <c r="AH9" s="130" t="str">
        <f>Config!AJ$2</f>
        <v/>
      </c>
      <c r="AI9" s="130" t="str">
        <f>Config!AK$2</f>
        <v/>
      </c>
      <c r="AJ9" s="130" t="str">
        <f>Config!AL$2</f>
        <v/>
      </c>
      <c r="AK9" s="130" t="str">
        <f>Config!AM$2</f>
        <v/>
      </c>
      <c r="AL9" s="130" t="str">
        <f>Config!AN$2</f>
        <v/>
      </c>
      <c r="AM9" s="130" t="str">
        <f>Config!AO$2</f>
        <v/>
      </c>
      <c r="AN9" s="130" t="str">
        <f>Config!AP$2</f>
        <v/>
      </c>
      <c r="AO9" s="130" t="str">
        <f>Config!AQ$2</f>
        <v/>
      </c>
      <c r="AP9" s="130" t="str">
        <f>Config!AR$2</f>
        <v/>
      </c>
    </row>
    <row r="10" spans="1:66" outlineLevel="1">
      <c r="B10" s="140" t="str">
        <f>IF(BN10&lt;&gt;0,"!","")</f>
        <v/>
      </c>
      <c r="D10" s="125" t="str">
        <f>INDEX($AR10:$BA10,MATCH(General!$F$14,$AR$4:$BA$4,0))</f>
        <v>Quantity</v>
      </c>
      <c r="E10" s="60" t="str">
        <f>INDEX($BC10:$BL10,MATCH(General!$F$14,$BC$4:$BL$4,0))</f>
        <v>kWh</v>
      </c>
      <c r="F10" s="25">
        <f>SUM(G10:AP10)</f>
        <v>694000</v>
      </c>
      <c r="G10" s="30">
        <v>0</v>
      </c>
      <c r="H10" s="30">
        <v>10000</v>
      </c>
      <c r="I10" s="30">
        <v>38000</v>
      </c>
      <c r="J10" s="30">
        <v>38000</v>
      </c>
      <c r="K10" s="30">
        <v>38000</v>
      </c>
      <c r="L10" s="30">
        <v>38000</v>
      </c>
      <c r="M10" s="30">
        <v>38000</v>
      </c>
      <c r="N10" s="30">
        <v>38000</v>
      </c>
      <c r="O10" s="30">
        <v>38000</v>
      </c>
      <c r="P10" s="30">
        <v>38000</v>
      </c>
      <c r="Q10" s="30">
        <v>38000</v>
      </c>
      <c r="R10" s="30">
        <v>38000</v>
      </c>
      <c r="S10" s="30">
        <v>38000</v>
      </c>
      <c r="T10" s="30">
        <v>38000</v>
      </c>
      <c r="U10" s="30">
        <v>38000</v>
      </c>
      <c r="V10" s="30">
        <v>38000</v>
      </c>
      <c r="W10" s="30">
        <v>38000</v>
      </c>
      <c r="X10" s="30">
        <v>38000</v>
      </c>
      <c r="Y10" s="30">
        <v>38000</v>
      </c>
      <c r="Z10" s="30">
        <v>38000</v>
      </c>
      <c r="AA10" s="30"/>
      <c r="AB10" s="30"/>
      <c r="AC10" s="30"/>
      <c r="AD10" s="30"/>
      <c r="AE10" s="30"/>
      <c r="AF10" s="30"/>
      <c r="AG10" s="30"/>
      <c r="AH10" s="30"/>
      <c r="AI10" s="30"/>
      <c r="AJ10" s="30"/>
      <c r="AK10" s="30"/>
      <c r="AL10" s="30"/>
      <c r="AM10" s="30"/>
      <c r="AN10" s="30"/>
      <c r="AO10" s="30"/>
      <c r="AP10" s="30"/>
      <c r="AR10" s="39" t="s">
        <v>51</v>
      </c>
      <c r="AS10" s="39" t="s">
        <v>57</v>
      </c>
      <c r="AT10" s="39" t="s">
        <v>57</v>
      </c>
      <c r="AU10" s="39" t="s">
        <v>57</v>
      </c>
      <c r="AV10" s="39" t="s">
        <v>57</v>
      </c>
      <c r="AW10" s="39" t="s">
        <v>57</v>
      </c>
      <c r="AX10" s="39" t="s">
        <v>57</v>
      </c>
      <c r="AY10" s="39" t="s">
        <v>57</v>
      </c>
      <c r="AZ10" s="39" t="s">
        <v>57</v>
      </c>
      <c r="BA10" s="39" t="s">
        <v>57</v>
      </c>
      <c r="BC10" s="39" t="s">
        <v>52</v>
      </c>
      <c r="BD10" s="39" t="s">
        <v>52</v>
      </c>
      <c r="BE10" s="39" t="s">
        <v>57</v>
      </c>
      <c r="BF10" s="39" t="s">
        <v>57</v>
      </c>
      <c r="BG10" s="39" t="s">
        <v>57</v>
      </c>
      <c r="BH10" s="39" t="s">
        <v>57</v>
      </c>
      <c r="BI10" s="39" t="s">
        <v>57</v>
      </c>
      <c r="BJ10" s="39" t="s">
        <v>57</v>
      </c>
      <c r="BK10" s="39" t="s">
        <v>57</v>
      </c>
      <c r="BL10" s="39" t="s">
        <v>57</v>
      </c>
      <c r="BN10" s="25">
        <f>COUNTIFS($G10:$AP10,"",$G$8:$AP$8,"&lt;="&amp;Config!$F$12)</f>
        <v>0</v>
      </c>
    </row>
    <row r="11" spans="1:66" outlineLevel="1">
      <c r="B11" s="140" t="str">
        <f>IF(BN11&lt;&gt;0,"!","")</f>
        <v>!</v>
      </c>
      <c r="D11" s="125" t="str">
        <f>INDEX($AR11:$BA11,MATCH(General!$F$14,$AR$4:$BA$4,0))</f>
        <v>Price without taxes and subsidies</v>
      </c>
      <c r="E11" s="60" t="str">
        <f>General!$F$16&amp;" / "&amp;INDEX($BC11:$BL11,MATCH(General!$F$14,$BC$4:$BL$4,0))</f>
        <v>EUR / kWh</v>
      </c>
      <c r="G11" s="31"/>
      <c r="H11" s="31">
        <v>0.13948521497939331</v>
      </c>
      <c r="I11" s="31">
        <v>0.13948521497939331</v>
      </c>
      <c r="J11" s="31">
        <v>0.13948521497939331</v>
      </c>
      <c r="K11" s="31">
        <v>0.13948521497939331</v>
      </c>
      <c r="L11" s="31">
        <v>0.13948521497939331</v>
      </c>
      <c r="M11" s="31">
        <v>0.13948521497939331</v>
      </c>
      <c r="N11" s="31">
        <v>0.13948521497939331</v>
      </c>
      <c r="O11" s="31">
        <v>0.13948521497939331</v>
      </c>
      <c r="P11" s="31">
        <v>0.13948521497939331</v>
      </c>
      <c r="Q11" s="31">
        <v>0.13948521497939331</v>
      </c>
      <c r="R11" s="31">
        <v>0.13948521497939331</v>
      </c>
      <c r="S11" s="31">
        <v>0.13948521497939331</v>
      </c>
      <c r="T11" s="31">
        <v>0.13948521497939331</v>
      </c>
      <c r="U11" s="31">
        <v>0.13948521497939331</v>
      </c>
      <c r="V11" s="31">
        <v>0.13948521497939331</v>
      </c>
      <c r="W11" s="31">
        <v>0.13948521497939331</v>
      </c>
      <c r="X11" s="31">
        <v>0.13948521497939331</v>
      </c>
      <c r="Y11" s="31">
        <v>0.13948521497939331</v>
      </c>
      <c r="Z11" s="31">
        <v>0.13948521497939331</v>
      </c>
      <c r="AA11" s="31"/>
      <c r="AB11" s="31"/>
      <c r="AC11" s="31"/>
      <c r="AD11" s="31"/>
      <c r="AE11" s="31"/>
      <c r="AF11" s="31"/>
      <c r="AG11" s="31"/>
      <c r="AH11" s="31"/>
      <c r="AI11" s="31"/>
      <c r="AJ11" s="31"/>
      <c r="AK11" s="31"/>
      <c r="AL11" s="31"/>
      <c r="AM11" s="31"/>
      <c r="AN11" s="31"/>
      <c r="AO11" s="31"/>
      <c r="AP11" s="31"/>
      <c r="AR11" s="39" t="s">
        <v>83</v>
      </c>
      <c r="AS11" s="39" t="s">
        <v>57</v>
      </c>
      <c r="AT11" s="39" t="s">
        <v>57</v>
      </c>
      <c r="AU11" s="39" t="s">
        <v>57</v>
      </c>
      <c r="AV11" s="39" t="s">
        <v>57</v>
      </c>
      <c r="AW11" s="39" t="s">
        <v>57</v>
      </c>
      <c r="AX11" s="39" t="s">
        <v>57</v>
      </c>
      <c r="AY11" s="39" t="s">
        <v>57</v>
      </c>
      <c r="AZ11" s="39" t="s">
        <v>57</v>
      </c>
      <c r="BA11" s="39" t="s">
        <v>57</v>
      </c>
      <c r="BC11" s="39" t="s">
        <v>52</v>
      </c>
      <c r="BD11" s="39" t="s">
        <v>52</v>
      </c>
      <c r="BE11" s="39" t="s">
        <v>57</v>
      </c>
      <c r="BF11" s="39" t="s">
        <v>57</v>
      </c>
      <c r="BG11" s="39" t="s">
        <v>57</v>
      </c>
      <c r="BH11" s="39" t="s">
        <v>57</v>
      </c>
      <c r="BI11" s="39" t="s">
        <v>57</v>
      </c>
      <c r="BJ11" s="39" t="s">
        <v>57</v>
      </c>
      <c r="BK11" s="39" t="s">
        <v>57</v>
      </c>
      <c r="BL11" s="39" t="s">
        <v>57</v>
      </c>
      <c r="BN11" s="25">
        <f>COUNTIFS($G11:$AP11,"",$G$8:$AP$8,"&lt;="&amp;Config!$F$12)</f>
        <v>1</v>
      </c>
    </row>
    <row r="12" spans="1:66" outlineLevel="1">
      <c r="D12" s="125" t="str">
        <f>INDEX($AR12:$BA12,MATCH(General!$F$14,$AR$4:$BA$4,0))</f>
        <v>Price with taxes and subsidies</v>
      </c>
      <c r="E12" s="60" t="str">
        <f>General!$F$16&amp;" / "&amp;INDEX($BC12:$BL12,MATCH(General!$F$14,$BC$4:$BL$4,0))</f>
        <v>EUR / kWh</v>
      </c>
      <c r="G12" s="27">
        <f t="shared" ref="G12:AP12" si="0">SUM(G11,G13:G14)</f>
        <v>0</v>
      </c>
      <c r="H12" s="27">
        <f t="shared" si="0"/>
        <v>0.15761829292671445</v>
      </c>
      <c r="I12" s="27">
        <f t="shared" si="0"/>
        <v>0.15761829292671445</v>
      </c>
      <c r="J12" s="27">
        <f t="shared" si="0"/>
        <v>0.15761829292671445</v>
      </c>
      <c r="K12" s="27">
        <f t="shared" si="0"/>
        <v>0.15761829292671445</v>
      </c>
      <c r="L12" s="27">
        <f t="shared" si="0"/>
        <v>0.15761829292671445</v>
      </c>
      <c r="M12" s="27">
        <f t="shared" si="0"/>
        <v>0.15761829292671445</v>
      </c>
      <c r="N12" s="27">
        <f t="shared" si="0"/>
        <v>0.15761829292671445</v>
      </c>
      <c r="O12" s="27">
        <f t="shared" si="0"/>
        <v>0.15761829292671445</v>
      </c>
      <c r="P12" s="27">
        <f t="shared" si="0"/>
        <v>0.15761829292671445</v>
      </c>
      <c r="Q12" s="27">
        <f t="shared" si="0"/>
        <v>0.15761829292671445</v>
      </c>
      <c r="R12" s="27">
        <f t="shared" si="0"/>
        <v>0.15761829292671445</v>
      </c>
      <c r="S12" s="27">
        <f t="shared" si="0"/>
        <v>0.15761829292671445</v>
      </c>
      <c r="T12" s="27">
        <f t="shared" si="0"/>
        <v>0.15761829292671445</v>
      </c>
      <c r="U12" s="27">
        <f t="shared" si="0"/>
        <v>0.15761829292671445</v>
      </c>
      <c r="V12" s="27">
        <f t="shared" si="0"/>
        <v>0.15761829292671445</v>
      </c>
      <c r="W12" s="27">
        <f t="shared" si="0"/>
        <v>0.15761829292671445</v>
      </c>
      <c r="X12" s="27">
        <f t="shared" si="0"/>
        <v>0.15761829292671445</v>
      </c>
      <c r="Y12" s="27">
        <f t="shared" si="0"/>
        <v>0.15761829292671445</v>
      </c>
      <c r="Z12" s="27">
        <f t="shared" si="0"/>
        <v>0.15761829292671445</v>
      </c>
      <c r="AA12" s="27">
        <f t="shared" si="0"/>
        <v>0</v>
      </c>
      <c r="AB12" s="27">
        <f t="shared" si="0"/>
        <v>0</v>
      </c>
      <c r="AC12" s="27">
        <f t="shared" si="0"/>
        <v>0</v>
      </c>
      <c r="AD12" s="27">
        <f t="shared" si="0"/>
        <v>0</v>
      </c>
      <c r="AE12" s="27">
        <f t="shared" si="0"/>
        <v>0</v>
      </c>
      <c r="AF12" s="27">
        <f t="shared" si="0"/>
        <v>0</v>
      </c>
      <c r="AG12" s="27">
        <f t="shared" si="0"/>
        <v>0</v>
      </c>
      <c r="AH12" s="27">
        <f t="shared" si="0"/>
        <v>0</v>
      </c>
      <c r="AI12" s="27">
        <f t="shared" si="0"/>
        <v>0</v>
      </c>
      <c r="AJ12" s="27">
        <f t="shared" si="0"/>
        <v>0</v>
      </c>
      <c r="AK12" s="27">
        <f t="shared" si="0"/>
        <v>0</v>
      </c>
      <c r="AL12" s="27">
        <f t="shared" si="0"/>
        <v>0</v>
      </c>
      <c r="AM12" s="27">
        <f t="shared" si="0"/>
        <v>0</v>
      </c>
      <c r="AN12" s="27">
        <f t="shared" si="0"/>
        <v>0</v>
      </c>
      <c r="AO12" s="27">
        <f t="shared" si="0"/>
        <v>0</v>
      </c>
      <c r="AP12" s="27">
        <f t="shared" si="0"/>
        <v>0</v>
      </c>
      <c r="AR12" s="39" t="s">
        <v>78</v>
      </c>
      <c r="AS12" s="39" t="s">
        <v>57</v>
      </c>
      <c r="AT12" s="39" t="s">
        <v>57</v>
      </c>
      <c r="AU12" s="39" t="s">
        <v>57</v>
      </c>
      <c r="AV12" s="39" t="s">
        <v>57</v>
      </c>
      <c r="AW12" s="39" t="s">
        <v>57</v>
      </c>
      <c r="AX12" s="39" t="s">
        <v>57</v>
      </c>
      <c r="AY12" s="39" t="s">
        <v>57</v>
      </c>
      <c r="AZ12" s="39" t="s">
        <v>57</v>
      </c>
      <c r="BA12" s="39" t="s">
        <v>57</v>
      </c>
      <c r="BC12" s="39" t="s">
        <v>52</v>
      </c>
      <c r="BD12" s="39" t="s">
        <v>52</v>
      </c>
      <c r="BE12" s="39" t="s">
        <v>57</v>
      </c>
      <c r="BF12" s="39" t="s">
        <v>57</v>
      </c>
      <c r="BG12" s="39" t="s">
        <v>57</v>
      </c>
      <c r="BH12" s="39" t="s">
        <v>57</v>
      </c>
      <c r="BI12" s="39" t="s">
        <v>57</v>
      </c>
      <c r="BJ12" s="39" t="s">
        <v>57</v>
      </c>
      <c r="BK12" s="39" t="s">
        <v>57</v>
      </c>
      <c r="BL12" s="39" t="s">
        <v>57</v>
      </c>
    </row>
    <row r="13" spans="1:66" ht="12" outlineLevel="1">
      <c r="B13" s="140" t="str">
        <f t="shared" ref="B13:B14" si="1">IF(BN13&lt;&gt;0,"!","")</f>
        <v>!</v>
      </c>
      <c r="D13" s="131" t="str">
        <f>INDEX($AR13:$BA13,MATCH(General!$F$14,$AR$4:$BA$4,0))</f>
        <v>VAT / special taxes</v>
      </c>
      <c r="E13" s="132" t="str">
        <f>General!$F$16&amp;" / "&amp;INDEX($BC13:$BL13,MATCH(General!$F$14,$BC$4:$BL$4,0))</f>
        <v>EUR / kWh</v>
      </c>
      <c r="G13" s="116"/>
      <c r="H13" s="116">
        <v>1.8133077947321132E-2</v>
      </c>
      <c r="I13" s="116">
        <v>1.8133077947321132E-2</v>
      </c>
      <c r="J13" s="116">
        <v>1.8133077947321132E-2</v>
      </c>
      <c r="K13" s="116">
        <v>1.8133077947321132E-2</v>
      </c>
      <c r="L13" s="116">
        <v>1.8133077947321132E-2</v>
      </c>
      <c r="M13" s="116">
        <v>1.8133077947321132E-2</v>
      </c>
      <c r="N13" s="116">
        <v>1.8133077947321132E-2</v>
      </c>
      <c r="O13" s="116">
        <v>1.8133077947321132E-2</v>
      </c>
      <c r="P13" s="116">
        <v>1.8133077947321132E-2</v>
      </c>
      <c r="Q13" s="116">
        <v>1.8133077947321132E-2</v>
      </c>
      <c r="R13" s="116">
        <v>1.8133077947321132E-2</v>
      </c>
      <c r="S13" s="116">
        <v>1.8133077947321132E-2</v>
      </c>
      <c r="T13" s="116">
        <v>1.8133077947321132E-2</v>
      </c>
      <c r="U13" s="116">
        <v>1.8133077947321132E-2</v>
      </c>
      <c r="V13" s="116">
        <v>1.8133077947321132E-2</v>
      </c>
      <c r="W13" s="116">
        <v>1.8133077947321132E-2</v>
      </c>
      <c r="X13" s="116">
        <v>1.8133077947321132E-2</v>
      </c>
      <c r="Y13" s="116">
        <v>1.8133077947321132E-2</v>
      </c>
      <c r="Z13" s="116">
        <v>1.8133077947321132E-2</v>
      </c>
      <c r="AA13" s="116"/>
      <c r="AB13" s="116"/>
      <c r="AC13" s="116"/>
      <c r="AD13" s="116"/>
      <c r="AE13" s="116"/>
      <c r="AF13" s="116"/>
      <c r="AG13" s="116"/>
      <c r="AH13" s="116"/>
      <c r="AI13" s="116"/>
      <c r="AJ13" s="116"/>
      <c r="AK13" s="116"/>
      <c r="AL13" s="116"/>
      <c r="AM13" s="116"/>
      <c r="AN13" s="116"/>
      <c r="AO13" s="116"/>
      <c r="AP13" s="116"/>
      <c r="AR13" s="39" t="s">
        <v>504</v>
      </c>
      <c r="AS13" s="39" t="s">
        <v>57</v>
      </c>
      <c r="AT13" s="39" t="s">
        <v>57</v>
      </c>
      <c r="AU13" s="39" t="s">
        <v>57</v>
      </c>
      <c r="AV13" s="39" t="s">
        <v>57</v>
      </c>
      <c r="AW13" s="39" t="s">
        <v>57</v>
      </c>
      <c r="AX13" s="39" t="s">
        <v>57</v>
      </c>
      <c r="AY13" s="39" t="s">
        <v>57</v>
      </c>
      <c r="AZ13" s="39" t="s">
        <v>57</v>
      </c>
      <c r="BA13" s="39" t="s">
        <v>57</v>
      </c>
      <c r="BC13" s="39" t="s">
        <v>52</v>
      </c>
      <c r="BD13" s="39" t="s">
        <v>52</v>
      </c>
      <c r="BE13" s="39" t="s">
        <v>57</v>
      </c>
      <c r="BF13" s="39" t="s">
        <v>57</v>
      </c>
      <c r="BG13" s="39" t="s">
        <v>57</v>
      </c>
      <c r="BH13" s="39" t="s">
        <v>57</v>
      </c>
      <c r="BI13" s="39" t="s">
        <v>57</v>
      </c>
      <c r="BJ13" s="39" t="s">
        <v>57</v>
      </c>
      <c r="BK13" s="39" t="s">
        <v>57</v>
      </c>
      <c r="BL13" s="39" t="s">
        <v>57</v>
      </c>
      <c r="BN13" s="25">
        <f>COUNTIFS($G13:$AP13,"",$G$8:$AP$8,"&lt;="&amp;Config!$F$12)</f>
        <v>1</v>
      </c>
    </row>
    <row r="14" spans="1:66" ht="12" outlineLevel="1">
      <c r="B14" s="140" t="str">
        <f t="shared" si="1"/>
        <v>!</v>
      </c>
      <c r="D14" s="131" t="str">
        <f>INDEX($AR14:$BA14,MATCH(General!$F$14,$AR$4:$BA$4,0))</f>
        <v>Subsidies</v>
      </c>
      <c r="E14" s="132" t="str">
        <f>General!$F$16&amp;" / "&amp;INDEX($BC14:$BL14,MATCH(General!$F$14,$BC$4:$BL$4,0))</f>
        <v>EUR / kWh</v>
      </c>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R14" s="39" t="s">
        <v>505</v>
      </c>
      <c r="AS14" s="39" t="s">
        <v>57</v>
      </c>
      <c r="AT14" s="39" t="s">
        <v>57</v>
      </c>
      <c r="AU14" s="39" t="s">
        <v>57</v>
      </c>
      <c r="AV14" s="39" t="s">
        <v>57</v>
      </c>
      <c r="AW14" s="39" t="s">
        <v>57</v>
      </c>
      <c r="AX14" s="39" t="s">
        <v>57</v>
      </c>
      <c r="AY14" s="39" t="s">
        <v>57</v>
      </c>
      <c r="AZ14" s="39" t="s">
        <v>57</v>
      </c>
      <c r="BA14" s="39" t="s">
        <v>57</v>
      </c>
      <c r="BC14" s="39" t="s">
        <v>52</v>
      </c>
      <c r="BD14" s="39" t="s">
        <v>52</v>
      </c>
      <c r="BE14" s="39" t="s">
        <v>57</v>
      </c>
      <c r="BF14" s="39" t="s">
        <v>57</v>
      </c>
      <c r="BG14" s="39" t="s">
        <v>57</v>
      </c>
      <c r="BH14" s="39" t="s">
        <v>57</v>
      </c>
      <c r="BI14" s="39" t="s">
        <v>57</v>
      </c>
      <c r="BJ14" s="39" t="s">
        <v>57</v>
      </c>
      <c r="BK14" s="39" t="s">
        <v>57</v>
      </c>
      <c r="BL14" s="39" t="s">
        <v>57</v>
      </c>
      <c r="BN14" s="25">
        <f>COUNTIFS($G14:$AP14,"",$G$8:$AP$8,"&lt;="&amp;Config!$F$12)</f>
        <v>20</v>
      </c>
    </row>
    <row r="15" spans="1:66" outlineLevel="1">
      <c r="E15" s="11"/>
    </row>
    <row r="16" spans="1:66" outlineLevel="1">
      <c r="D16" s="129" t="str">
        <f>INDEX($AR16:$BA16,MATCH(General!$F$14,$AR$4:$BA$4,0))</f>
        <v>Energy produced for own needs</v>
      </c>
      <c r="E16" s="72" t="str">
        <f>Config!$I$141</f>
        <v>Unit</v>
      </c>
      <c r="F16" s="72" t="s">
        <v>510</v>
      </c>
      <c r="G16" s="130">
        <f>Config!I$1</f>
        <v>2025</v>
      </c>
      <c r="H16" s="130">
        <f>Config!J$1</f>
        <v>2026</v>
      </c>
      <c r="I16" s="130">
        <f>Config!K$1</f>
        <v>2027</v>
      </c>
      <c r="J16" s="130">
        <f>Config!L$1</f>
        <v>2028</v>
      </c>
      <c r="K16" s="130">
        <f>Config!M$1</f>
        <v>2029</v>
      </c>
      <c r="L16" s="130">
        <f>Config!N$1</f>
        <v>2030</v>
      </c>
      <c r="M16" s="130">
        <f>Config!O$1</f>
        <v>2031</v>
      </c>
      <c r="N16" s="130">
        <f>Config!P$1</f>
        <v>2032</v>
      </c>
      <c r="O16" s="130">
        <f>Config!Q$1</f>
        <v>2033</v>
      </c>
      <c r="P16" s="130">
        <f>Config!R$1</f>
        <v>2034</v>
      </c>
      <c r="Q16" s="130">
        <f>Config!S$1</f>
        <v>2035</v>
      </c>
      <c r="R16" s="130">
        <f>Config!T$1</f>
        <v>2036</v>
      </c>
      <c r="S16" s="130">
        <f>Config!U$1</f>
        <v>2037</v>
      </c>
      <c r="T16" s="130">
        <f>Config!V$1</f>
        <v>2038</v>
      </c>
      <c r="U16" s="130">
        <f>Config!W$1</f>
        <v>2039</v>
      </c>
      <c r="V16" s="130">
        <f>Config!X$1</f>
        <v>2040</v>
      </c>
      <c r="W16" s="130">
        <f>Config!Y$1</f>
        <v>2041</v>
      </c>
      <c r="X16" s="130">
        <f>Config!Z$1</f>
        <v>2042</v>
      </c>
      <c r="Y16" s="130">
        <f>Config!AA$1</f>
        <v>2043</v>
      </c>
      <c r="Z16" s="130">
        <f>Config!AB$1</f>
        <v>2044</v>
      </c>
      <c r="AA16" s="130" t="str">
        <f>Config!AC$1</f>
        <v/>
      </c>
      <c r="AB16" s="130" t="str">
        <f>Config!AD$1</f>
        <v/>
      </c>
      <c r="AC16" s="130" t="str">
        <f>Config!AE$1</f>
        <v/>
      </c>
      <c r="AD16" s="130" t="str">
        <f>Config!AF$1</f>
        <v/>
      </c>
      <c r="AE16" s="130" t="str">
        <f>Config!AG$1</f>
        <v/>
      </c>
      <c r="AF16" s="130" t="str">
        <f>Config!AH$1</f>
        <v/>
      </c>
      <c r="AG16" s="130" t="str">
        <f>Config!AI$1</f>
        <v/>
      </c>
      <c r="AH16" s="130" t="str">
        <f>Config!AJ$1</f>
        <v/>
      </c>
      <c r="AI16" s="130" t="str">
        <f>Config!AK$1</f>
        <v/>
      </c>
      <c r="AJ16" s="130" t="str">
        <f>Config!AL$1</f>
        <v/>
      </c>
      <c r="AK16" s="130" t="str">
        <f>Config!AM$1</f>
        <v/>
      </c>
      <c r="AL16" s="130" t="str">
        <f>Config!AN$1</f>
        <v/>
      </c>
      <c r="AM16" s="130" t="str">
        <f>Config!AO$1</f>
        <v/>
      </c>
      <c r="AN16" s="130" t="str">
        <f>Config!AP$1</f>
        <v/>
      </c>
      <c r="AO16" s="130" t="str">
        <f>Config!AQ$1</f>
        <v/>
      </c>
      <c r="AP16" s="130" t="str">
        <f>Config!AR$1</f>
        <v/>
      </c>
      <c r="AR16" s="39" t="s">
        <v>50</v>
      </c>
      <c r="AS16" s="39" t="s">
        <v>57</v>
      </c>
      <c r="AT16" s="39" t="s">
        <v>57</v>
      </c>
      <c r="AU16" s="39" t="s">
        <v>57</v>
      </c>
      <c r="AV16" s="39" t="s">
        <v>57</v>
      </c>
      <c r="AW16" s="39" t="s">
        <v>57</v>
      </c>
      <c r="AX16" s="39" t="s">
        <v>57</v>
      </c>
      <c r="AY16" s="39" t="s">
        <v>57</v>
      </c>
      <c r="AZ16" s="39" t="s">
        <v>57</v>
      </c>
      <c r="BA16" s="39" t="s">
        <v>57</v>
      </c>
    </row>
    <row r="17" spans="2:66" outlineLevel="1">
      <c r="D17" s="129"/>
      <c r="E17" s="129"/>
      <c r="F17" s="129"/>
      <c r="G17" s="130" t="str">
        <f>Config!I$2</f>
        <v>Construction</v>
      </c>
      <c r="H17" s="130" t="str">
        <f>Config!J$2</f>
        <v>Construction</v>
      </c>
      <c r="I17" s="130" t="str">
        <f>Config!K$2</f>
        <v>Operation</v>
      </c>
      <c r="J17" s="130" t="str">
        <f>Config!L$2</f>
        <v>Operation</v>
      </c>
      <c r="K17" s="130" t="str">
        <f>Config!M$2</f>
        <v>Operation</v>
      </c>
      <c r="L17" s="130" t="str">
        <f>Config!N$2</f>
        <v>Operation</v>
      </c>
      <c r="M17" s="130" t="str">
        <f>Config!O$2</f>
        <v>Operation</v>
      </c>
      <c r="N17" s="130" t="str">
        <f>Config!P$2</f>
        <v>Operation</v>
      </c>
      <c r="O17" s="130" t="str">
        <f>Config!Q$2</f>
        <v>Operation</v>
      </c>
      <c r="P17" s="130" t="str">
        <f>Config!R$2</f>
        <v>Operation</v>
      </c>
      <c r="Q17" s="130" t="str">
        <f>Config!S$2</f>
        <v>Operation</v>
      </c>
      <c r="R17" s="130" t="str">
        <f>Config!T$2</f>
        <v>Operation</v>
      </c>
      <c r="S17" s="130" t="str">
        <f>Config!U$2</f>
        <v>Operation</v>
      </c>
      <c r="T17" s="130" t="str">
        <f>Config!V$2</f>
        <v>Operation</v>
      </c>
      <c r="U17" s="130" t="str">
        <f>Config!W$2</f>
        <v>Operation</v>
      </c>
      <c r="V17" s="130" t="str">
        <f>Config!X$2</f>
        <v>Operation</v>
      </c>
      <c r="W17" s="130" t="str">
        <f>Config!Y$2</f>
        <v>Operation</v>
      </c>
      <c r="X17" s="130" t="str">
        <f>Config!Z$2</f>
        <v>Operation</v>
      </c>
      <c r="Y17" s="130" t="str">
        <f>Config!AA$2</f>
        <v>Operation</v>
      </c>
      <c r="Z17" s="130" t="str">
        <f>Config!AB$2</f>
        <v>Operation</v>
      </c>
      <c r="AA17" s="130" t="str">
        <f>Config!AC$2</f>
        <v/>
      </c>
      <c r="AB17" s="130" t="str">
        <f>Config!AD$2</f>
        <v/>
      </c>
      <c r="AC17" s="130" t="str">
        <f>Config!AE$2</f>
        <v/>
      </c>
      <c r="AD17" s="130" t="str">
        <f>Config!AF$2</f>
        <v/>
      </c>
      <c r="AE17" s="130" t="str">
        <f>Config!AG$2</f>
        <v/>
      </c>
      <c r="AF17" s="130" t="str">
        <f>Config!AH$2</f>
        <v/>
      </c>
      <c r="AG17" s="130" t="str">
        <f>Config!AI$2</f>
        <v/>
      </c>
      <c r="AH17" s="130" t="str">
        <f>Config!AJ$2</f>
        <v/>
      </c>
      <c r="AI17" s="130" t="str">
        <f>Config!AK$2</f>
        <v/>
      </c>
      <c r="AJ17" s="130" t="str">
        <f>Config!AL$2</f>
        <v/>
      </c>
      <c r="AK17" s="130" t="str">
        <f>Config!AM$2</f>
        <v/>
      </c>
      <c r="AL17" s="130" t="str">
        <f>Config!AN$2</f>
        <v/>
      </c>
      <c r="AM17" s="130" t="str">
        <f>Config!AO$2</f>
        <v/>
      </c>
      <c r="AN17" s="130" t="str">
        <f>Config!AP$2</f>
        <v/>
      </c>
      <c r="AO17" s="130" t="str">
        <f>Config!AQ$2</f>
        <v/>
      </c>
      <c r="AP17" s="130" t="str">
        <f>Config!AR$2</f>
        <v/>
      </c>
    </row>
    <row r="18" spans="2:66" outlineLevel="1">
      <c r="B18" s="140" t="str">
        <f>IF(BN18&lt;&gt;0,"!","")</f>
        <v>!</v>
      </c>
      <c r="D18" s="125" t="str">
        <f>INDEX($AR18:$BA18,MATCH(General!$F$14,$AR$4:$BA$4,0))</f>
        <v>Quantity</v>
      </c>
      <c r="E18" s="60" t="str">
        <f>INDEX($BC18:$BL18,MATCH(General!$F$14,$BC$4:$BL$4,0))</f>
        <v>kWh</v>
      </c>
      <c r="F18" s="25">
        <f>SUM(G18:AP18)</f>
        <v>760000</v>
      </c>
      <c r="G18" s="30"/>
      <c r="H18" s="30">
        <v>40000</v>
      </c>
      <c r="I18" s="30">
        <v>40000</v>
      </c>
      <c r="J18" s="30">
        <v>40000</v>
      </c>
      <c r="K18" s="30">
        <v>40000</v>
      </c>
      <c r="L18" s="30">
        <v>40000</v>
      </c>
      <c r="M18" s="30">
        <v>40000</v>
      </c>
      <c r="N18" s="30">
        <v>40000</v>
      </c>
      <c r="O18" s="30">
        <v>40000</v>
      </c>
      <c r="P18" s="30">
        <v>40000</v>
      </c>
      <c r="Q18" s="30">
        <v>40000</v>
      </c>
      <c r="R18" s="30">
        <v>40000</v>
      </c>
      <c r="S18" s="30">
        <v>40000</v>
      </c>
      <c r="T18" s="30">
        <v>40000</v>
      </c>
      <c r="U18" s="30">
        <v>40000</v>
      </c>
      <c r="V18" s="30">
        <v>40000</v>
      </c>
      <c r="W18" s="30">
        <v>40000</v>
      </c>
      <c r="X18" s="30">
        <v>40000</v>
      </c>
      <c r="Y18" s="30">
        <v>40000</v>
      </c>
      <c r="Z18" s="30">
        <v>40000</v>
      </c>
      <c r="AA18" s="30"/>
      <c r="AB18" s="30"/>
      <c r="AC18" s="30"/>
      <c r="AD18" s="30"/>
      <c r="AE18" s="30"/>
      <c r="AF18" s="30"/>
      <c r="AG18" s="30"/>
      <c r="AH18" s="30"/>
      <c r="AI18" s="30"/>
      <c r="AJ18" s="30"/>
      <c r="AK18" s="30"/>
      <c r="AL18" s="30"/>
      <c r="AM18" s="30"/>
      <c r="AN18" s="30"/>
      <c r="AO18" s="30"/>
      <c r="AP18" s="30"/>
      <c r="AR18" s="39" t="s">
        <v>51</v>
      </c>
      <c r="AS18" s="39" t="s">
        <v>57</v>
      </c>
      <c r="AT18" s="39" t="s">
        <v>57</v>
      </c>
      <c r="AU18" s="39" t="s">
        <v>57</v>
      </c>
      <c r="AV18" s="39" t="s">
        <v>57</v>
      </c>
      <c r="AW18" s="39" t="s">
        <v>57</v>
      </c>
      <c r="AX18" s="39" t="s">
        <v>57</v>
      </c>
      <c r="AY18" s="39" t="s">
        <v>57</v>
      </c>
      <c r="AZ18" s="39" t="s">
        <v>57</v>
      </c>
      <c r="BA18" s="39" t="s">
        <v>57</v>
      </c>
      <c r="BC18" s="39" t="s">
        <v>52</v>
      </c>
      <c r="BD18" s="39" t="s">
        <v>52</v>
      </c>
      <c r="BE18" s="39" t="s">
        <v>57</v>
      </c>
      <c r="BF18" s="39" t="s">
        <v>57</v>
      </c>
      <c r="BG18" s="39" t="s">
        <v>57</v>
      </c>
      <c r="BH18" s="39" t="s">
        <v>57</v>
      </c>
      <c r="BI18" s="39" t="s">
        <v>57</v>
      </c>
      <c r="BJ18" s="39" t="s">
        <v>57</v>
      </c>
      <c r="BK18" s="39" t="s">
        <v>57</v>
      </c>
      <c r="BL18" s="39" t="s">
        <v>57</v>
      </c>
      <c r="BN18" s="25">
        <f>COUNTIFS($G18:$AP18,"",$G$16:$AP$16,"&lt;="&amp;Config!$F$12)</f>
        <v>1</v>
      </c>
    </row>
    <row r="19" spans="2:66" outlineLevel="1">
      <c r="B19" s="140" t="str">
        <f>IF(BN19&lt;&gt;0,"!","")</f>
        <v>!</v>
      </c>
      <c r="D19" s="125" t="str">
        <f>INDEX($AR19:$BA19,MATCH(General!$F$14,$AR$4:$BA$4,0))</f>
        <v>Price without taxes and subsidies</v>
      </c>
      <c r="E19" s="60" t="str">
        <f>General!$F$16&amp;" / "&amp;INDEX($BC19:$BL19,MATCH(General!$F$14,$BC$4:$BL$4,0))</f>
        <v>EUR / kWh</v>
      </c>
      <c r="G19" s="31"/>
      <c r="H19" s="31">
        <f>H11</f>
        <v>0.13948521497939331</v>
      </c>
      <c r="I19" s="31">
        <f t="shared" ref="I19:Z19" si="2">I11</f>
        <v>0.13948521497939331</v>
      </c>
      <c r="J19" s="31">
        <f t="shared" si="2"/>
        <v>0.13948521497939331</v>
      </c>
      <c r="K19" s="31">
        <f t="shared" si="2"/>
        <v>0.13948521497939331</v>
      </c>
      <c r="L19" s="31">
        <f t="shared" si="2"/>
        <v>0.13948521497939331</v>
      </c>
      <c r="M19" s="31">
        <f t="shared" si="2"/>
        <v>0.13948521497939331</v>
      </c>
      <c r="N19" s="31">
        <f t="shared" si="2"/>
        <v>0.13948521497939331</v>
      </c>
      <c r="O19" s="31">
        <f t="shared" si="2"/>
        <v>0.13948521497939331</v>
      </c>
      <c r="P19" s="31">
        <f t="shared" si="2"/>
        <v>0.13948521497939331</v>
      </c>
      <c r="Q19" s="31">
        <f t="shared" si="2"/>
        <v>0.13948521497939331</v>
      </c>
      <c r="R19" s="31">
        <f t="shared" si="2"/>
        <v>0.13948521497939331</v>
      </c>
      <c r="S19" s="31">
        <f t="shared" si="2"/>
        <v>0.13948521497939331</v>
      </c>
      <c r="T19" s="31">
        <f t="shared" si="2"/>
        <v>0.13948521497939331</v>
      </c>
      <c r="U19" s="31">
        <f t="shared" si="2"/>
        <v>0.13948521497939331</v>
      </c>
      <c r="V19" s="31">
        <f t="shared" si="2"/>
        <v>0.13948521497939331</v>
      </c>
      <c r="W19" s="31">
        <f t="shared" si="2"/>
        <v>0.13948521497939331</v>
      </c>
      <c r="X19" s="31">
        <f t="shared" si="2"/>
        <v>0.13948521497939331</v>
      </c>
      <c r="Y19" s="31">
        <f t="shared" si="2"/>
        <v>0.13948521497939331</v>
      </c>
      <c r="Z19" s="31">
        <f t="shared" si="2"/>
        <v>0.13948521497939331</v>
      </c>
      <c r="AA19" s="31"/>
      <c r="AB19" s="31"/>
      <c r="AC19" s="31"/>
      <c r="AD19" s="31"/>
      <c r="AE19" s="31"/>
      <c r="AF19" s="31"/>
      <c r="AG19" s="31"/>
      <c r="AH19" s="31"/>
      <c r="AI19" s="31"/>
      <c r="AJ19" s="31"/>
      <c r="AK19" s="31"/>
      <c r="AL19" s="31"/>
      <c r="AM19" s="31"/>
      <c r="AN19" s="31"/>
      <c r="AO19" s="31"/>
      <c r="AP19" s="31"/>
      <c r="AR19" s="39" t="s">
        <v>83</v>
      </c>
      <c r="AS19" s="39" t="s">
        <v>57</v>
      </c>
      <c r="AT19" s="39" t="s">
        <v>57</v>
      </c>
      <c r="AU19" s="39" t="s">
        <v>57</v>
      </c>
      <c r="AV19" s="39" t="s">
        <v>57</v>
      </c>
      <c r="AW19" s="39" t="s">
        <v>57</v>
      </c>
      <c r="AX19" s="39" t="s">
        <v>57</v>
      </c>
      <c r="AY19" s="39" t="s">
        <v>57</v>
      </c>
      <c r="AZ19" s="39" t="s">
        <v>57</v>
      </c>
      <c r="BA19" s="39" t="s">
        <v>57</v>
      </c>
      <c r="BC19" s="39" t="s">
        <v>52</v>
      </c>
      <c r="BD19" s="39" t="s">
        <v>52</v>
      </c>
      <c r="BE19" s="39" t="s">
        <v>57</v>
      </c>
      <c r="BF19" s="39" t="s">
        <v>57</v>
      </c>
      <c r="BG19" s="39" t="s">
        <v>57</v>
      </c>
      <c r="BH19" s="39" t="s">
        <v>57</v>
      </c>
      <c r="BI19" s="39" t="s">
        <v>57</v>
      </c>
      <c r="BJ19" s="39" t="s">
        <v>57</v>
      </c>
      <c r="BK19" s="39" t="s">
        <v>57</v>
      </c>
      <c r="BL19" s="39" t="s">
        <v>57</v>
      </c>
      <c r="BN19" s="25">
        <f>COUNTIFS($G19:$AP19,"",$G$16:$AP$16,"&lt;="&amp;Config!$F$12)</f>
        <v>1</v>
      </c>
    </row>
    <row r="20" spans="2:66" outlineLevel="1">
      <c r="D20" s="125" t="str">
        <f>INDEX($AR20:$BA20,MATCH(General!$F$14,$AR$4:$BA$4,0))</f>
        <v>Price with taxes and subsidies</v>
      </c>
      <c r="E20" s="60" t="str">
        <f>General!$F$16&amp;" / "&amp;INDEX($BC20:$BL20,MATCH(General!$F$14,$BC$4:$BL$4,0))</f>
        <v>EUR / kWh</v>
      </c>
      <c r="G20" s="27">
        <f t="shared" ref="G20:AP20" si="3">SUM(G19,G21:G22)</f>
        <v>0</v>
      </c>
      <c r="H20" s="27">
        <f t="shared" si="3"/>
        <v>0.15761829292671445</v>
      </c>
      <c r="I20" s="27">
        <f t="shared" si="3"/>
        <v>0.15761829292671445</v>
      </c>
      <c r="J20" s="27">
        <f t="shared" si="3"/>
        <v>0.15761829292671445</v>
      </c>
      <c r="K20" s="27">
        <f t="shared" si="3"/>
        <v>0.15761829292671445</v>
      </c>
      <c r="L20" s="27">
        <f t="shared" si="3"/>
        <v>0.15761829292671445</v>
      </c>
      <c r="M20" s="27">
        <f t="shared" si="3"/>
        <v>0.15761829292671445</v>
      </c>
      <c r="N20" s="27">
        <f t="shared" si="3"/>
        <v>0.15761829292671445</v>
      </c>
      <c r="O20" s="27">
        <f t="shared" si="3"/>
        <v>0.15761829292671445</v>
      </c>
      <c r="P20" s="27">
        <f t="shared" si="3"/>
        <v>0.15761829292671445</v>
      </c>
      <c r="Q20" s="27">
        <f t="shared" si="3"/>
        <v>0.15761829292671445</v>
      </c>
      <c r="R20" s="27">
        <f t="shared" si="3"/>
        <v>0.15761829292671445</v>
      </c>
      <c r="S20" s="27">
        <f t="shared" si="3"/>
        <v>0.15761829292671445</v>
      </c>
      <c r="T20" s="27">
        <f t="shared" si="3"/>
        <v>0.15761829292671445</v>
      </c>
      <c r="U20" s="27">
        <f t="shared" si="3"/>
        <v>0.15761829292671445</v>
      </c>
      <c r="V20" s="27">
        <f t="shared" si="3"/>
        <v>0.15761829292671445</v>
      </c>
      <c r="W20" s="27">
        <f t="shared" si="3"/>
        <v>0.15761829292671445</v>
      </c>
      <c r="X20" s="27">
        <f t="shared" si="3"/>
        <v>0.15761829292671445</v>
      </c>
      <c r="Y20" s="27">
        <f t="shared" si="3"/>
        <v>0.15761829292671445</v>
      </c>
      <c r="Z20" s="27">
        <f t="shared" si="3"/>
        <v>0.15761829292671445</v>
      </c>
      <c r="AA20" s="27">
        <f t="shared" si="3"/>
        <v>0</v>
      </c>
      <c r="AB20" s="27">
        <f t="shared" si="3"/>
        <v>0</v>
      </c>
      <c r="AC20" s="27">
        <f t="shared" si="3"/>
        <v>0</v>
      </c>
      <c r="AD20" s="27">
        <f t="shared" si="3"/>
        <v>0</v>
      </c>
      <c r="AE20" s="27">
        <f t="shared" si="3"/>
        <v>0</v>
      </c>
      <c r="AF20" s="27">
        <f t="shared" si="3"/>
        <v>0</v>
      </c>
      <c r="AG20" s="27">
        <f t="shared" si="3"/>
        <v>0</v>
      </c>
      <c r="AH20" s="27">
        <f t="shared" si="3"/>
        <v>0</v>
      </c>
      <c r="AI20" s="27">
        <f t="shared" si="3"/>
        <v>0</v>
      </c>
      <c r="AJ20" s="27">
        <f t="shared" si="3"/>
        <v>0</v>
      </c>
      <c r="AK20" s="27">
        <f t="shared" si="3"/>
        <v>0</v>
      </c>
      <c r="AL20" s="27">
        <f t="shared" si="3"/>
        <v>0</v>
      </c>
      <c r="AM20" s="27">
        <f t="shared" si="3"/>
        <v>0</v>
      </c>
      <c r="AN20" s="27">
        <f t="shared" si="3"/>
        <v>0</v>
      </c>
      <c r="AO20" s="27">
        <f t="shared" si="3"/>
        <v>0</v>
      </c>
      <c r="AP20" s="27">
        <f t="shared" si="3"/>
        <v>0</v>
      </c>
      <c r="AR20" s="39" t="s">
        <v>78</v>
      </c>
      <c r="AS20" s="39" t="s">
        <v>57</v>
      </c>
      <c r="AT20" s="39" t="s">
        <v>57</v>
      </c>
      <c r="AU20" s="39" t="s">
        <v>57</v>
      </c>
      <c r="AV20" s="39" t="s">
        <v>57</v>
      </c>
      <c r="AW20" s="39" t="s">
        <v>57</v>
      </c>
      <c r="AX20" s="39" t="s">
        <v>57</v>
      </c>
      <c r="AY20" s="39" t="s">
        <v>57</v>
      </c>
      <c r="AZ20" s="39" t="s">
        <v>57</v>
      </c>
      <c r="BA20" s="39" t="s">
        <v>57</v>
      </c>
      <c r="BC20" s="39" t="s">
        <v>52</v>
      </c>
      <c r="BD20" s="39" t="s">
        <v>52</v>
      </c>
      <c r="BE20" s="39" t="s">
        <v>57</v>
      </c>
      <c r="BF20" s="39" t="s">
        <v>57</v>
      </c>
      <c r="BG20" s="39" t="s">
        <v>57</v>
      </c>
      <c r="BH20" s="39" t="s">
        <v>57</v>
      </c>
      <c r="BI20" s="39" t="s">
        <v>57</v>
      </c>
      <c r="BJ20" s="39" t="s">
        <v>57</v>
      </c>
      <c r="BK20" s="39" t="s">
        <v>57</v>
      </c>
      <c r="BL20" s="39" t="s">
        <v>57</v>
      </c>
    </row>
    <row r="21" spans="2:66" ht="12" outlineLevel="1">
      <c r="B21" s="140" t="str">
        <f t="shared" ref="B21:B22" si="4">IF(BN21&lt;&gt;0,"!","")</f>
        <v>!</v>
      </c>
      <c r="D21" s="131" t="str">
        <f>INDEX($AR21:$BA21,MATCH(General!$F$14,$AR$4:$BA$4,0))</f>
        <v>VAT / special taxes</v>
      </c>
      <c r="E21" s="132" t="str">
        <f>General!$F$16&amp;" / "&amp;INDEX($BC21:$BL21,MATCH(General!$F$14,$BC$4:$BL$4,0))</f>
        <v>EUR / kWh</v>
      </c>
      <c r="G21" s="116"/>
      <c r="H21" s="116">
        <f>H13</f>
        <v>1.8133077947321132E-2</v>
      </c>
      <c r="I21" s="116">
        <f t="shared" ref="I21:Z21" si="5">I13</f>
        <v>1.8133077947321132E-2</v>
      </c>
      <c r="J21" s="116">
        <f t="shared" si="5"/>
        <v>1.8133077947321132E-2</v>
      </c>
      <c r="K21" s="116">
        <f t="shared" si="5"/>
        <v>1.8133077947321132E-2</v>
      </c>
      <c r="L21" s="116">
        <f t="shared" si="5"/>
        <v>1.8133077947321132E-2</v>
      </c>
      <c r="M21" s="116">
        <f t="shared" si="5"/>
        <v>1.8133077947321132E-2</v>
      </c>
      <c r="N21" s="116">
        <f t="shared" si="5"/>
        <v>1.8133077947321132E-2</v>
      </c>
      <c r="O21" s="116">
        <f t="shared" si="5"/>
        <v>1.8133077947321132E-2</v>
      </c>
      <c r="P21" s="116">
        <f t="shared" si="5"/>
        <v>1.8133077947321132E-2</v>
      </c>
      <c r="Q21" s="116">
        <f t="shared" si="5"/>
        <v>1.8133077947321132E-2</v>
      </c>
      <c r="R21" s="116">
        <f t="shared" si="5"/>
        <v>1.8133077947321132E-2</v>
      </c>
      <c r="S21" s="116">
        <f t="shared" si="5"/>
        <v>1.8133077947321132E-2</v>
      </c>
      <c r="T21" s="116">
        <f t="shared" si="5"/>
        <v>1.8133077947321132E-2</v>
      </c>
      <c r="U21" s="116">
        <f t="shared" si="5"/>
        <v>1.8133077947321132E-2</v>
      </c>
      <c r="V21" s="116">
        <f t="shared" si="5"/>
        <v>1.8133077947321132E-2</v>
      </c>
      <c r="W21" s="116">
        <f t="shared" si="5"/>
        <v>1.8133077947321132E-2</v>
      </c>
      <c r="X21" s="116">
        <f t="shared" si="5"/>
        <v>1.8133077947321132E-2</v>
      </c>
      <c r="Y21" s="116">
        <f t="shared" si="5"/>
        <v>1.8133077947321132E-2</v>
      </c>
      <c r="Z21" s="116">
        <f t="shared" si="5"/>
        <v>1.8133077947321132E-2</v>
      </c>
      <c r="AA21" s="116"/>
      <c r="AB21" s="116"/>
      <c r="AC21" s="116"/>
      <c r="AD21" s="116"/>
      <c r="AE21" s="116"/>
      <c r="AF21" s="116"/>
      <c r="AG21" s="116"/>
      <c r="AH21" s="116"/>
      <c r="AI21" s="116"/>
      <c r="AJ21" s="116"/>
      <c r="AK21" s="116"/>
      <c r="AL21" s="116"/>
      <c r="AM21" s="116"/>
      <c r="AN21" s="116"/>
      <c r="AO21" s="116"/>
      <c r="AP21" s="116"/>
      <c r="AR21" s="39" t="s">
        <v>504</v>
      </c>
      <c r="AS21" s="39" t="s">
        <v>57</v>
      </c>
      <c r="AT21" s="39" t="s">
        <v>57</v>
      </c>
      <c r="AU21" s="39" t="s">
        <v>57</v>
      </c>
      <c r="AV21" s="39" t="s">
        <v>57</v>
      </c>
      <c r="AW21" s="39" t="s">
        <v>57</v>
      </c>
      <c r="AX21" s="39" t="s">
        <v>57</v>
      </c>
      <c r="AY21" s="39" t="s">
        <v>57</v>
      </c>
      <c r="AZ21" s="39" t="s">
        <v>57</v>
      </c>
      <c r="BA21" s="39" t="s">
        <v>57</v>
      </c>
      <c r="BC21" s="39" t="s">
        <v>52</v>
      </c>
      <c r="BD21" s="39" t="s">
        <v>52</v>
      </c>
      <c r="BE21" s="39" t="s">
        <v>57</v>
      </c>
      <c r="BF21" s="39" t="s">
        <v>57</v>
      </c>
      <c r="BG21" s="39" t="s">
        <v>57</v>
      </c>
      <c r="BH21" s="39" t="s">
        <v>57</v>
      </c>
      <c r="BI21" s="39" t="s">
        <v>57</v>
      </c>
      <c r="BJ21" s="39" t="s">
        <v>57</v>
      </c>
      <c r="BK21" s="39" t="s">
        <v>57</v>
      </c>
      <c r="BL21" s="39" t="s">
        <v>57</v>
      </c>
      <c r="BN21" s="25">
        <f>COUNTIFS($G21:$AP21,"",$G$16:$AP$16,"&lt;="&amp;Config!$F$12)</f>
        <v>1</v>
      </c>
    </row>
    <row r="22" spans="2:66" ht="12" outlineLevel="1">
      <c r="B22" s="140" t="str">
        <f t="shared" si="4"/>
        <v>!</v>
      </c>
      <c r="D22" s="131" t="str">
        <f>INDEX($AR22:$BA22,MATCH(General!$F$14,$AR$4:$BA$4,0))</f>
        <v>Subsidies</v>
      </c>
      <c r="E22" s="132" t="str">
        <f>General!$F$16&amp;" / "&amp;INDEX($BC22:$BL22,MATCH(General!$F$14,$BC$4:$BL$4,0))</f>
        <v>EUR / kWh</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R22" s="39" t="s">
        <v>505</v>
      </c>
      <c r="AS22" s="39" t="s">
        <v>57</v>
      </c>
      <c r="AT22" s="39" t="s">
        <v>57</v>
      </c>
      <c r="AU22" s="39" t="s">
        <v>57</v>
      </c>
      <c r="AV22" s="39" t="s">
        <v>57</v>
      </c>
      <c r="AW22" s="39" t="s">
        <v>57</v>
      </c>
      <c r="AX22" s="39" t="s">
        <v>57</v>
      </c>
      <c r="AY22" s="39" t="s">
        <v>57</v>
      </c>
      <c r="AZ22" s="39" t="s">
        <v>57</v>
      </c>
      <c r="BA22" s="39" t="s">
        <v>57</v>
      </c>
      <c r="BC22" s="39" t="s">
        <v>52</v>
      </c>
      <c r="BD22" s="39" t="s">
        <v>52</v>
      </c>
      <c r="BE22" s="39" t="s">
        <v>57</v>
      </c>
      <c r="BF22" s="39" t="s">
        <v>57</v>
      </c>
      <c r="BG22" s="39" t="s">
        <v>57</v>
      </c>
      <c r="BH22" s="39" t="s">
        <v>57</v>
      </c>
      <c r="BI22" s="39" t="s">
        <v>57</v>
      </c>
      <c r="BJ22" s="39" t="s">
        <v>57</v>
      </c>
      <c r="BK22" s="39" t="s">
        <v>57</v>
      </c>
      <c r="BL22" s="39" t="s">
        <v>57</v>
      </c>
      <c r="BN22" s="25">
        <f>COUNTIFS($G22:$AP22,"",$G$16:$AP$16,"&lt;="&amp;Config!$F$12)</f>
        <v>20</v>
      </c>
    </row>
    <row r="23" spans="2:66" outlineLevel="1">
      <c r="E23" s="11"/>
    </row>
    <row r="24" spans="2:66" outlineLevel="1">
      <c r="D24" s="129" t="str">
        <f>INDEX($AR24:$BA24,MATCH(General!$F$14,$AR$4:$BA$4,0))</f>
        <v>Operation and maintenance fee (O&amp;M)</v>
      </c>
      <c r="E24" s="72" t="str">
        <f>Config!$I$141</f>
        <v>Unit</v>
      </c>
      <c r="F24" s="72" t="s">
        <v>510</v>
      </c>
      <c r="G24" s="130">
        <f>Config!I$1</f>
        <v>2025</v>
      </c>
      <c r="H24" s="130">
        <f>Config!J$1</f>
        <v>2026</v>
      </c>
      <c r="I24" s="130">
        <f>Config!K$1</f>
        <v>2027</v>
      </c>
      <c r="J24" s="130">
        <f>Config!L$1</f>
        <v>2028</v>
      </c>
      <c r="K24" s="130">
        <f>Config!M$1</f>
        <v>2029</v>
      </c>
      <c r="L24" s="130">
        <f>Config!N$1</f>
        <v>2030</v>
      </c>
      <c r="M24" s="130">
        <f>Config!O$1</f>
        <v>2031</v>
      </c>
      <c r="N24" s="130">
        <f>Config!P$1</f>
        <v>2032</v>
      </c>
      <c r="O24" s="130">
        <f>Config!Q$1</f>
        <v>2033</v>
      </c>
      <c r="P24" s="130">
        <f>Config!R$1</f>
        <v>2034</v>
      </c>
      <c r="Q24" s="130">
        <f>Config!S$1</f>
        <v>2035</v>
      </c>
      <c r="R24" s="130">
        <f>Config!T$1</f>
        <v>2036</v>
      </c>
      <c r="S24" s="130">
        <f>Config!U$1</f>
        <v>2037</v>
      </c>
      <c r="T24" s="130">
        <f>Config!V$1</f>
        <v>2038</v>
      </c>
      <c r="U24" s="130">
        <f>Config!W$1</f>
        <v>2039</v>
      </c>
      <c r="V24" s="130">
        <f>Config!X$1</f>
        <v>2040</v>
      </c>
      <c r="W24" s="130">
        <f>Config!Y$1</f>
        <v>2041</v>
      </c>
      <c r="X24" s="130">
        <f>Config!Z$1</f>
        <v>2042</v>
      </c>
      <c r="Y24" s="130">
        <f>Config!AA$1</f>
        <v>2043</v>
      </c>
      <c r="Z24" s="130">
        <f>Config!AB$1</f>
        <v>2044</v>
      </c>
      <c r="AA24" s="130" t="str">
        <f>Config!AC$1</f>
        <v/>
      </c>
      <c r="AB24" s="130" t="str">
        <f>Config!AD$1</f>
        <v/>
      </c>
      <c r="AC24" s="130" t="str">
        <f>Config!AE$1</f>
        <v/>
      </c>
      <c r="AD24" s="130" t="str">
        <f>Config!AF$1</f>
        <v/>
      </c>
      <c r="AE24" s="130" t="str">
        <f>Config!AG$1</f>
        <v/>
      </c>
      <c r="AF24" s="130" t="str">
        <f>Config!AH$1</f>
        <v/>
      </c>
      <c r="AG24" s="130" t="str">
        <f>Config!AI$1</f>
        <v/>
      </c>
      <c r="AH24" s="130" t="str">
        <f>Config!AJ$1</f>
        <v/>
      </c>
      <c r="AI24" s="130" t="str">
        <f>Config!AK$1</f>
        <v/>
      </c>
      <c r="AJ24" s="130" t="str">
        <f>Config!AL$1</f>
        <v/>
      </c>
      <c r="AK24" s="130" t="str">
        <f>Config!AM$1</f>
        <v/>
      </c>
      <c r="AL24" s="130" t="str">
        <f>Config!AN$1</f>
        <v/>
      </c>
      <c r="AM24" s="130" t="str">
        <f>Config!AO$1</f>
        <v/>
      </c>
      <c r="AN24" s="130" t="str">
        <f>Config!AP$1</f>
        <v/>
      </c>
      <c r="AO24" s="130" t="str">
        <f>Config!AQ$1</f>
        <v/>
      </c>
      <c r="AP24" s="130" t="str">
        <f>Config!AR$1</f>
        <v/>
      </c>
      <c r="AR24" s="39" t="s">
        <v>615</v>
      </c>
      <c r="AS24" s="39" t="s">
        <v>57</v>
      </c>
      <c r="AT24" s="39" t="s">
        <v>57</v>
      </c>
      <c r="AU24" s="39" t="s">
        <v>57</v>
      </c>
      <c r="AV24" s="39" t="s">
        <v>57</v>
      </c>
      <c r="AW24" s="39" t="s">
        <v>57</v>
      </c>
      <c r="AX24" s="39" t="s">
        <v>57</v>
      </c>
      <c r="AY24" s="39" t="s">
        <v>57</v>
      </c>
      <c r="AZ24" s="39" t="s">
        <v>57</v>
      </c>
      <c r="BA24" s="39" t="s">
        <v>57</v>
      </c>
    </row>
    <row r="25" spans="2:66" outlineLevel="1">
      <c r="D25" s="129"/>
      <c r="E25" s="129"/>
      <c r="F25" s="129"/>
      <c r="G25" s="130" t="str">
        <f>Config!I$2</f>
        <v>Construction</v>
      </c>
      <c r="H25" s="130" t="str">
        <f>Config!J$2</f>
        <v>Construction</v>
      </c>
      <c r="I25" s="130" t="str">
        <f>Config!K$2</f>
        <v>Operation</v>
      </c>
      <c r="J25" s="130" t="str">
        <f>Config!L$2</f>
        <v>Operation</v>
      </c>
      <c r="K25" s="130" t="str">
        <f>Config!M$2</f>
        <v>Operation</v>
      </c>
      <c r="L25" s="130" t="str">
        <f>Config!N$2</f>
        <v>Operation</v>
      </c>
      <c r="M25" s="130" t="str">
        <f>Config!O$2</f>
        <v>Operation</v>
      </c>
      <c r="N25" s="130" t="str">
        <f>Config!P$2</f>
        <v>Operation</v>
      </c>
      <c r="O25" s="130" t="str">
        <f>Config!Q$2</f>
        <v>Operation</v>
      </c>
      <c r="P25" s="130" t="str">
        <f>Config!R$2</f>
        <v>Operation</v>
      </c>
      <c r="Q25" s="130" t="str">
        <f>Config!S$2</f>
        <v>Operation</v>
      </c>
      <c r="R25" s="130" t="str">
        <f>Config!T$2</f>
        <v>Operation</v>
      </c>
      <c r="S25" s="130" t="str">
        <f>Config!U$2</f>
        <v>Operation</v>
      </c>
      <c r="T25" s="130" t="str">
        <f>Config!V$2</f>
        <v>Operation</v>
      </c>
      <c r="U25" s="130" t="str">
        <f>Config!W$2</f>
        <v>Operation</v>
      </c>
      <c r="V25" s="130" t="str">
        <f>Config!X$2</f>
        <v>Operation</v>
      </c>
      <c r="W25" s="130" t="str">
        <f>Config!Y$2</f>
        <v>Operation</v>
      </c>
      <c r="X25" s="130" t="str">
        <f>Config!Z$2</f>
        <v>Operation</v>
      </c>
      <c r="Y25" s="130" t="str">
        <f>Config!AA$2</f>
        <v>Operation</v>
      </c>
      <c r="Z25" s="130" t="str">
        <f>Config!AB$2</f>
        <v>Operation</v>
      </c>
      <c r="AA25" s="130" t="str">
        <f>Config!AC$2</f>
        <v/>
      </c>
      <c r="AB25" s="130" t="str">
        <f>Config!AD$2</f>
        <v/>
      </c>
      <c r="AC25" s="130" t="str">
        <f>Config!AE$2</f>
        <v/>
      </c>
      <c r="AD25" s="130" t="str">
        <f>Config!AF$2</f>
        <v/>
      </c>
      <c r="AE25" s="130" t="str">
        <f>Config!AG$2</f>
        <v/>
      </c>
      <c r="AF25" s="130" t="str">
        <f>Config!AH$2</f>
        <v/>
      </c>
      <c r="AG25" s="130" t="str">
        <f>Config!AI$2</f>
        <v/>
      </c>
      <c r="AH25" s="130" t="str">
        <f>Config!AJ$2</f>
        <v/>
      </c>
      <c r="AI25" s="130" t="str">
        <f>Config!AK$2</f>
        <v/>
      </c>
      <c r="AJ25" s="130" t="str">
        <f>Config!AL$2</f>
        <v/>
      </c>
      <c r="AK25" s="130" t="str">
        <f>Config!AM$2</f>
        <v/>
      </c>
      <c r="AL25" s="130" t="str">
        <f>Config!AN$2</f>
        <v/>
      </c>
      <c r="AM25" s="130" t="str">
        <f>Config!AO$2</f>
        <v/>
      </c>
      <c r="AN25" s="130" t="str">
        <f>Config!AP$2</f>
        <v/>
      </c>
      <c r="AO25" s="130" t="str">
        <f>Config!AQ$2</f>
        <v/>
      </c>
      <c r="AP25" s="130" t="str">
        <f>Config!AR$2</f>
        <v/>
      </c>
    </row>
    <row r="26" spans="2:66" outlineLevel="1">
      <c r="B26" s="140" t="str">
        <f t="shared" ref="B26:B30" si="6">IF(BN26&lt;&gt;0,"!","")</f>
        <v>!</v>
      </c>
      <c r="D26" s="7" t="s">
        <v>57</v>
      </c>
      <c r="E26" s="60" t="str">
        <f>General!$F$16</f>
        <v>EUR</v>
      </c>
      <c r="F26" s="25">
        <f t="shared" ref="F26:F31" si="7">SUM(G26:AP26)</f>
        <v>0</v>
      </c>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R26" s="8"/>
      <c r="AS26" s="8"/>
      <c r="AT26" s="8"/>
      <c r="AU26" s="8"/>
      <c r="AV26" s="8"/>
      <c r="AW26" s="8"/>
      <c r="AX26" s="8"/>
      <c r="AY26" s="8"/>
      <c r="AZ26" s="8"/>
      <c r="BA26" s="8"/>
      <c r="BC26" s="8"/>
      <c r="BD26" s="8"/>
      <c r="BE26" s="8"/>
      <c r="BF26" s="8"/>
      <c r="BG26" s="8"/>
      <c r="BH26" s="8"/>
      <c r="BI26" s="8"/>
      <c r="BJ26" s="8"/>
      <c r="BK26" s="8"/>
      <c r="BL26" s="8"/>
      <c r="BN26" s="25">
        <f>COUNTIFS($G26:$AP26,"",$G$24:$AP$24,"&lt;="&amp;Config!$F$12)</f>
        <v>20</v>
      </c>
    </row>
    <row r="27" spans="2:66" outlineLevel="1">
      <c r="B27" s="140" t="str">
        <f t="shared" si="6"/>
        <v>!</v>
      </c>
      <c r="D27" s="7" t="s">
        <v>57</v>
      </c>
      <c r="E27" s="60" t="str">
        <f>General!$F$16</f>
        <v>EUR</v>
      </c>
      <c r="F27" s="25">
        <f t="shared" si="7"/>
        <v>0</v>
      </c>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R27" s="8"/>
      <c r="AS27" s="8"/>
      <c r="AT27" s="8"/>
      <c r="AU27" s="8"/>
      <c r="AV27" s="8"/>
      <c r="AW27" s="8"/>
      <c r="AX27" s="8"/>
      <c r="AY27" s="8"/>
      <c r="AZ27" s="8"/>
      <c r="BA27" s="8"/>
      <c r="BC27" s="8"/>
      <c r="BD27" s="8"/>
      <c r="BE27" s="8"/>
      <c r="BF27" s="8"/>
      <c r="BG27" s="8"/>
      <c r="BH27" s="8"/>
      <c r="BI27" s="8"/>
      <c r="BJ27" s="8"/>
      <c r="BK27" s="8"/>
      <c r="BL27" s="8"/>
      <c r="BN27" s="25">
        <f>COUNTIFS($G27:$AP27,"",$G$24:$AP$24,"&lt;="&amp;Config!$F$12)</f>
        <v>20</v>
      </c>
    </row>
    <row r="28" spans="2:66" outlineLevel="1">
      <c r="B28" s="140" t="str">
        <f t="shared" si="6"/>
        <v>!</v>
      </c>
      <c r="D28" s="7" t="s">
        <v>57</v>
      </c>
      <c r="E28" s="60" t="str">
        <f>General!$F$16</f>
        <v>EUR</v>
      </c>
      <c r="F28" s="25">
        <f t="shared" si="7"/>
        <v>0</v>
      </c>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R28" s="8"/>
      <c r="AS28" s="8"/>
      <c r="AT28" s="8"/>
      <c r="AU28" s="8"/>
      <c r="AV28" s="8"/>
      <c r="AW28" s="8"/>
      <c r="AX28" s="8"/>
      <c r="AY28" s="8"/>
      <c r="AZ28" s="8"/>
      <c r="BA28" s="8"/>
      <c r="BC28" s="8"/>
      <c r="BD28" s="8"/>
      <c r="BE28" s="8"/>
      <c r="BF28" s="8"/>
      <c r="BG28" s="8"/>
      <c r="BH28" s="8"/>
      <c r="BI28" s="8"/>
      <c r="BJ28" s="8"/>
      <c r="BK28" s="8"/>
      <c r="BL28" s="8"/>
      <c r="BN28" s="25">
        <f>COUNTIFS($G28:$AP28,"",$G$24:$AP$24,"&lt;="&amp;Config!$F$12)</f>
        <v>20</v>
      </c>
    </row>
    <row r="29" spans="2:66" outlineLevel="1">
      <c r="B29" s="140" t="str">
        <f t="shared" si="6"/>
        <v>!</v>
      </c>
      <c r="D29" s="7" t="s">
        <v>57</v>
      </c>
      <c r="E29" s="60" t="str">
        <f>General!$F$16</f>
        <v>EUR</v>
      </c>
      <c r="F29" s="25">
        <f t="shared" si="7"/>
        <v>0</v>
      </c>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R29" s="8"/>
      <c r="AS29" s="8"/>
      <c r="AT29" s="8"/>
      <c r="AU29" s="8"/>
      <c r="AV29" s="8"/>
      <c r="AW29" s="8"/>
      <c r="AX29" s="8"/>
      <c r="AY29" s="8"/>
      <c r="AZ29" s="8"/>
      <c r="BA29" s="8"/>
      <c r="BC29" s="8"/>
      <c r="BD29" s="8"/>
      <c r="BE29" s="8"/>
      <c r="BF29" s="8"/>
      <c r="BG29" s="8"/>
      <c r="BH29" s="8"/>
      <c r="BI29" s="8"/>
      <c r="BJ29" s="8"/>
      <c r="BK29" s="8"/>
      <c r="BL29" s="8"/>
      <c r="BN29" s="25">
        <f>COUNTIFS($G29:$AP29,"",$G$24:$AP$24,"&lt;="&amp;Config!$F$12)</f>
        <v>20</v>
      </c>
    </row>
    <row r="30" spans="2:66" outlineLevel="1">
      <c r="B30" s="140" t="str">
        <f t="shared" si="6"/>
        <v>!</v>
      </c>
      <c r="D30" s="7" t="s">
        <v>57</v>
      </c>
      <c r="E30" s="60" t="str">
        <f>General!$F$16</f>
        <v>EUR</v>
      </c>
      <c r="F30" s="25">
        <f t="shared" si="7"/>
        <v>0</v>
      </c>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R30" s="8"/>
      <c r="AS30" s="8"/>
      <c r="AT30" s="8"/>
      <c r="AU30" s="8"/>
      <c r="AV30" s="8"/>
      <c r="AW30" s="8"/>
      <c r="AX30" s="8"/>
      <c r="AY30" s="8"/>
      <c r="AZ30" s="8"/>
      <c r="BA30" s="8"/>
      <c r="BC30" s="8"/>
      <c r="BD30" s="8"/>
      <c r="BE30" s="8"/>
      <c r="BF30" s="8"/>
      <c r="BG30" s="8"/>
      <c r="BH30" s="8"/>
      <c r="BI30" s="8"/>
      <c r="BJ30" s="8"/>
      <c r="BK30" s="8"/>
      <c r="BL30" s="8"/>
      <c r="BN30" s="25">
        <f>COUNTIFS($G30:$AP30,"",$G$24:$AP$24,"&lt;="&amp;Config!$F$12)</f>
        <v>20</v>
      </c>
    </row>
    <row r="31" spans="2:66" outlineLevel="1">
      <c r="D31" s="127" t="str">
        <f>INDEX($AR31:$BA31,MATCH(General!$F$14,$AR$4:$BA$4,0))</f>
        <v>Total revenues</v>
      </c>
      <c r="E31" s="128" t="str">
        <f>General!$F$16</f>
        <v>EUR</v>
      </c>
      <c r="F31" s="28">
        <f t="shared" si="7"/>
        <v>0</v>
      </c>
      <c r="G31" s="16">
        <f>SUM(G26:G30)</f>
        <v>0</v>
      </c>
      <c r="H31" s="16">
        <f t="shared" ref="H31:AP31" si="8">SUM(H26:H30)</f>
        <v>0</v>
      </c>
      <c r="I31" s="16">
        <f t="shared" si="8"/>
        <v>0</v>
      </c>
      <c r="J31" s="16">
        <f t="shared" si="8"/>
        <v>0</v>
      </c>
      <c r="K31" s="16">
        <f t="shared" si="8"/>
        <v>0</v>
      </c>
      <c r="L31" s="16">
        <f t="shared" si="8"/>
        <v>0</v>
      </c>
      <c r="M31" s="16">
        <f t="shared" si="8"/>
        <v>0</v>
      </c>
      <c r="N31" s="16">
        <f t="shared" si="8"/>
        <v>0</v>
      </c>
      <c r="O31" s="16">
        <f t="shared" si="8"/>
        <v>0</v>
      </c>
      <c r="P31" s="16">
        <f t="shared" si="8"/>
        <v>0</v>
      </c>
      <c r="Q31" s="16">
        <f t="shared" si="8"/>
        <v>0</v>
      </c>
      <c r="R31" s="16">
        <f t="shared" si="8"/>
        <v>0</v>
      </c>
      <c r="S31" s="16">
        <f t="shared" si="8"/>
        <v>0</v>
      </c>
      <c r="T31" s="16">
        <f t="shared" si="8"/>
        <v>0</v>
      </c>
      <c r="U31" s="16">
        <f t="shared" si="8"/>
        <v>0</v>
      </c>
      <c r="V31" s="16">
        <f t="shared" si="8"/>
        <v>0</v>
      </c>
      <c r="W31" s="16">
        <f t="shared" si="8"/>
        <v>0</v>
      </c>
      <c r="X31" s="16">
        <f t="shared" si="8"/>
        <v>0</v>
      </c>
      <c r="Y31" s="16">
        <f t="shared" si="8"/>
        <v>0</v>
      </c>
      <c r="Z31" s="16">
        <f t="shared" si="8"/>
        <v>0</v>
      </c>
      <c r="AA31" s="16">
        <f t="shared" si="8"/>
        <v>0</v>
      </c>
      <c r="AB31" s="16">
        <f t="shared" si="8"/>
        <v>0</v>
      </c>
      <c r="AC31" s="16">
        <f t="shared" si="8"/>
        <v>0</v>
      </c>
      <c r="AD31" s="16">
        <f t="shared" si="8"/>
        <v>0</v>
      </c>
      <c r="AE31" s="16">
        <f t="shared" si="8"/>
        <v>0</v>
      </c>
      <c r="AF31" s="16">
        <f t="shared" si="8"/>
        <v>0</v>
      </c>
      <c r="AG31" s="16">
        <f t="shared" si="8"/>
        <v>0</v>
      </c>
      <c r="AH31" s="16">
        <f t="shared" si="8"/>
        <v>0</v>
      </c>
      <c r="AI31" s="16">
        <f t="shared" si="8"/>
        <v>0</v>
      </c>
      <c r="AJ31" s="16">
        <f t="shared" si="8"/>
        <v>0</v>
      </c>
      <c r="AK31" s="16">
        <f t="shared" si="8"/>
        <v>0</v>
      </c>
      <c r="AL31" s="16">
        <f t="shared" si="8"/>
        <v>0</v>
      </c>
      <c r="AM31" s="16">
        <f t="shared" si="8"/>
        <v>0</v>
      </c>
      <c r="AN31" s="16">
        <f t="shared" si="8"/>
        <v>0</v>
      </c>
      <c r="AO31" s="16">
        <f t="shared" si="8"/>
        <v>0</v>
      </c>
      <c r="AP31" s="16">
        <f t="shared" si="8"/>
        <v>0</v>
      </c>
      <c r="AR31" s="39" t="s">
        <v>53</v>
      </c>
      <c r="AS31" s="39" t="s">
        <v>57</v>
      </c>
      <c r="AT31" s="39" t="s">
        <v>57</v>
      </c>
      <c r="AU31" s="39" t="s">
        <v>57</v>
      </c>
      <c r="AV31" s="39" t="s">
        <v>57</v>
      </c>
      <c r="AW31" s="39" t="s">
        <v>57</v>
      </c>
      <c r="AX31" s="39" t="s">
        <v>57</v>
      </c>
      <c r="AY31" s="39" t="s">
        <v>57</v>
      </c>
      <c r="AZ31" s="39" t="s">
        <v>57</v>
      </c>
      <c r="BA31" s="39" t="s">
        <v>57</v>
      </c>
      <c r="BC31" s="8"/>
      <c r="BD31" s="8"/>
      <c r="BE31" s="8"/>
      <c r="BF31" s="8"/>
      <c r="BG31" s="8"/>
      <c r="BH31" s="8"/>
      <c r="BI31" s="8"/>
      <c r="BJ31" s="8"/>
      <c r="BK31" s="8"/>
      <c r="BL31" s="8"/>
    </row>
    <row r="32" spans="2:66" outlineLevel="1">
      <c r="B32" s="140" t="str">
        <f>IF(BN32&lt;&gt;0,"!","")</f>
        <v>!</v>
      </c>
      <c r="D32" s="125" t="str">
        <f>INDEX($AR32:$BA32,MATCH(General!$F$14,$AR$4:$BA$4,0))</f>
        <v>VAT</v>
      </c>
      <c r="E32" s="60" t="str">
        <f>General!$F$16</f>
        <v>EUR</v>
      </c>
      <c r="F32" s="25">
        <f>SUM(G32:AP32)</f>
        <v>0</v>
      </c>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R32" s="39" t="s">
        <v>22</v>
      </c>
      <c r="AS32" s="39" t="s">
        <v>57</v>
      </c>
      <c r="AT32" s="39" t="s">
        <v>57</v>
      </c>
      <c r="AU32" s="39" t="s">
        <v>57</v>
      </c>
      <c r="AV32" s="39" t="s">
        <v>57</v>
      </c>
      <c r="AW32" s="39" t="s">
        <v>57</v>
      </c>
      <c r="AX32" s="39" t="s">
        <v>57</v>
      </c>
      <c r="AY32" s="39" t="s">
        <v>57</v>
      </c>
      <c r="AZ32" s="39" t="s">
        <v>57</v>
      </c>
      <c r="BA32" s="39" t="s">
        <v>57</v>
      </c>
      <c r="BC32" s="8"/>
      <c r="BD32" s="8"/>
      <c r="BE32" s="8"/>
      <c r="BF32" s="8"/>
      <c r="BG32" s="8"/>
      <c r="BH32" s="8"/>
      <c r="BI32" s="8"/>
      <c r="BJ32" s="8"/>
      <c r="BK32" s="8"/>
      <c r="BL32" s="8"/>
      <c r="BN32" s="25">
        <f>COUNTIFS($G32:$AP32,"",$G$24:$AP$24,"&lt;="&amp;Config!$F$12)</f>
        <v>20</v>
      </c>
    </row>
    <row r="33" spans="1:66" outlineLevel="1">
      <c r="D33" s="127" t="str">
        <f>INDEX($AR33:$BA33,MATCH(General!$F$14,$AR$4:$BA$4,0))</f>
        <v>Total revenues incl. VAT</v>
      </c>
      <c r="E33" s="128" t="str">
        <f>General!$F$16</f>
        <v>EUR</v>
      </c>
      <c r="F33" s="28">
        <f t="shared" ref="F33" si="9">SUM(G33:AP33)</f>
        <v>0</v>
      </c>
      <c r="G33" s="16">
        <f>SUM(G31:G32)</f>
        <v>0</v>
      </c>
      <c r="H33" s="16">
        <f t="shared" ref="H33:AP33" si="10">SUM(H31:H32)</f>
        <v>0</v>
      </c>
      <c r="I33" s="16">
        <f t="shared" si="10"/>
        <v>0</v>
      </c>
      <c r="J33" s="16">
        <f t="shared" si="10"/>
        <v>0</v>
      </c>
      <c r="K33" s="16">
        <f t="shared" si="10"/>
        <v>0</v>
      </c>
      <c r="L33" s="16">
        <f t="shared" si="10"/>
        <v>0</v>
      </c>
      <c r="M33" s="16">
        <f t="shared" si="10"/>
        <v>0</v>
      </c>
      <c r="N33" s="16">
        <f t="shared" si="10"/>
        <v>0</v>
      </c>
      <c r="O33" s="16">
        <f t="shared" si="10"/>
        <v>0</v>
      </c>
      <c r="P33" s="16">
        <f t="shared" si="10"/>
        <v>0</v>
      </c>
      <c r="Q33" s="16">
        <f t="shared" si="10"/>
        <v>0</v>
      </c>
      <c r="R33" s="16">
        <f t="shared" si="10"/>
        <v>0</v>
      </c>
      <c r="S33" s="16">
        <f t="shared" si="10"/>
        <v>0</v>
      </c>
      <c r="T33" s="16">
        <f t="shared" si="10"/>
        <v>0</v>
      </c>
      <c r="U33" s="16">
        <f t="shared" si="10"/>
        <v>0</v>
      </c>
      <c r="V33" s="16">
        <f t="shared" si="10"/>
        <v>0</v>
      </c>
      <c r="W33" s="16">
        <f t="shared" si="10"/>
        <v>0</v>
      </c>
      <c r="X33" s="16">
        <f t="shared" si="10"/>
        <v>0</v>
      </c>
      <c r="Y33" s="16">
        <f t="shared" si="10"/>
        <v>0</v>
      </c>
      <c r="Z33" s="16">
        <f t="shared" si="10"/>
        <v>0</v>
      </c>
      <c r="AA33" s="16">
        <f t="shared" si="10"/>
        <v>0</v>
      </c>
      <c r="AB33" s="16">
        <f t="shared" si="10"/>
        <v>0</v>
      </c>
      <c r="AC33" s="16">
        <f t="shared" si="10"/>
        <v>0</v>
      </c>
      <c r="AD33" s="16">
        <f t="shared" si="10"/>
        <v>0</v>
      </c>
      <c r="AE33" s="16">
        <f t="shared" si="10"/>
        <v>0</v>
      </c>
      <c r="AF33" s="16">
        <f t="shared" si="10"/>
        <v>0</v>
      </c>
      <c r="AG33" s="16">
        <f t="shared" si="10"/>
        <v>0</v>
      </c>
      <c r="AH33" s="16">
        <f t="shared" si="10"/>
        <v>0</v>
      </c>
      <c r="AI33" s="16">
        <f t="shared" si="10"/>
        <v>0</v>
      </c>
      <c r="AJ33" s="16">
        <f t="shared" si="10"/>
        <v>0</v>
      </c>
      <c r="AK33" s="16">
        <f t="shared" si="10"/>
        <v>0</v>
      </c>
      <c r="AL33" s="16">
        <f t="shared" si="10"/>
        <v>0</v>
      </c>
      <c r="AM33" s="16">
        <f t="shared" si="10"/>
        <v>0</v>
      </c>
      <c r="AN33" s="16">
        <f t="shared" si="10"/>
        <v>0</v>
      </c>
      <c r="AO33" s="16">
        <f t="shared" si="10"/>
        <v>0</v>
      </c>
      <c r="AP33" s="16">
        <f t="shared" si="10"/>
        <v>0</v>
      </c>
      <c r="AR33" s="39" t="s">
        <v>506</v>
      </c>
      <c r="AS33" s="39" t="s">
        <v>57</v>
      </c>
      <c r="AT33" s="39" t="s">
        <v>57</v>
      </c>
      <c r="AU33" s="39" t="s">
        <v>57</v>
      </c>
      <c r="AV33" s="39" t="s">
        <v>57</v>
      </c>
      <c r="AW33" s="39" t="s">
        <v>57</v>
      </c>
      <c r="AX33" s="39" t="s">
        <v>57</v>
      </c>
      <c r="AY33" s="39" t="s">
        <v>57</v>
      </c>
      <c r="AZ33" s="39" t="s">
        <v>57</v>
      </c>
      <c r="BA33" s="39" t="s">
        <v>57</v>
      </c>
      <c r="BC33" s="8"/>
      <c r="BD33" s="8"/>
      <c r="BE33" s="8"/>
      <c r="BF33" s="8"/>
      <c r="BG33" s="8"/>
      <c r="BH33" s="8"/>
      <c r="BI33" s="8"/>
      <c r="BJ33" s="8"/>
      <c r="BK33" s="8"/>
      <c r="BL33" s="8"/>
    </row>
    <row r="34" spans="1:66" outlineLevel="1">
      <c r="E34" s="11"/>
    </row>
    <row r="35" spans="1:66" outlineLevel="1">
      <c r="D35" s="129" t="str">
        <f>INDEX($AR35:$BA35,MATCH(General!$F$14,$AR$4:$BA$4,0))</f>
        <v>Other</v>
      </c>
      <c r="E35" s="72" t="str">
        <f>Config!$I$141</f>
        <v>Unit</v>
      </c>
      <c r="F35" s="72" t="s">
        <v>510</v>
      </c>
      <c r="G35" s="130">
        <f>Config!I$1</f>
        <v>2025</v>
      </c>
      <c r="H35" s="130">
        <f>Config!J$1</f>
        <v>2026</v>
      </c>
      <c r="I35" s="130">
        <f>Config!K$1</f>
        <v>2027</v>
      </c>
      <c r="J35" s="130">
        <f>Config!L$1</f>
        <v>2028</v>
      </c>
      <c r="K35" s="130">
        <f>Config!M$1</f>
        <v>2029</v>
      </c>
      <c r="L35" s="130">
        <f>Config!N$1</f>
        <v>2030</v>
      </c>
      <c r="M35" s="130">
        <f>Config!O$1</f>
        <v>2031</v>
      </c>
      <c r="N35" s="130">
        <f>Config!P$1</f>
        <v>2032</v>
      </c>
      <c r="O35" s="130">
        <f>Config!Q$1</f>
        <v>2033</v>
      </c>
      <c r="P35" s="130">
        <f>Config!R$1</f>
        <v>2034</v>
      </c>
      <c r="Q35" s="130">
        <f>Config!S$1</f>
        <v>2035</v>
      </c>
      <c r="R35" s="130">
        <f>Config!T$1</f>
        <v>2036</v>
      </c>
      <c r="S35" s="130">
        <f>Config!U$1</f>
        <v>2037</v>
      </c>
      <c r="T35" s="130">
        <f>Config!V$1</f>
        <v>2038</v>
      </c>
      <c r="U35" s="130">
        <f>Config!W$1</f>
        <v>2039</v>
      </c>
      <c r="V35" s="130">
        <f>Config!X$1</f>
        <v>2040</v>
      </c>
      <c r="W35" s="130">
        <f>Config!Y$1</f>
        <v>2041</v>
      </c>
      <c r="X35" s="130">
        <f>Config!Z$1</f>
        <v>2042</v>
      </c>
      <c r="Y35" s="130">
        <f>Config!AA$1</f>
        <v>2043</v>
      </c>
      <c r="Z35" s="130">
        <f>Config!AB$1</f>
        <v>2044</v>
      </c>
      <c r="AA35" s="130" t="str">
        <f>Config!AC$1</f>
        <v/>
      </c>
      <c r="AB35" s="130" t="str">
        <f>Config!AD$1</f>
        <v/>
      </c>
      <c r="AC35" s="130" t="str">
        <f>Config!AE$1</f>
        <v/>
      </c>
      <c r="AD35" s="130" t="str">
        <f>Config!AF$1</f>
        <v/>
      </c>
      <c r="AE35" s="130" t="str">
        <f>Config!AG$1</f>
        <v/>
      </c>
      <c r="AF35" s="130" t="str">
        <f>Config!AH$1</f>
        <v/>
      </c>
      <c r="AG35" s="130" t="str">
        <f>Config!AI$1</f>
        <v/>
      </c>
      <c r="AH35" s="130" t="str">
        <f>Config!AJ$1</f>
        <v/>
      </c>
      <c r="AI35" s="130" t="str">
        <f>Config!AK$1</f>
        <v/>
      </c>
      <c r="AJ35" s="130" t="str">
        <f>Config!AL$1</f>
        <v/>
      </c>
      <c r="AK35" s="130" t="str">
        <f>Config!AM$1</f>
        <v/>
      </c>
      <c r="AL35" s="130" t="str">
        <f>Config!AN$1</f>
        <v/>
      </c>
      <c r="AM35" s="130" t="str">
        <f>Config!AO$1</f>
        <v/>
      </c>
      <c r="AN35" s="130" t="str">
        <f>Config!AP$1</f>
        <v/>
      </c>
      <c r="AO35" s="130" t="str">
        <f>Config!AQ$1</f>
        <v/>
      </c>
      <c r="AP35" s="130" t="str">
        <f>Config!AR$1</f>
        <v/>
      </c>
      <c r="AR35" s="39" t="s">
        <v>56</v>
      </c>
      <c r="AS35" s="39" t="s">
        <v>57</v>
      </c>
      <c r="AT35" s="39" t="s">
        <v>57</v>
      </c>
      <c r="AU35" s="39" t="s">
        <v>57</v>
      </c>
      <c r="AV35" s="39" t="s">
        <v>57</v>
      </c>
      <c r="AW35" s="39" t="s">
        <v>57</v>
      </c>
      <c r="AX35" s="39" t="s">
        <v>57</v>
      </c>
      <c r="AY35" s="39" t="s">
        <v>57</v>
      </c>
      <c r="AZ35" s="39" t="s">
        <v>57</v>
      </c>
      <c r="BA35" s="39" t="s">
        <v>57</v>
      </c>
    </row>
    <row r="36" spans="1:66" outlineLevel="1">
      <c r="D36" s="129"/>
      <c r="E36" s="129"/>
      <c r="F36" s="129"/>
      <c r="G36" s="130" t="str">
        <f>Config!I$2</f>
        <v>Construction</v>
      </c>
      <c r="H36" s="130" t="str">
        <f>Config!J$2</f>
        <v>Construction</v>
      </c>
      <c r="I36" s="130" t="str">
        <f>Config!K$2</f>
        <v>Operation</v>
      </c>
      <c r="J36" s="130" t="str">
        <f>Config!L$2</f>
        <v>Operation</v>
      </c>
      <c r="K36" s="130" t="str">
        <f>Config!M$2</f>
        <v>Operation</v>
      </c>
      <c r="L36" s="130" t="str">
        <f>Config!N$2</f>
        <v>Operation</v>
      </c>
      <c r="M36" s="130" t="str">
        <f>Config!O$2</f>
        <v>Operation</v>
      </c>
      <c r="N36" s="130" t="str">
        <f>Config!P$2</f>
        <v>Operation</v>
      </c>
      <c r="O36" s="130" t="str">
        <f>Config!Q$2</f>
        <v>Operation</v>
      </c>
      <c r="P36" s="130" t="str">
        <f>Config!R$2</f>
        <v>Operation</v>
      </c>
      <c r="Q36" s="130" t="str">
        <f>Config!S$2</f>
        <v>Operation</v>
      </c>
      <c r="R36" s="130" t="str">
        <f>Config!T$2</f>
        <v>Operation</v>
      </c>
      <c r="S36" s="130" t="str">
        <f>Config!U$2</f>
        <v>Operation</v>
      </c>
      <c r="T36" s="130" t="str">
        <f>Config!V$2</f>
        <v>Operation</v>
      </c>
      <c r="U36" s="130" t="str">
        <f>Config!W$2</f>
        <v>Operation</v>
      </c>
      <c r="V36" s="130" t="str">
        <f>Config!X$2</f>
        <v>Operation</v>
      </c>
      <c r="W36" s="130" t="str">
        <f>Config!Y$2</f>
        <v>Operation</v>
      </c>
      <c r="X36" s="130" t="str">
        <f>Config!Z$2</f>
        <v>Operation</v>
      </c>
      <c r="Y36" s="130" t="str">
        <f>Config!AA$2</f>
        <v>Operation</v>
      </c>
      <c r="Z36" s="130" t="str">
        <f>Config!AB$2</f>
        <v>Operation</v>
      </c>
      <c r="AA36" s="130" t="str">
        <f>Config!AC$2</f>
        <v/>
      </c>
      <c r="AB36" s="130" t="str">
        <f>Config!AD$2</f>
        <v/>
      </c>
      <c r="AC36" s="130" t="str">
        <f>Config!AE$2</f>
        <v/>
      </c>
      <c r="AD36" s="130" t="str">
        <f>Config!AF$2</f>
        <v/>
      </c>
      <c r="AE36" s="130" t="str">
        <f>Config!AG$2</f>
        <v/>
      </c>
      <c r="AF36" s="130" t="str">
        <f>Config!AH$2</f>
        <v/>
      </c>
      <c r="AG36" s="130" t="str">
        <f>Config!AI$2</f>
        <v/>
      </c>
      <c r="AH36" s="130" t="str">
        <f>Config!AJ$2</f>
        <v/>
      </c>
      <c r="AI36" s="130" t="str">
        <f>Config!AK$2</f>
        <v/>
      </c>
      <c r="AJ36" s="130" t="str">
        <f>Config!AL$2</f>
        <v/>
      </c>
      <c r="AK36" s="130" t="str">
        <f>Config!AM$2</f>
        <v/>
      </c>
      <c r="AL36" s="130" t="str">
        <f>Config!AN$2</f>
        <v/>
      </c>
      <c r="AM36" s="130" t="str">
        <f>Config!AO$2</f>
        <v/>
      </c>
      <c r="AN36" s="130" t="str">
        <f>Config!AP$2</f>
        <v/>
      </c>
      <c r="AO36" s="130" t="str">
        <f>Config!AQ$2</f>
        <v/>
      </c>
      <c r="AP36" s="130" t="str">
        <f>Config!AR$2</f>
        <v/>
      </c>
    </row>
    <row r="37" spans="1:66" outlineLevel="1">
      <c r="B37" s="140" t="str">
        <f t="shared" ref="B37:B41" si="11">IF(BN37&lt;&gt;0,"!","")</f>
        <v>!</v>
      </c>
      <c r="D37" s="7" t="s">
        <v>57</v>
      </c>
      <c r="E37" s="60" t="str">
        <f>General!$F$16</f>
        <v>EUR</v>
      </c>
      <c r="F37" s="25">
        <f t="shared" ref="F37:F42" si="12">SUM(G37:AP37)</f>
        <v>0</v>
      </c>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R37" s="8"/>
      <c r="AS37" s="8"/>
      <c r="AT37" s="8"/>
      <c r="AU37" s="8"/>
      <c r="AV37" s="8"/>
      <c r="AW37" s="8"/>
      <c r="AX37" s="8"/>
      <c r="AY37" s="8"/>
      <c r="AZ37" s="8"/>
      <c r="BA37" s="8"/>
      <c r="BC37" s="8"/>
      <c r="BD37" s="8"/>
      <c r="BE37" s="8"/>
      <c r="BF37" s="8"/>
      <c r="BG37" s="8"/>
      <c r="BH37" s="8"/>
      <c r="BI37" s="8"/>
      <c r="BJ37" s="8"/>
      <c r="BK37" s="8"/>
      <c r="BL37" s="8"/>
      <c r="BN37" s="25">
        <f>COUNTIFS($G37:$AP37,"",$G$35:$AP$35,"&lt;="&amp;Config!$F$12)</f>
        <v>20</v>
      </c>
    </row>
    <row r="38" spans="1:66" outlineLevel="1">
      <c r="B38" s="140" t="str">
        <f t="shared" si="11"/>
        <v>!</v>
      </c>
      <c r="D38" s="7" t="s">
        <v>57</v>
      </c>
      <c r="E38" s="60" t="str">
        <f>General!$F$16</f>
        <v>EUR</v>
      </c>
      <c r="F38" s="25">
        <f t="shared" si="12"/>
        <v>0</v>
      </c>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R38" s="8"/>
      <c r="AS38" s="8"/>
      <c r="AT38" s="8"/>
      <c r="AU38" s="8"/>
      <c r="AV38" s="8"/>
      <c r="AW38" s="8"/>
      <c r="AX38" s="8"/>
      <c r="AY38" s="8"/>
      <c r="AZ38" s="8"/>
      <c r="BA38" s="8"/>
      <c r="BC38" s="8"/>
      <c r="BD38" s="8"/>
      <c r="BE38" s="8"/>
      <c r="BF38" s="8"/>
      <c r="BG38" s="8"/>
      <c r="BH38" s="8"/>
      <c r="BI38" s="8"/>
      <c r="BJ38" s="8"/>
      <c r="BK38" s="8"/>
      <c r="BL38" s="8"/>
      <c r="BN38" s="25">
        <f>COUNTIFS($G38:$AP38,"",$G$35:$AP$35,"&lt;="&amp;Config!$F$12)</f>
        <v>20</v>
      </c>
    </row>
    <row r="39" spans="1:66" outlineLevel="1">
      <c r="B39" s="140" t="str">
        <f t="shared" si="11"/>
        <v>!</v>
      </c>
      <c r="D39" s="7" t="s">
        <v>57</v>
      </c>
      <c r="E39" s="60" t="str">
        <f>General!$F$16</f>
        <v>EUR</v>
      </c>
      <c r="F39" s="25">
        <f t="shared" si="12"/>
        <v>0</v>
      </c>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R39" s="8"/>
      <c r="AS39" s="8"/>
      <c r="AT39" s="8"/>
      <c r="AU39" s="8"/>
      <c r="AV39" s="8"/>
      <c r="AW39" s="8"/>
      <c r="AX39" s="8"/>
      <c r="AY39" s="8"/>
      <c r="AZ39" s="8"/>
      <c r="BA39" s="8"/>
      <c r="BC39" s="8"/>
      <c r="BD39" s="8"/>
      <c r="BE39" s="8"/>
      <c r="BF39" s="8"/>
      <c r="BG39" s="8"/>
      <c r="BH39" s="8"/>
      <c r="BI39" s="8"/>
      <c r="BJ39" s="8"/>
      <c r="BK39" s="8"/>
      <c r="BL39" s="8"/>
      <c r="BN39" s="25">
        <f>COUNTIFS($G39:$AP39,"",$G$35:$AP$35,"&lt;="&amp;Config!$F$12)</f>
        <v>20</v>
      </c>
    </row>
    <row r="40" spans="1:66" outlineLevel="1">
      <c r="B40" s="140" t="str">
        <f t="shared" si="11"/>
        <v>!</v>
      </c>
      <c r="D40" s="7" t="s">
        <v>57</v>
      </c>
      <c r="E40" s="60" t="str">
        <f>General!$F$16</f>
        <v>EUR</v>
      </c>
      <c r="F40" s="25">
        <f t="shared" si="12"/>
        <v>0</v>
      </c>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R40" s="8"/>
      <c r="AS40" s="8"/>
      <c r="AT40" s="8"/>
      <c r="AU40" s="8"/>
      <c r="AV40" s="8"/>
      <c r="AW40" s="8"/>
      <c r="AX40" s="8"/>
      <c r="AY40" s="8"/>
      <c r="AZ40" s="8"/>
      <c r="BA40" s="8"/>
      <c r="BC40" s="8"/>
      <c r="BD40" s="8"/>
      <c r="BE40" s="8"/>
      <c r="BF40" s="8"/>
      <c r="BG40" s="8"/>
      <c r="BH40" s="8"/>
      <c r="BI40" s="8"/>
      <c r="BJ40" s="8"/>
      <c r="BK40" s="8"/>
      <c r="BL40" s="8"/>
      <c r="BN40" s="25">
        <f>COUNTIFS($G40:$AP40,"",$G$35:$AP$35,"&lt;="&amp;Config!$F$12)</f>
        <v>20</v>
      </c>
    </row>
    <row r="41" spans="1:66" outlineLevel="1">
      <c r="B41" s="140" t="str">
        <f t="shared" si="11"/>
        <v>!</v>
      </c>
      <c r="D41" s="7" t="s">
        <v>57</v>
      </c>
      <c r="E41" s="60" t="str">
        <f>General!$F$16</f>
        <v>EUR</v>
      </c>
      <c r="F41" s="25">
        <f t="shared" si="12"/>
        <v>0</v>
      </c>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R41" s="8"/>
      <c r="AS41" s="8"/>
      <c r="AT41" s="8"/>
      <c r="AU41" s="8"/>
      <c r="AV41" s="8"/>
      <c r="AW41" s="8"/>
      <c r="AX41" s="8"/>
      <c r="AY41" s="8"/>
      <c r="AZ41" s="8"/>
      <c r="BA41" s="8"/>
      <c r="BC41" s="8"/>
      <c r="BD41" s="8"/>
      <c r="BE41" s="8"/>
      <c r="BF41" s="8"/>
      <c r="BG41" s="8"/>
      <c r="BH41" s="8"/>
      <c r="BI41" s="8"/>
      <c r="BJ41" s="8"/>
      <c r="BK41" s="8"/>
      <c r="BL41" s="8"/>
      <c r="BN41" s="25">
        <f>COUNTIFS($G41:$AP41,"",$G$35:$AP$35,"&lt;="&amp;Config!$F$12)</f>
        <v>20</v>
      </c>
    </row>
    <row r="42" spans="1:66" outlineLevel="1">
      <c r="D42" s="127" t="str">
        <f>INDEX($AR42:$BA42,MATCH(General!$F$14,$AR$4:$BA$4,0))</f>
        <v>Total revenues</v>
      </c>
      <c r="E42" s="128" t="str">
        <f>General!$F$16</f>
        <v>EUR</v>
      </c>
      <c r="F42" s="28">
        <f t="shared" si="12"/>
        <v>0</v>
      </c>
      <c r="G42" s="16">
        <f>SUM(G37:G41)</f>
        <v>0</v>
      </c>
      <c r="H42" s="16">
        <f t="shared" ref="H42:AP42" si="13">SUM(H37:H41)</f>
        <v>0</v>
      </c>
      <c r="I42" s="16">
        <f t="shared" si="13"/>
        <v>0</v>
      </c>
      <c r="J42" s="16">
        <f t="shared" si="13"/>
        <v>0</v>
      </c>
      <c r="K42" s="16">
        <f t="shared" si="13"/>
        <v>0</v>
      </c>
      <c r="L42" s="16">
        <f t="shared" si="13"/>
        <v>0</v>
      </c>
      <c r="M42" s="16">
        <f t="shared" si="13"/>
        <v>0</v>
      </c>
      <c r="N42" s="16">
        <f t="shared" si="13"/>
        <v>0</v>
      </c>
      <c r="O42" s="16">
        <f t="shared" si="13"/>
        <v>0</v>
      </c>
      <c r="P42" s="16">
        <f t="shared" si="13"/>
        <v>0</v>
      </c>
      <c r="Q42" s="16">
        <f t="shared" si="13"/>
        <v>0</v>
      </c>
      <c r="R42" s="16">
        <f t="shared" si="13"/>
        <v>0</v>
      </c>
      <c r="S42" s="16">
        <f t="shared" si="13"/>
        <v>0</v>
      </c>
      <c r="T42" s="16">
        <f t="shared" si="13"/>
        <v>0</v>
      </c>
      <c r="U42" s="16">
        <f t="shared" si="13"/>
        <v>0</v>
      </c>
      <c r="V42" s="16">
        <f t="shared" si="13"/>
        <v>0</v>
      </c>
      <c r="W42" s="16">
        <f t="shared" si="13"/>
        <v>0</v>
      </c>
      <c r="X42" s="16">
        <f t="shared" si="13"/>
        <v>0</v>
      </c>
      <c r="Y42" s="16">
        <f t="shared" si="13"/>
        <v>0</v>
      </c>
      <c r="Z42" s="16">
        <f t="shared" si="13"/>
        <v>0</v>
      </c>
      <c r="AA42" s="16">
        <f t="shared" si="13"/>
        <v>0</v>
      </c>
      <c r="AB42" s="16">
        <f t="shared" si="13"/>
        <v>0</v>
      </c>
      <c r="AC42" s="16">
        <f t="shared" si="13"/>
        <v>0</v>
      </c>
      <c r="AD42" s="16">
        <f t="shared" si="13"/>
        <v>0</v>
      </c>
      <c r="AE42" s="16">
        <f t="shared" si="13"/>
        <v>0</v>
      </c>
      <c r="AF42" s="16">
        <f t="shared" si="13"/>
        <v>0</v>
      </c>
      <c r="AG42" s="16">
        <f t="shared" si="13"/>
        <v>0</v>
      </c>
      <c r="AH42" s="16">
        <f t="shared" si="13"/>
        <v>0</v>
      </c>
      <c r="AI42" s="16">
        <f t="shared" si="13"/>
        <v>0</v>
      </c>
      <c r="AJ42" s="16">
        <f t="shared" si="13"/>
        <v>0</v>
      </c>
      <c r="AK42" s="16">
        <f t="shared" si="13"/>
        <v>0</v>
      </c>
      <c r="AL42" s="16">
        <f t="shared" si="13"/>
        <v>0</v>
      </c>
      <c r="AM42" s="16">
        <f t="shared" si="13"/>
        <v>0</v>
      </c>
      <c r="AN42" s="16">
        <f t="shared" si="13"/>
        <v>0</v>
      </c>
      <c r="AO42" s="16">
        <f t="shared" si="13"/>
        <v>0</v>
      </c>
      <c r="AP42" s="16">
        <f t="shared" si="13"/>
        <v>0</v>
      </c>
      <c r="AR42" s="39" t="s">
        <v>53</v>
      </c>
      <c r="AS42" s="39" t="s">
        <v>57</v>
      </c>
      <c r="AT42" s="39" t="s">
        <v>57</v>
      </c>
      <c r="AU42" s="39" t="s">
        <v>57</v>
      </c>
      <c r="AV42" s="39" t="s">
        <v>57</v>
      </c>
      <c r="AW42" s="39" t="s">
        <v>57</v>
      </c>
      <c r="AX42" s="39" t="s">
        <v>57</v>
      </c>
      <c r="AY42" s="39" t="s">
        <v>57</v>
      </c>
      <c r="AZ42" s="39" t="s">
        <v>57</v>
      </c>
      <c r="BA42" s="39" t="s">
        <v>57</v>
      </c>
      <c r="BC42" s="8"/>
      <c r="BD42" s="8"/>
      <c r="BE42" s="8"/>
      <c r="BF42" s="8"/>
      <c r="BG42" s="8"/>
      <c r="BH42" s="8"/>
      <c r="BI42" s="8"/>
      <c r="BJ42" s="8"/>
      <c r="BK42" s="8"/>
      <c r="BL42" s="8"/>
    </row>
    <row r="43" spans="1:66" outlineLevel="1">
      <c r="B43" s="140" t="str">
        <f>IF(BN43&lt;&gt;0,"!","")</f>
        <v>!</v>
      </c>
      <c r="D43" s="125" t="str">
        <f>INDEX($AR43:$BA43,MATCH(General!$F$14,$AR$4:$BA$4,0))</f>
        <v>VAT</v>
      </c>
      <c r="E43" s="60" t="str">
        <f>General!$F$16</f>
        <v>EUR</v>
      </c>
      <c r="F43" s="25">
        <f>SUM(G43:AP43)</f>
        <v>0</v>
      </c>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R43" s="39" t="s">
        <v>22</v>
      </c>
      <c r="AS43" s="39" t="s">
        <v>57</v>
      </c>
      <c r="AT43" s="39" t="s">
        <v>57</v>
      </c>
      <c r="AU43" s="39" t="s">
        <v>57</v>
      </c>
      <c r="AV43" s="39" t="s">
        <v>57</v>
      </c>
      <c r="AW43" s="39" t="s">
        <v>57</v>
      </c>
      <c r="AX43" s="39" t="s">
        <v>57</v>
      </c>
      <c r="AY43" s="39" t="s">
        <v>57</v>
      </c>
      <c r="AZ43" s="39" t="s">
        <v>57</v>
      </c>
      <c r="BA43" s="39" t="s">
        <v>57</v>
      </c>
      <c r="BC43" s="8"/>
      <c r="BD43" s="8"/>
      <c r="BE43" s="8"/>
      <c r="BF43" s="8"/>
      <c r="BG43" s="8"/>
      <c r="BH43" s="8"/>
      <c r="BI43" s="8"/>
      <c r="BJ43" s="8"/>
      <c r="BK43" s="8"/>
      <c r="BL43" s="8"/>
      <c r="BN43" s="25">
        <f>COUNTIFS($G43:$AP43,"",$G$35:$AP$35,"&lt;="&amp;Config!$F$12)</f>
        <v>20</v>
      </c>
    </row>
    <row r="44" spans="1:66" outlineLevel="1">
      <c r="D44" s="127" t="str">
        <f>INDEX($AR44:$BA44,MATCH(General!$F$14,$AR$4:$BA$4,0))</f>
        <v>Total revenues incl. VAT</v>
      </c>
      <c r="E44" s="128" t="str">
        <f>General!$F$16</f>
        <v>EUR</v>
      </c>
      <c r="F44" s="28">
        <f t="shared" ref="F44" si="14">SUM(G44:AP44)</f>
        <v>0</v>
      </c>
      <c r="G44" s="16">
        <f>SUM(G42:G43)</f>
        <v>0</v>
      </c>
      <c r="H44" s="16">
        <f t="shared" ref="H44" si="15">SUM(H42:H43)</f>
        <v>0</v>
      </c>
      <c r="I44" s="16">
        <f t="shared" ref="I44" si="16">SUM(I42:I43)</f>
        <v>0</v>
      </c>
      <c r="J44" s="16">
        <f t="shared" ref="J44" si="17">SUM(J42:J43)</f>
        <v>0</v>
      </c>
      <c r="K44" s="16">
        <f t="shared" ref="K44" si="18">SUM(K42:K43)</f>
        <v>0</v>
      </c>
      <c r="L44" s="16">
        <f t="shared" ref="L44" si="19">SUM(L42:L43)</f>
        <v>0</v>
      </c>
      <c r="M44" s="16">
        <f t="shared" ref="M44" si="20">SUM(M42:M43)</f>
        <v>0</v>
      </c>
      <c r="N44" s="16">
        <f t="shared" ref="N44" si="21">SUM(N42:N43)</f>
        <v>0</v>
      </c>
      <c r="O44" s="16">
        <f t="shared" ref="O44" si="22">SUM(O42:O43)</f>
        <v>0</v>
      </c>
      <c r="P44" s="16">
        <f t="shared" ref="P44" si="23">SUM(P42:P43)</f>
        <v>0</v>
      </c>
      <c r="Q44" s="16">
        <f t="shared" ref="Q44" si="24">SUM(Q42:Q43)</f>
        <v>0</v>
      </c>
      <c r="R44" s="16">
        <f t="shared" ref="R44" si="25">SUM(R42:R43)</f>
        <v>0</v>
      </c>
      <c r="S44" s="16">
        <f t="shared" ref="S44" si="26">SUM(S42:S43)</f>
        <v>0</v>
      </c>
      <c r="T44" s="16">
        <f t="shared" ref="T44" si="27">SUM(T42:T43)</f>
        <v>0</v>
      </c>
      <c r="U44" s="16">
        <f t="shared" ref="U44" si="28">SUM(U42:U43)</f>
        <v>0</v>
      </c>
      <c r="V44" s="16">
        <f t="shared" ref="V44" si="29">SUM(V42:V43)</f>
        <v>0</v>
      </c>
      <c r="W44" s="16">
        <f t="shared" ref="W44" si="30">SUM(W42:W43)</f>
        <v>0</v>
      </c>
      <c r="X44" s="16">
        <f t="shared" ref="X44" si="31">SUM(X42:X43)</f>
        <v>0</v>
      </c>
      <c r="Y44" s="16">
        <f t="shared" ref="Y44" si="32">SUM(Y42:Y43)</f>
        <v>0</v>
      </c>
      <c r="Z44" s="16">
        <f t="shared" ref="Z44" si="33">SUM(Z42:Z43)</f>
        <v>0</v>
      </c>
      <c r="AA44" s="16">
        <f t="shared" ref="AA44" si="34">SUM(AA42:AA43)</f>
        <v>0</v>
      </c>
      <c r="AB44" s="16">
        <f t="shared" ref="AB44" si="35">SUM(AB42:AB43)</f>
        <v>0</v>
      </c>
      <c r="AC44" s="16">
        <f t="shared" ref="AC44" si="36">SUM(AC42:AC43)</f>
        <v>0</v>
      </c>
      <c r="AD44" s="16">
        <f t="shared" ref="AD44" si="37">SUM(AD42:AD43)</f>
        <v>0</v>
      </c>
      <c r="AE44" s="16">
        <f t="shared" ref="AE44" si="38">SUM(AE42:AE43)</f>
        <v>0</v>
      </c>
      <c r="AF44" s="16">
        <f t="shared" ref="AF44" si="39">SUM(AF42:AF43)</f>
        <v>0</v>
      </c>
      <c r="AG44" s="16">
        <f t="shared" ref="AG44" si="40">SUM(AG42:AG43)</f>
        <v>0</v>
      </c>
      <c r="AH44" s="16">
        <f t="shared" ref="AH44" si="41">SUM(AH42:AH43)</f>
        <v>0</v>
      </c>
      <c r="AI44" s="16">
        <f t="shared" ref="AI44" si="42">SUM(AI42:AI43)</f>
        <v>0</v>
      </c>
      <c r="AJ44" s="16">
        <f t="shared" ref="AJ44" si="43">SUM(AJ42:AJ43)</f>
        <v>0</v>
      </c>
      <c r="AK44" s="16">
        <f t="shared" ref="AK44" si="44">SUM(AK42:AK43)</f>
        <v>0</v>
      </c>
      <c r="AL44" s="16">
        <f t="shared" ref="AL44" si="45">SUM(AL42:AL43)</f>
        <v>0</v>
      </c>
      <c r="AM44" s="16">
        <f t="shared" ref="AM44" si="46">SUM(AM42:AM43)</f>
        <v>0</v>
      </c>
      <c r="AN44" s="16">
        <f t="shared" ref="AN44" si="47">SUM(AN42:AN43)</f>
        <v>0</v>
      </c>
      <c r="AO44" s="16">
        <f t="shared" ref="AO44" si="48">SUM(AO42:AO43)</f>
        <v>0</v>
      </c>
      <c r="AP44" s="16">
        <f t="shared" ref="AP44" si="49">SUM(AP42:AP43)</f>
        <v>0</v>
      </c>
      <c r="AR44" s="39" t="s">
        <v>506</v>
      </c>
      <c r="AS44" s="39" t="s">
        <v>57</v>
      </c>
      <c r="AT44" s="39" t="s">
        <v>57</v>
      </c>
      <c r="AU44" s="39" t="s">
        <v>57</v>
      </c>
      <c r="AV44" s="39" t="s">
        <v>57</v>
      </c>
      <c r="AW44" s="39" t="s">
        <v>57</v>
      </c>
      <c r="AX44" s="39" t="s">
        <v>57</v>
      </c>
      <c r="AY44" s="39" t="s">
        <v>57</v>
      </c>
      <c r="AZ44" s="39" t="s">
        <v>57</v>
      </c>
      <c r="BA44" s="39" t="s">
        <v>57</v>
      </c>
      <c r="BC44" s="8"/>
      <c r="BD44" s="8"/>
      <c r="BE44" s="8"/>
      <c r="BF44" s="8"/>
      <c r="BG44" s="8"/>
      <c r="BH44" s="8"/>
      <c r="BI44" s="8"/>
      <c r="BJ44" s="8"/>
      <c r="BK44" s="8"/>
      <c r="BL44" s="8"/>
    </row>
    <row r="45" spans="1:66">
      <c r="E45" s="11"/>
    </row>
    <row r="46" spans="1:66">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row>
    <row r="47" spans="1:66"/>
  </sheetData>
  <sheetProtection selectLockedCells="1"/>
  <conditionalFormatting sqref="A4:F4">
    <cfRule type="expression" dxfId="88" priority="26">
      <formula>$A$4&lt;&gt;""</formula>
    </cfRule>
  </conditionalFormatting>
  <conditionalFormatting sqref="B10:B11">
    <cfRule type="cellIs" dxfId="87" priority="9" operator="notEqual">
      <formula>""</formula>
    </cfRule>
  </conditionalFormatting>
  <conditionalFormatting sqref="B13:B14">
    <cfRule type="cellIs" dxfId="86" priority="8" operator="notEqual">
      <formula>""</formula>
    </cfRule>
  </conditionalFormatting>
  <conditionalFormatting sqref="B18:B19">
    <cfRule type="cellIs" dxfId="85" priority="6" operator="notEqual">
      <formula>""</formula>
    </cfRule>
  </conditionalFormatting>
  <conditionalFormatting sqref="B21:B22">
    <cfRule type="cellIs" dxfId="84" priority="5" operator="notEqual">
      <formula>""</formula>
    </cfRule>
  </conditionalFormatting>
  <conditionalFormatting sqref="B26:B30">
    <cfRule type="cellIs" dxfId="83" priority="4" operator="notEqual">
      <formula>""</formula>
    </cfRule>
  </conditionalFormatting>
  <conditionalFormatting sqref="B32">
    <cfRule type="cellIs" dxfId="82" priority="3" operator="notEqual">
      <formula>""</formula>
    </cfRule>
  </conditionalFormatting>
  <conditionalFormatting sqref="B37:B41">
    <cfRule type="cellIs" dxfId="81" priority="2" operator="notEqual">
      <formula>""</formula>
    </cfRule>
  </conditionalFormatting>
  <conditionalFormatting sqref="B43">
    <cfRule type="cellIs" dxfId="80" priority="1" operator="notEqual">
      <formula>""</formula>
    </cfRule>
  </conditionalFormatting>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DB21-9729-41AB-AD9C-E074ABE399FE}">
  <sheetPr codeName="Sheet5">
    <tabColor rgb="FFFFFF85"/>
  </sheetPr>
  <dimension ref="A1:BN173"/>
  <sheetViews>
    <sheetView showGridLines="0" zoomScale="90" zoomScaleNormal="90" zoomScaleSheetLayoutView="80" workbookViewId="0">
      <pane xSplit="6" ySplit="5" topLeftCell="G150" activePane="bottomRight" state="frozen"/>
      <selection pane="topRight"/>
      <selection pane="bottomLeft"/>
      <selection pane="bottomRight" activeCell="D86" sqref="D86"/>
    </sheetView>
  </sheetViews>
  <sheetFormatPr baseColWidth="10" defaultColWidth="0" defaultRowHeight="11.5" zeroHeight="1" outlineLevelRow="1"/>
  <cols>
    <col min="1" max="3" width="2.59765625" customWidth="1"/>
    <col min="4" max="4" width="70.59765625" customWidth="1"/>
    <col min="5" max="6" width="14.59765625" customWidth="1"/>
    <col min="7" max="42" width="12.59765625" customWidth="1"/>
    <col min="43" max="43" width="4.59765625" customWidth="1"/>
    <col min="44" max="53" width="40.59765625" hidden="1" customWidth="1"/>
    <col min="54" max="66" width="0" hidden="1" customWidth="1"/>
    <col min="67" max="16384" width="12.59765625" hidden="1"/>
  </cols>
  <sheetData>
    <row r="1" spans="1:66">
      <c r="A1" s="3" t="str">
        <f>Config!$I$131</f>
        <v>OPERATING EXPENSES</v>
      </c>
      <c r="B1" s="3"/>
      <c r="C1" s="3"/>
      <c r="D1" s="3"/>
      <c r="E1" s="10"/>
      <c r="F1" s="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R1" s="37"/>
      <c r="AS1" s="37"/>
      <c r="AT1" s="37"/>
      <c r="AU1" s="37"/>
      <c r="AV1" s="37"/>
      <c r="AW1" s="37"/>
      <c r="AX1" s="37"/>
      <c r="AY1" s="37"/>
      <c r="AZ1" s="37"/>
      <c r="BA1" s="37"/>
      <c r="BC1" s="37"/>
      <c r="BD1" s="37"/>
      <c r="BE1" s="37"/>
      <c r="BF1" s="37"/>
      <c r="BG1" s="37"/>
      <c r="BH1" s="37"/>
      <c r="BI1" s="37"/>
      <c r="BJ1" s="37"/>
      <c r="BK1" s="37"/>
      <c r="BL1" s="37"/>
      <c r="BN1" s="10" t="s">
        <v>516</v>
      </c>
    </row>
    <row r="2" spans="1:66">
      <c r="A2" s="3" t="str">
        <f>General!$D$8&amp;" "&amp;General!$F$8</f>
        <v>Name of the project beneficiary: Company ABC</v>
      </c>
      <c r="B2" s="3"/>
      <c r="C2" s="3"/>
      <c r="D2" s="3"/>
      <c r="E2" s="10"/>
      <c r="F2" s="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R2" s="37"/>
      <c r="AS2" s="37"/>
      <c r="AT2" s="37"/>
      <c r="AU2" s="37"/>
      <c r="AV2" s="37"/>
      <c r="AW2" s="37"/>
      <c r="AX2" s="37"/>
      <c r="AY2" s="37"/>
      <c r="AZ2" s="37"/>
      <c r="BA2" s="37"/>
      <c r="BC2" s="37"/>
      <c r="BD2" s="37"/>
      <c r="BE2" s="37"/>
      <c r="BF2" s="37"/>
      <c r="BG2" s="37"/>
      <c r="BH2" s="37"/>
      <c r="BI2" s="37"/>
      <c r="BJ2" s="37"/>
      <c r="BK2" s="37"/>
      <c r="BL2" s="37"/>
      <c r="BN2" s="10"/>
    </row>
    <row r="3" spans="1:66">
      <c r="A3" s="3" t="str">
        <f>General!$D$10&amp;" "&amp;General!$F$10</f>
        <v>Name of the investment project: Project XYZ</v>
      </c>
      <c r="B3" s="3"/>
      <c r="C3" s="3"/>
      <c r="D3" s="3"/>
      <c r="E3" s="10"/>
      <c r="F3" s="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R3" s="37" t="str">
        <f>Config!AT$1</f>
        <v>Language</v>
      </c>
      <c r="AS3" s="37"/>
      <c r="AT3" s="37"/>
      <c r="AU3" s="37"/>
      <c r="AV3" s="37"/>
      <c r="AW3" s="37"/>
      <c r="AX3" s="37"/>
      <c r="AY3" s="37"/>
      <c r="AZ3" s="37"/>
      <c r="BA3" s="37"/>
      <c r="BC3" s="37" t="str">
        <f>Config!BE$1</f>
        <v>Units</v>
      </c>
      <c r="BD3" s="37"/>
      <c r="BE3" s="37"/>
      <c r="BF3" s="37"/>
      <c r="BG3" s="37"/>
      <c r="BH3" s="37"/>
      <c r="BI3" s="37"/>
      <c r="BJ3" s="37"/>
      <c r="BK3" s="37"/>
      <c r="BL3" s="37"/>
      <c r="BN3" s="10"/>
    </row>
    <row r="4" spans="1:66">
      <c r="A4" s="3" t="str">
        <f>IF(SUM(BN6:BN172)&lt;&gt;0,Config!$I$153,"")</f>
        <v>All input cells should be filled in with assumptions</v>
      </c>
      <c r="B4" s="3"/>
      <c r="C4" s="3"/>
      <c r="D4" s="3"/>
      <c r="E4" s="3"/>
      <c r="F4" s="3"/>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R4" s="38" t="str">
        <f>Config!AT$2</f>
        <v>English</v>
      </c>
      <c r="AS4" s="38" t="str">
        <f>Config!AU$2</f>
        <v>Polish</v>
      </c>
      <c r="AT4" s="38" t="str">
        <f>Config!AV$2</f>
        <v>[…]</v>
      </c>
      <c r="AU4" s="38" t="str">
        <f>Config!AW$2</f>
        <v>[…]</v>
      </c>
      <c r="AV4" s="38" t="str">
        <f>Config!AX$2</f>
        <v>[…]</v>
      </c>
      <c r="AW4" s="38" t="str">
        <f>Config!AY$2</f>
        <v>[…]</v>
      </c>
      <c r="AX4" s="38" t="str">
        <f>Config!AZ$2</f>
        <v>[…]</v>
      </c>
      <c r="AY4" s="38" t="str">
        <f>Config!BA$2</f>
        <v>[…]</v>
      </c>
      <c r="AZ4" s="38" t="str">
        <f>Config!BB$2</f>
        <v>[…]</v>
      </c>
      <c r="BA4" s="38" t="str">
        <f>Config!BC$2</f>
        <v>[…]</v>
      </c>
      <c r="BC4" s="38" t="str">
        <f>Config!BE$2</f>
        <v>English</v>
      </c>
      <c r="BD4" s="38" t="str">
        <f>Config!BF$2</f>
        <v>Polish</v>
      </c>
      <c r="BE4" s="38" t="str">
        <f>Config!BG$2</f>
        <v>[…]</v>
      </c>
      <c r="BF4" s="38" t="str">
        <f>Config!BH$2</f>
        <v>[…]</v>
      </c>
      <c r="BG4" s="38" t="str">
        <f>Config!BI$2</f>
        <v>[…]</v>
      </c>
      <c r="BH4" s="38" t="str">
        <f>Config!BJ$2</f>
        <v>[…]</v>
      </c>
      <c r="BI4" s="38" t="str">
        <f>Config!BK$2</f>
        <v>[…]</v>
      </c>
      <c r="BJ4" s="38" t="str">
        <f>Config!BL$2</f>
        <v>[…]</v>
      </c>
      <c r="BK4" s="38" t="str">
        <f>Config!BM$2</f>
        <v>[…]</v>
      </c>
      <c r="BL4" s="38" t="str">
        <f>Config!BN$2</f>
        <v>[…]</v>
      </c>
      <c r="BN4" s="38"/>
    </row>
    <row r="5" spans="1:66">
      <c r="E5" s="11"/>
    </row>
    <row r="6" spans="1:66" outlineLevel="1">
      <c r="A6" s="3" t="str">
        <f>INDEX($AR6:$BA6,MATCH(General!$F$14,$AR$4:$BA$4,0))</f>
        <v>Operating costs - current costs before energy renovation</v>
      </c>
      <c r="B6" s="3"/>
      <c r="C6" s="3"/>
      <c r="D6" s="3"/>
      <c r="E6" s="3"/>
      <c r="F6" s="3"/>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R6" s="39" t="s">
        <v>63</v>
      </c>
      <c r="AS6" s="39" t="s">
        <v>57</v>
      </c>
      <c r="AT6" s="39" t="s">
        <v>57</v>
      </c>
      <c r="AU6" s="39" t="s">
        <v>57</v>
      </c>
      <c r="AV6" s="39" t="s">
        <v>57</v>
      </c>
      <c r="AW6" s="39" t="s">
        <v>57</v>
      </c>
      <c r="AX6" s="39" t="s">
        <v>57</v>
      </c>
      <c r="AY6" s="39" t="s">
        <v>57</v>
      </c>
      <c r="AZ6" s="39" t="s">
        <v>57</v>
      </c>
      <c r="BA6" s="39" t="s">
        <v>57</v>
      </c>
    </row>
    <row r="7" spans="1:66" outlineLevel="1">
      <c r="E7" s="11"/>
    </row>
    <row r="8" spans="1:66" outlineLevel="1">
      <c r="D8" s="129" t="str">
        <f>INDEX($AR8:$BA8,MATCH(General!$F$14,$AR$4:$BA$4,0))</f>
        <v>Energy consumption - by energy carrier</v>
      </c>
      <c r="E8" s="72" t="str">
        <f>Config!$I$141</f>
        <v>Unit</v>
      </c>
      <c r="F8" s="72" t="s">
        <v>510</v>
      </c>
      <c r="G8" s="130">
        <f>Config!I$1</f>
        <v>2025</v>
      </c>
      <c r="H8" s="130">
        <f>Config!J$1</f>
        <v>2026</v>
      </c>
      <c r="I8" s="130">
        <f>Config!K$1</f>
        <v>2027</v>
      </c>
      <c r="J8" s="130">
        <f>Config!L$1</f>
        <v>2028</v>
      </c>
      <c r="K8" s="130">
        <f>Config!M$1</f>
        <v>2029</v>
      </c>
      <c r="L8" s="130">
        <f>Config!N$1</f>
        <v>2030</v>
      </c>
      <c r="M8" s="130">
        <f>Config!O$1</f>
        <v>2031</v>
      </c>
      <c r="N8" s="130">
        <f>Config!P$1</f>
        <v>2032</v>
      </c>
      <c r="O8" s="130">
        <f>Config!Q$1</f>
        <v>2033</v>
      </c>
      <c r="P8" s="130">
        <f>Config!R$1</f>
        <v>2034</v>
      </c>
      <c r="Q8" s="130">
        <f>Config!S$1</f>
        <v>2035</v>
      </c>
      <c r="R8" s="130">
        <f>Config!T$1</f>
        <v>2036</v>
      </c>
      <c r="S8" s="130">
        <f>Config!U$1</f>
        <v>2037</v>
      </c>
      <c r="T8" s="130">
        <f>Config!V$1</f>
        <v>2038</v>
      </c>
      <c r="U8" s="130">
        <f>Config!W$1</f>
        <v>2039</v>
      </c>
      <c r="V8" s="130">
        <f>Config!X$1</f>
        <v>2040</v>
      </c>
      <c r="W8" s="130">
        <f>Config!Y$1</f>
        <v>2041</v>
      </c>
      <c r="X8" s="130">
        <f>Config!Z$1</f>
        <v>2042</v>
      </c>
      <c r="Y8" s="130">
        <f>Config!AA$1</f>
        <v>2043</v>
      </c>
      <c r="Z8" s="130">
        <f>Config!AB$1</f>
        <v>2044</v>
      </c>
      <c r="AA8" s="130" t="str">
        <f>Config!AC$1</f>
        <v/>
      </c>
      <c r="AB8" s="130" t="str">
        <f>Config!AD$1</f>
        <v/>
      </c>
      <c r="AC8" s="130" t="str">
        <f>Config!AE$1</f>
        <v/>
      </c>
      <c r="AD8" s="130" t="str">
        <f>Config!AF$1</f>
        <v/>
      </c>
      <c r="AE8" s="130" t="str">
        <f>Config!AG$1</f>
        <v/>
      </c>
      <c r="AF8" s="130" t="str">
        <f>Config!AH$1</f>
        <v/>
      </c>
      <c r="AG8" s="130" t="str">
        <f>Config!AI$1</f>
        <v/>
      </c>
      <c r="AH8" s="130" t="str">
        <f>Config!AJ$1</f>
        <v/>
      </c>
      <c r="AI8" s="130" t="str">
        <f>Config!AK$1</f>
        <v/>
      </c>
      <c r="AJ8" s="130" t="str">
        <f>Config!AL$1</f>
        <v/>
      </c>
      <c r="AK8" s="130" t="str">
        <f>Config!AM$1</f>
        <v/>
      </c>
      <c r="AL8" s="130" t="str">
        <f>Config!AN$1</f>
        <v/>
      </c>
      <c r="AM8" s="130" t="str">
        <f>Config!AO$1</f>
        <v/>
      </c>
      <c r="AN8" s="130" t="str">
        <f>Config!AP$1</f>
        <v/>
      </c>
      <c r="AO8" s="130" t="str">
        <f>Config!AQ$1</f>
        <v/>
      </c>
      <c r="AP8" s="130" t="str">
        <f>Config!AR$1</f>
        <v/>
      </c>
      <c r="AR8" s="39" t="s">
        <v>64</v>
      </c>
      <c r="AS8" s="39" t="s">
        <v>57</v>
      </c>
      <c r="AT8" s="39" t="s">
        <v>57</v>
      </c>
      <c r="AU8" s="39" t="s">
        <v>57</v>
      </c>
      <c r="AV8" s="39" t="s">
        <v>57</v>
      </c>
      <c r="AW8" s="39" t="s">
        <v>57</v>
      </c>
      <c r="AX8" s="39" t="s">
        <v>57</v>
      </c>
      <c r="AY8" s="39" t="s">
        <v>57</v>
      </c>
      <c r="AZ8" s="39" t="s">
        <v>57</v>
      </c>
      <c r="BA8" s="39" t="s">
        <v>57</v>
      </c>
    </row>
    <row r="9" spans="1:66" outlineLevel="1">
      <c r="D9" s="129"/>
      <c r="E9" s="129"/>
      <c r="F9" s="129"/>
      <c r="G9" s="130" t="str">
        <f>Config!I$2</f>
        <v>Construction</v>
      </c>
      <c r="H9" s="130" t="str">
        <f>Config!J$2</f>
        <v>Construction</v>
      </c>
      <c r="I9" s="130" t="str">
        <f>Config!K$2</f>
        <v>Operation</v>
      </c>
      <c r="J9" s="130" t="str">
        <f>Config!L$2</f>
        <v>Operation</v>
      </c>
      <c r="K9" s="130" t="str">
        <f>Config!M$2</f>
        <v>Operation</v>
      </c>
      <c r="L9" s="130" t="str">
        <f>Config!N$2</f>
        <v>Operation</v>
      </c>
      <c r="M9" s="130" t="str">
        <f>Config!O$2</f>
        <v>Operation</v>
      </c>
      <c r="N9" s="130" t="str">
        <f>Config!P$2</f>
        <v>Operation</v>
      </c>
      <c r="O9" s="130" t="str">
        <f>Config!Q$2</f>
        <v>Operation</v>
      </c>
      <c r="P9" s="130" t="str">
        <f>Config!R$2</f>
        <v>Operation</v>
      </c>
      <c r="Q9" s="130" t="str">
        <f>Config!S$2</f>
        <v>Operation</v>
      </c>
      <c r="R9" s="130" t="str">
        <f>Config!T$2</f>
        <v>Operation</v>
      </c>
      <c r="S9" s="130" t="str">
        <f>Config!U$2</f>
        <v>Operation</v>
      </c>
      <c r="T9" s="130" t="str">
        <f>Config!V$2</f>
        <v>Operation</v>
      </c>
      <c r="U9" s="130" t="str">
        <f>Config!W$2</f>
        <v>Operation</v>
      </c>
      <c r="V9" s="130" t="str">
        <f>Config!X$2</f>
        <v>Operation</v>
      </c>
      <c r="W9" s="130" t="str">
        <f>Config!Y$2</f>
        <v>Operation</v>
      </c>
      <c r="X9" s="130" t="str">
        <f>Config!Z$2</f>
        <v>Operation</v>
      </c>
      <c r="Y9" s="130" t="str">
        <f>Config!AA$2</f>
        <v>Operation</v>
      </c>
      <c r="Z9" s="130" t="str">
        <f>Config!AB$2</f>
        <v>Operation</v>
      </c>
      <c r="AA9" s="130" t="str">
        <f>Config!AC$2</f>
        <v/>
      </c>
      <c r="AB9" s="130" t="str">
        <f>Config!AD$2</f>
        <v/>
      </c>
      <c r="AC9" s="130" t="str">
        <f>Config!AE$2</f>
        <v/>
      </c>
      <c r="AD9" s="130" t="str">
        <f>Config!AF$2</f>
        <v/>
      </c>
      <c r="AE9" s="130" t="str">
        <f>Config!AG$2</f>
        <v/>
      </c>
      <c r="AF9" s="130" t="str">
        <f>Config!AH$2</f>
        <v/>
      </c>
      <c r="AG9" s="130" t="str">
        <f>Config!AI$2</f>
        <v/>
      </c>
      <c r="AH9" s="130" t="str">
        <f>Config!AJ$2</f>
        <v/>
      </c>
      <c r="AI9" s="130" t="str">
        <f>Config!AK$2</f>
        <v/>
      </c>
      <c r="AJ9" s="130" t="str">
        <f>Config!AL$2</f>
        <v/>
      </c>
      <c r="AK9" s="130" t="str">
        <f>Config!AM$2</f>
        <v/>
      </c>
      <c r="AL9" s="130" t="str">
        <f>Config!AN$2</f>
        <v/>
      </c>
      <c r="AM9" s="130" t="str">
        <f>Config!AO$2</f>
        <v/>
      </c>
      <c r="AN9" s="130" t="str">
        <f>Config!AP$2</f>
        <v/>
      </c>
      <c r="AO9" s="130" t="str">
        <f>Config!AQ$2</f>
        <v/>
      </c>
      <c r="AP9" s="130" t="str">
        <f>Config!AR$2</f>
        <v/>
      </c>
    </row>
    <row r="10" spans="1:66" outlineLevel="1">
      <c r="D10" s="127" t="str">
        <f>INDEX($AR10:$BA10,MATCH(General!$F$14,$AR$4:$BA$4,0))</f>
        <v>Electricity</v>
      </c>
      <c r="E10" s="11"/>
      <c r="AR10" s="39" t="s">
        <v>65</v>
      </c>
      <c r="AS10" s="39" t="s">
        <v>57</v>
      </c>
      <c r="AT10" s="39" t="s">
        <v>57</v>
      </c>
      <c r="AU10" s="39" t="s">
        <v>57</v>
      </c>
      <c r="AV10" s="39" t="s">
        <v>57</v>
      </c>
      <c r="AW10" s="39" t="s">
        <v>57</v>
      </c>
      <c r="AX10" s="39" t="s">
        <v>57</v>
      </c>
      <c r="AY10" s="39" t="s">
        <v>57</v>
      </c>
      <c r="AZ10" s="39" t="s">
        <v>57</v>
      </c>
      <c r="BA10" s="39" t="s">
        <v>57</v>
      </c>
    </row>
    <row r="11" spans="1:66" outlineLevel="1">
      <c r="B11" s="140" t="str">
        <f>IF(BN11&lt;&gt;0,"!","")</f>
        <v>!</v>
      </c>
      <c r="D11" s="126" t="str">
        <f>INDEX($AR11:$BA11,MATCH(General!$F$14,$AR$4:$BA$4,0))</f>
        <v>Quantity</v>
      </c>
      <c r="E11" s="60" t="str">
        <f>INDEX($BC11:$BL11,MATCH(General!$F$14,$BC$4:$BL$4,0))</f>
        <v>kWh</v>
      </c>
      <c r="F11" s="25">
        <f>SUM(G11:AP11)</f>
        <v>2850000</v>
      </c>
      <c r="G11" s="30"/>
      <c r="H11" s="30">
        <v>150000</v>
      </c>
      <c r="I11" s="30">
        <v>150000</v>
      </c>
      <c r="J11" s="30">
        <v>150000</v>
      </c>
      <c r="K11" s="30">
        <v>150000</v>
      </c>
      <c r="L11" s="30">
        <v>150000</v>
      </c>
      <c r="M11" s="30">
        <v>150000</v>
      </c>
      <c r="N11" s="30">
        <v>150000</v>
      </c>
      <c r="O11" s="30">
        <v>150000</v>
      </c>
      <c r="P11" s="30">
        <v>150000</v>
      </c>
      <c r="Q11" s="30">
        <v>150000</v>
      </c>
      <c r="R11" s="30">
        <v>150000</v>
      </c>
      <c r="S11" s="30">
        <v>150000</v>
      </c>
      <c r="T11" s="30">
        <v>150000</v>
      </c>
      <c r="U11" s="30">
        <v>150000</v>
      </c>
      <c r="V11" s="30">
        <v>150000</v>
      </c>
      <c r="W11" s="30">
        <v>150000</v>
      </c>
      <c r="X11" s="30">
        <v>150000</v>
      </c>
      <c r="Y11" s="30">
        <v>150000</v>
      </c>
      <c r="Z11" s="30">
        <v>150000</v>
      </c>
      <c r="AA11" s="30"/>
      <c r="AB11" s="30"/>
      <c r="AC11" s="30"/>
      <c r="AD11" s="30"/>
      <c r="AE11" s="30"/>
      <c r="AF11" s="30"/>
      <c r="AG11" s="30"/>
      <c r="AH11" s="30"/>
      <c r="AI11" s="30"/>
      <c r="AJ11" s="30"/>
      <c r="AK11" s="30"/>
      <c r="AL11" s="30"/>
      <c r="AM11" s="30"/>
      <c r="AN11" s="30"/>
      <c r="AO11" s="30"/>
      <c r="AP11" s="30"/>
      <c r="AR11" s="39" t="s">
        <v>51</v>
      </c>
      <c r="AS11" s="39" t="s">
        <v>57</v>
      </c>
      <c r="AT11" s="39" t="s">
        <v>57</v>
      </c>
      <c r="AU11" s="39" t="s">
        <v>57</v>
      </c>
      <c r="AV11" s="39" t="s">
        <v>57</v>
      </c>
      <c r="AW11" s="39" t="s">
        <v>57</v>
      </c>
      <c r="AX11" s="39" t="s">
        <v>57</v>
      </c>
      <c r="AY11" s="39" t="s">
        <v>57</v>
      </c>
      <c r="AZ11" s="39" t="s">
        <v>57</v>
      </c>
      <c r="BA11" s="39" t="s">
        <v>57</v>
      </c>
      <c r="BC11" s="39" t="s">
        <v>52</v>
      </c>
      <c r="BD11" s="39" t="s">
        <v>52</v>
      </c>
      <c r="BE11" s="39" t="s">
        <v>57</v>
      </c>
      <c r="BF11" s="39" t="s">
        <v>57</v>
      </c>
      <c r="BG11" s="39" t="s">
        <v>57</v>
      </c>
      <c r="BH11" s="39" t="s">
        <v>57</v>
      </c>
      <c r="BI11" s="39" t="s">
        <v>57</v>
      </c>
      <c r="BJ11" s="39" t="s">
        <v>57</v>
      </c>
      <c r="BK11" s="39" t="s">
        <v>57</v>
      </c>
      <c r="BL11" s="39" t="s">
        <v>57</v>
      </c>
      <c r="BN11" s="25">
        <f>COUNTIFS($G11:$AP11,"",$G$8:$AP$8,"&lt;="&amp;Config!$F$12)</f>
        <v>1</v>
      </c>
    </row>
    <row r="12" spans="1:66" outlineLevel="1">
      <c r="B12" s="140" t="str">
        <f>IF(BN12&lt;&gt;0,"!","")</f>
        <v>!</v>
      </c>
      <c r="D12" s="126" t="str">
        <f>INDEX($AR12:$BA12,MATCH(General!$F$14,$AR$4:$BA$4,0))</f>
        <v>Price without taxes and subsidies</v>
      </c>
      <c r="E12" s="60" t="str">
        <f>General!$F$16&amp;" / "&amp;INDEX($BC12:$BL12,MATCH(General!$F$14,$BC$4:$BL$4,0))</f>
        <v>EUR / kWh</v>
      </c>
      <c r="G12" s="31"/>
      <c r="H12" s="31">
        <v>0.13948521497939331</v>
      </c>
      <c r="I12" s="31">
        <v>0.13948521497939331</v>
      </c>
      <c r="J12" s="31">
        <v>0.13948521497939331</v>
      </c>
      <c r="K12" s="31">
        <v>0.13948521497939331</v>
      </c>
      <c r="L12" s="31">
        <v>0.13948521497939331</v>
      </c>
      <c r="M12" s="31">
        <v>0.13948521497939331</v>
      </c>
      <c r="N12" s="31">
        <v>0.13948521497939331</v>
      </c>
      <c r="O12" s="31">
        <v>0.13948521497939331</v>
      </c>
      <c r="P12" s="31">
        <v>0.13948521497939331</v>
      </c>
      <c r="Q12" s="31">
        <v>0.13948521497939331</v>
      </c>
      <c r="R12" s="31">
        <v>0.13948521497939331</v>
      </c>
      <c r="S12" s="31">
        <v>0.13948521497939331</v>
      </c>
      <c r="T12" s="31">
        <v>0.13948521497939331</v>
      </c>
      <c r="U12" s="31">
        <v>0.13948521497939331</v>
      </c>
      <c r="V12" s="31">
        <v>0.13948521497939331</v>
      </c>
      <c r="W12" s="31">
        <v>0.13948521497939331</v>
      </c>
      <c r="X12" s="31">
        <v>0.13948521497939331</v>
      </c>
      <c r="Y12" s="31">
        <v>0.13948521497939331</v>
      </c>
      <c r="Z12" s="31">
        <v>0.13948521497939331</v>
      </c>
      <c r="AA12" s="31"/>
      <c r="AB12" s="31"/>
      <c r="AC12" s="31"/>
      <c r="AD12" s="31"/>
      <c r="AE12" s="31"/>
      <c r="AF12" s="31"/>
      <c r="AG12" s="31"/>
      <c r="AH12" s="31"/>
      <c r="AI12" s="31"/>
      <c r="AJ12" s="31"/>
      <c r="AK12" s="31"/>
      <c r="AL12" s="31"/>
      <c r="AM12" s="31"/>
      <c r="AN12" s="31"/>
      <c r="AO12" s="31"/>
      <c r="AP12" s="31"/>
      <c r="AR12" s="39" t="s">
        <v>83</v>
      </c>
      <c r="AS12" s="39" t="s">
        <v>57</v>
      </c>
      <c r="AT12" s="39" t="s">
        <v>57</v>
      </c>
      <c r="AU12" s="39" t="s">
        <v>57</v>
      </c>
      <c r="AV12" s="39" t="s">
        <v>57</v>
      </c>
      <c r="AW12" s="39" t="s">
        <v>57</v>
      </c>
      <c r="AX12" s="39" t="s">
        <v>57</v>
      </c>
      <c r="AY12" s="39" t="s">
        <v>57</v>
      </c>
      <c r="AZ12" s="39" t="s">
        <v>57</v>
      </c>
      <c r="BA12" s="39" t="s">
        <v>57</v>
      </c>
      <c r="BC12" s="39" t="s">
        <v>52</v>
      </c>
      <c r="BD12" s="39" t="s">
        <v>52</v>
      </c>
      <c r="BE12" s="39" t="s">
        <v>57</v>
      </c>
      <c r="BF12" s="39" t="s">
        <v>57</v>
      </c>
      <c r="BG12" s="39" t="s">
        <v>57</v>
      </c>
      <c r="BH12" s="39" t="s">
        <v>57</v>
      </c>
      <c r="BI12" s="39" t="s">
        <v>57</v>
      </c>
      <c r="BJ12" s="39" t="s">
        <v>57</v>
      </c>
      <c r="BK12" s="39" t="s">
        <v>57</v>
      </c>
      <c r="BL12" s="39" t="s">
        <v>57</v>
      </c>
      <c r="BN12" s="25">
        <f>COUNTIFS($G12:$AP12,"",$G$8:$AP$8,"&lt;="&amp;Config!$F$12)</f>
        <v>1</v>
      </c>
    </row>
    <row r="13" spans="1:66" outlineLevel="1">
      <c r="D13" s="126" t="str">
        <f>INDEX($AR13:$BA13,MATCH(General!$F$14,$AR$4:$BA$4,0))</f>
        <v>Price with taxes and subsidies</v>
      </c>
      <c r="E13" s="60" t="str">
        <f>General!$F$16&amp;" / "&amp;INDEX($BC13:$BL13,MATCH(General!$F$14,$BC$4:$BL$4,0))</f>
        <v>EUR / kWh</v>
      </c>
      <c r="G13" s="27">
        <f t="shared" ref="G13:AP13" si="0">SUM(G12,G14:G15)</f>
        <v>0</v>
      </c>
      <c r="H13" s="27">
        <f t="shared" si="0"/>
        <v>0.1594852149793933</v>
      </c>
      <c r="I13" s="27">
        <f t="shared" si="0"/>
        <v>0.1594852149793933</v>
      </c>
      <c r="J13" s="27">
        <f t="shared" si="0"/>
        <v>0.1594852149793933</v>
      </c>
      <c r="K13" s="27">
        <f t="shared" si="0"/>
        <v>0.1594852149793933</v>
      </c>
      <c r="L13" s="27">
        <f t="shared" si="0"/>
        <v>0.1594852149793933</v>
      </c>
      <c r="M13" s="27">
        <f t="shared" si="0"/>
        <v>0.1594852149793933</v>
      </c>
      <c r="N13" s="27">
        <f t="shared" si="0"/>
        <v>0.1594852149793933</v>
      </c>
      <c r="O13" s="27">
        <f t="shared" si="0"/>
        <v>0.1594852149793933</v>
      </c>
      <c r="P13" s="27">
        <f t="shared" si="0"/>
        <v>0.1594852149793933</v>
      </c>
      <c r="Q13" s="27">
        <f t="shared" si="0"/>
        <v>0.1594852149793933</v>
      </c>
      <c r="R13" s="27">
        <f t="shared" si="0"/>
        <v>0.1594852149793933</v>
      </c>
      <c r="S13" s="27">
        <f t="shared" si="0"/>
        <v>0.1594852149793933</v>
      </c>
      <c r="T13" s="27">
        <f t="shared" si="0"/>
        <v>0.1594852149793933</v>
      </c>
      <c r="U13" s="27">
        <f t="shared" si="0"/>
        <v>0.1594852149793933</v>
      </c>
      <c r="V13" s="27">
        <f t="shared" si="0"/>
        <v>0.1594852149793933</v>
      </c>
      <c r="W13" s="27">
        <f t="shared" si="0"/>
        <v>0.1594852149793933</v>
      </c>
      <c r="X13" s="27">
        <f t="shared" si="0"/>
        <v>0.1594852149793933</v>
      </c>
      <c r="Y13" s="27">
        <f t="shared" si="0"/>
        <v>0.1594852149793933</v>
      </c>
      <c r="Z13" s="27">
        <f t="shared" si="0"/>
        <v>0.1594852149793933</v>
      </c>
      <c r="AA13" s="27">
        <f t="shared" si="0"/>
        <v>0</v>
      </c>
      <c r="AB13" s="27">
        <f t="shared" si="0"/>
        <v>0</v>
      </c>
      <c r="AC13" s="27">
        <f t="shared" si="0"/>
        <v>0</v>
      </c>
      <c r="AD13" s="27">
        <f t="shared" si="0"/>
        <v>0</v>
      </c>
      <c r="AE13" s="27">
        <f t="shared" si="0"/>
        <v>0</v>
      </c>
      <c r="AF13" s="27">
        <f t="shared" si="0"/>
        <v>0</v>
      </c>
      <c r="AG13" s="27">
        <f t="shared" si="0"/>
        <v>0</v>
      </c>
      <c r="AH13" s="27">
        <f t="shared" si="0"/>
        <v>0</v>
      </c>
      <c r="AI13" s="27">
        <f t="shared" si="0"/>
        <v>0</v>
      </c>
      <c r="AJ13" s="27">
        <f t="shared" si="0"/>
        <v>0</v>
      </c>
      <c r="AK13" s="27">
        <f t="shared" si="0"/>
        <v>0</v>
      </c>
      <c r="AL13" s="27">
        <f t="shared" si="0"/>
        <v>0</v>
      </c>
      <c r="AM13" s="27">
        <f t="shared" si="0"/>
        <v>0</v>
      </c>
      <c r="AN13" s="27">
        <f t="shared" si="0"/>
        <v>0</v>
      </c>
      <c r="AO13" s="27">
        <f t="shared" si="0"/>
        <v>0</v>
      </c>
      <c r="AP13" s="27">
        <f t="shared" si="0"/>
        <v>0</v>
      </c>
      <c r="AR13" s="39" t="s">
        <v>78</v>
      </c>
      <c r="AS13" s="39" t="s">
        <v>57</v>
      </c>
      <c r="AT13" s="39" t="s">
        <v>57</v>
      </c>
      <c r="AU13" s="39" t="s">
        <v>57</v>
      </c>
      <c r="AV13" s="39" t="s">
        <v>57</v>
      </c>
      <c r="AW13" s="39" t="s">
        <v>57</v>
      </c>
      <c r="AX13" s="39" t="s">
        <v>57</v>
      </c>
      <c r="AY13" s="39" t="s">
        <v>57</v>
      </c>
      <c r="AZ13" s="39" t="s">
        <v>57</v>
      </c>
      <c r="BA13" s="39" t="s">
        <v>57</v>
      </c>
      <c r="BC13" s="39" t="s">
        <v>52</v>
      </c>
      <c r="BD13" s="39" t="s">
        <v>52</v>
      </c>
      <c r="BE13" s="39" t="s">
        <v>57</v>
      </c>
      <c r="BF13" s="39" t="s">
        <v>57</v>
      </c>
      <c r="BG13" s="39" t="s">
        <v>57</v>
      </c>
      <c r="BH13" s="39" t="s">
        <v>57</v>
      </c>
      <c r="BI13" s="39" t="s">
        <v>57</v>
      </c>
      <c r="BJ13" s="39" t="s">
        <v>57</v>
      </c>
      <c r="BK13" s="39" t="s">
        <v>57</v>
      </c>
      <c r="BL13" s="39" t="s">
        <v>57</v>
      </c>
    </row>
    <row r="14" spans="1:66" ht="12" outlineLevel="1">
      <c r="B14" s="140" t="str">
        <f>IF(BN14&lt;&gt;0,"!","")</f>
        <v>!</v>
      </c>
      <c r="D14" s="133" t="str">
        <f>INDEX($AR14:$BA14,MATCH(General!$F$14,$AR$4:$BA$4,0))</f>
        <v>VAT / special taxes</v>
      </c>
      <c r="E14" s="132" t="str">
        <f>General!$F$16&amp;" / "&amp;INDEX($BC14:$BL14,MATCH(General!$F$14,$BC$4:$BL$4,0))</f>
        <v>EUR / kWh</v>
      </c>
      <c r="G14" s="116"/>
      <c r="H14" s="116">
        <v>0.02</v>
      </c>
      <c r="I14" s="116">
        <v>0.02</v>
      </c>
      <c r="J14" s="116">
        <v>0.02</v>
      </c>
      <c r="K14" s="116">
        <v>0.02</v>
      </c>
      <c r="L14" s="116">
        <v>0.02</v>
      </c>
      <c r="M14" s="116">
        <v>0.02</v>
      </c>
      <c r="N14" s="116">
        <v>0.02</v>
      </c>
      <c r="O14" s="116">
        <v>0.02</v>
      </c>
      <c r="P14" s="116">
        <v>0.02</v>
      </c>
      <c r="Q14" s="116">
        <v>0.02</v>
      </c>
      <c r="R14" s="116">
        <v>0.02</v>
      </c>
      <c r="S14" s="116">
        <v>0.02</v>
      </c>
      <c r="T14" s="116">
        <v>0.02</v>
      </c>
      <c r="U14" s="116">
        <v>0.02</v>
      </c>
      <c r="V14" s="116">
        <v>0.02</v>
      </c>
      <c r="W14" s="116">
        <v>0.02</v>
      </c>
      <c r="X14" s="116">
        <v>0.02</v>
      </c>
      <c r="Y14" s="116">
        <v>0.02</v>
      </c>
      <c r="Z14" s="116">
        <v>0.02</v>
      </c>
      <c r="AA14" s="116"/>
      <c r="AB14" s="116"/>
      <c r="AC14" s="116"/>
      <c r="AD14" s="116"/>
      <c r="AE14" s="116"/>
      <c r="AF14" s="116"/>
      <c r="AG14" s="116"/>
      <c r="AH14" s="116"/>
      <c r="AI14" s="116"/>
      <c r="AJ14" s="116"/>
      <c r="AK14" s="116"/>
      <c r="AL14" s="116"/>
      <c r="AM14" s="116"/>
      <c r="AN14" s="116"/>
      <c r="AO14" s="116"/>
      <c r="AP14" s="116"/>
      <c r="AR14" s="39" t="s">
        <v>504</v>
      </c>
      <c r="AS14" s="39" t="s">
        <v>57</v>
      </c>
      <c r="AT14" s="39" t="s">
        <v>57</v>
      </c>
      <c r="AU14" s="39" t="s">
        <v>57</v>
      </c>
      <c r="AV14" s="39" t="s">
        <v>57</v>
      </c>
      <c r="AW14" s="39" t="s">
        <v>57</v>
      </c>
      <c r="AX14" s="39" t="s">
        <v>57</v>
      </c>
      <c r="AY14" s="39" t="s">
        <v>57</v>
      </c>
      <c r="AZ14" s="39" t="s">
        <v>57</v>
      </c>
      <c r="BA14" s="39" t="s">
        <v>57</v>
      </c>
      <c r="BC14" s="39" t="s">
        <v>52</v>
      </c>
      <c r="BD14" s="39" t="s">
        <v>52</v>
      </c>
      <c r="BE14" s="39" t="s">
        <v>57</v>
      </c>
      <c r="BF14" s="39" t="s">
        <v>57</v>
      </c>
      <c r="BG14" s="39" t="s">
        <v>57</v>
      </c>
      <c r="BH14" s="39" t="s">
        <v>57</v>
      </c>
      <c r="BI14" s="39" t="s">
        <v>57</v>
      </c>
      <c r="BJ14" s="39" t="s">
        <v>57</v>
      </c>
      <c r="BK14" s="39" t="s">
        <v>57</v>
      </c>
      <c r="BL14" s="39" t="s">
        <v>57</v>
      </c>
      <c r="BN14" s="25">
        <f>COUNTIFS($G14:$AP14,"",$G$8:$AP$8,"&lt;="&amp;Config!$F$12)</f>
        <v>1</v>
      </c>
    </row>
    <row r="15" spans="1:66" ht="12" outlineLevel="1">
      <c r="B15" s="140" t="str">
        <f>IF(BN15&lt;&gt;0,"!","")</f>
        <v>!</v>
      </c>
      <c r="D15" s="133" t="str">
        <f>INDEX($AR15:$BA15,MATCH(General!$F$14,$AR$4:$BA$4,0))</f>
        <v>Subsidies</v>
      </c>
      <c r="E15" s="132" t="str">
        <f>General!$F$16&amp;" / "&amp;INDEX($BC15:$BL15,MATCH(General!$F$14,$BC$4:$BL$4,0))</f>
        <v>EUR / kWh</v>
      </c>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R15" s="39" t="s">
        <v>505</v>
      </c>
      <c r="AS15" s="39" t="s">
        <v>57</v>
      </c>
      <c r="AT15" s="39" t="s">
        <v>57</v>
      </c>
      <c r="AU15" s="39" t="s">
        <v>57</v>
      </c>
      <c r="AV15" s="39" t="s">
        <v>57</v>
      </c>
      <c r="AW15" s="39" t="s">
        <v>57</v>
      </c>
      <c r="AX15" s="39" t="s">
        <v>57</v>
      </c>
      <c r="AY15" s="39" t="s">
        <v>57</v>
      </c>
      <c r="AZ15" s="39" t="s">
        <v>57</v>
      </c>
      <c r="BA15" s="39" t="s">
        <v>57</v>
      </c>
      <c r="BC15" s="39" t="s">
        <v>52</v>
      </c>
      <c r="BD15" s="39" t="s">
        <v>52</v>
      </c>
      <c r="BE15" s="39" t="s">
        <v>57</v>
      </c>
      <c r="BF15" s="39" t="s">
        <v>57</v>
      </c>
      <c r="BG15" s="39" t="s">
        <v>57</v>
      </c>
      <c r="BH15" s="39" t="s">
        <v>57</v>
      </c>
      <c r="BI15" s="39" t="s">
        <v>57</v>
      </c>
      <c r="BJ15" s="39" t="s">
        <v>57</v>
      </c>
      <c r="BK15" s="39" t="s">
        <v>57</v>
      </c>
      <c r="BL15" s="39" t="s">
        <v>57</v>
      </c>
      <c r="BN15" s="25">
        <f>COUNTIFS($G15:$AP15,"",$G$8:$AP$8,"&lt;="&amp;Config!$F$12)</f>
        <v>20</v>
      </c>
    </row>
    <row r="16" spans="1:66" outlineLevel="1">
      <c r="D16" s="127" t="str">
        <f>INDEX($AR16:$BA16,MATCH(General!$F$14,$AR$4:$BA$4,0))</f>
        <v>Gas</v>
      </c>
      <c r="E16" s="11"/>
      <c r="AR16" s="39" t="s">
        <v>66</v>
      </c>
      <c r="AS16" s="39" t="s">
        <v>57</v>
      </c>
      <c r="AT16" s="39" t="s">
        <v>57</v>
      </c>
      <c r="AU16" s="39" t="s">
        <v>57</v>
      </c>
      <c r="AV16" s="39" t="s">
        <v>57</v>
      </c>
      <c r="AW16" s="39" t="s">
        <v>57</v>
      </c>
      <c r="AX16" s="39" t="s">
        <v>57</v>
      </c>
      <c r="AY16" s="39" t="s">
        <v>57</v>
      </c>
      <c r="AZ16" s="39" t="s">
        <v>57</v>
      </c>
      <c r="BA16" s="39" t="s">
        <v>57</v>
      </c>
    </row>
    <row r="17" spans="2:66" outlineLevel="1">
      <c r="B17" s="140" t="str">
        <f t="shared" ref="B17:B18" si="1">IF(BN17&lt;&gt;0,"!","")</f>
        <v>!</v>
      </c>
      <c r="D17" s="126" t="str">
        <f>INDEX($AR17:$BA17,MATCH(General!$F$14,$AR$4:$BA$4,0))</f>
        <v>Quantity</v>
      </c>
      <c r="E17" s="60" t="str">
        <f>INDEX($BC17:$BL17,MATCH(General!$F$14,$BC$4:$BL$4,0))</f>
        <v>kWh</v>
      </c>
      <c r="F17" s="25">
        <f>SUM(G17:AP17)</f>
        <v>8936441</v>
      </c>
      <c r="G17" s="30"/>
      <c r="H17" s="30">
        <v>470339</v>
      </c>
      <c r="I17" s="30">
        <v>470339</v>
      </c>
      <c r="J17" s="30">
        <v>470339</v>
      </c>
      <c r="K17" s="30">
        <v>470339</v>
      </c>
      <c r="L17" s="30">
        <v>470339</v>
      </c>
      <c r="M17" s="30">
        <v>470339</v>
      </c>
      <c r="N17" s="30">
        <v>470339</v>
      </c>
      <c r="O17" s="30">
        <v>470339</v>
      </c>
      <c r="P17" s="30">
        <v>470339</v>
      </c>
      <c r="Q17" s="30">
        <v>470339</v>
      </c>
      <c r="R17" s="30">
        <v>470339</v>
      </c>
      <c r="S17" s="30">
        <v>470339</v>
      </c>
      <c r="T17" s="30">
        <v>470339</v>
      </c>
      <c r="U17" s="30">
        <v>470339</v>
      </c>
      <c r="V17" s="30">
        <v>470339</v>
      </c>
      <c r="W17" s="30">
        <v>470339</v>
      </c>
      <c r="X17" s="30">
        <v>470339</v>
      </c>
      <c r="Y17" s="30">
        <v>470339</v>
      </c>
      <c r="Z17" s="30">
        <v>470339</v>
      </c>
      <c r="AA17" s="30"/>
      <c r="AB17" s="30"/>
      <c r="AC17" s="30"/>
      <c r="AD17" s="30"/>
      <c r="AE17" s="30"/>
      <c r="AF17" s="30"/>
      <c r="AG17" s="30"/>
      <c r="AH17" s="30"/>
      <c r="AI17" s="30"/>
      <c r="AJ17" s="30"/>
      <c r="AK17" s="30"/>
      <c r="AL17" s="30"/>
      <c r="AM17" s="30"/>
      <c r="AN17" s="30"/>
      <c r="AO17" s="30"/>
      <c r="AP17" s="30"/>
      <c r="AR17" s="39" t="s">
        <v>51</v>
      </c>
      <c r="AS17" s="39" t="s">
        <v>57</v>
      </c>
      <c r="AT17" s="39" t="s">
        <v>57</v>
      </c>
      <c r="AU17" s="39" t="s">
        <v>57</v>
      </c>
      <c r="AV17" s="39" t="s">
        <v>57</v>
      </c>
      <c r="AW17" s="39" t="s">
        <v>57</v>
      </c>
      <c r="AX17" s="39" t="s">
        <v>57</v>
      </c>
      <c r="AY17" s="39" t="s">
        <v>57</v>
      </c>
      <c r="AZ17" s="39" t="s">
        <v>57</v>
      </c>
      <c r="BA17" s="39" t="s">
        <v>57</v>
      </c>
      <c r="BC17" s="39" t="s">
        <v>52</v>
      </c>
      <c r="BD17" s="39" t="s">
        <v>52</v>
      </c>
      <c r="BE17" s="39" t="s">
        <v>57</v>
      </c>
      <c r="BF17" s="39" t="s">
        <v>57</v>
      </c>
      <c r="BG17" s="39" t="s">
        <v>57</v>
      </c>
      <c r="BH17" s="39" t="s">
        <v>57</v>
      </c>
      <c r="BI17" s="39" t="s">
        <v>57</v>
      </c>
      <c r="BJ17" s="39" t="s">
        <v>57</v>
      </c>
      <c r="BK17" s="39" t="s">
        <v>57</v>
      </c>
      <c r="BL17" s="39" t="s">
        <v>57</v>
      </c>
      <c r="BN17" s="25">
        <f>COUNTIFS($G17:$AP17,"",$G$8:$AP$8,"&lt;="&amp;Config!$F$12)</f>
        <v>1</v>
      </c>
    </row>
    <row r="18" spans="2:66" outlineLevel="1">
      <c r="B18" s="140" t="str">
        <f t="shared" si="1"/>
        <v>!</v>
      </c>
      <c r="D18" s="126" t="str">
        <f>INDEX($AR18:$BA18,MATCH(General!$F$14,$AR$4:$BA$4,0))</f>
        <v>Price without taxes and subsidies</v>
      </c>
      <c r="E18" s="60" t="str">
        <f>General!$F$16&amp;" / "&amp;INDEX($BC18:$BL18,MATCH(General!$F$14,$BC$4:$BL$4,0))</f>
        <v>EUR / kWh</v>
      </c>
      <c r="G18" s="31"/>
      <c r="H18" s="31">
        <v>3.7631490999304504E-2</v>
      </c>
      <c r="I18" s="31">
        <v>3.7631490999304504E-2</v>
      </c>
      <c r="J18" s="31">
        <v>3.7631490999304504E-2</v>
      </c>
      <c r="K18" s="31">
        <v>3.7631490999304504E-2</v>
      </c>
      <c r="L18" s="31">
        <v>3.7631490999304504E-2</v>
      </c>
      <c r="M18" s="31">
        <v>3.7631490999304504E-2</v>
      </c>
      <c r="N18" s="31">
        <v>3.7631490999304504E-2</v>
      </c>
      <c r="O18" s="31">
        <v>3.7631490999304504E-2</v>
      </c>
      <c r="P18" s="31">
        <v>3.7631490999304504E-2</v>
      </c>
      <c r="Q18" s="31">
        <v>3.7631490999304504E-2</v>
      </c>
      <c r="R18" s="31">
        <v>3.7631490999304504E-2</v>
      </c>
      <c r="S18" s="31">
        <v>3.7631490999304504E-2</v>
      </c>
      <c r="T18" s="31">
        <v>3.7631490999304504E-2</v>
      </c>
      <c r="U18" s="31">
        <v>3.7631490999304504E-2</v>
      </c>
      <c r="V18" s="31">
        <v>3.7631490999304504E-2</v>
      </c>
      <c r="W18" s="31">
        <v>3.7631490999304504E-2</v>
      </c>
      <c r="X18" s="31">
        <v>3.7631490999304504E-2</v>
      </c>
      <c r="Y18" s="31">
        <v>3.7631490999304504E-2</v>
      </c>
      <c r="Z18" s="31">
        <v>3.7631490999304504E-2</v>
      </c>
      <c r="AA18" s="31"/>
      <c r="AB18" s="31"/>
      <c r="AC18" s="31"/>
      <c r="AD18" s="31"/>
      <c r="AE18" s="31"/>
      <c r="AF18" s="31"/>
      <c r="AG18" s="31"/>
      <c r="AH18" s="31"/>
      <c r="AI18" s="31"/>
      <c r="AJ18" s="31"/>
      <c r="AK18" s="31"/>
      <c r="AL18" s="31"/>
      <c r="AM18" s="31"/>
      <c r="AN18" s="31"/>
      <c r="AO18" s="31"/>
      <c r="AP18" s="31"/>
      <c r="AR18" s="39" t="s">
        <v>83</v>
      </c>
      <c r="AS18" s="39" t="s">
        <v>57</v>
      </c>
      <c r="AT18" s="39" t="s">
        <v>57</v>
      </c>
      <c r="AU18" s="39" t="s">
        <v>57</v>
      </c>
      <c r="AV18" s="39" t="s">
        <v>57</v>
      </c>
      <c r="AW18" s="39" t="s">
        <v>57</v>
      </c>
      <c r="AX18" s="39" t="s">
        <v>57</v>
      </c>
      <c r="AY18" s="39" t="s">
        <v>57</v>
      </c>
      <c r="AZ18" s="39" t="s">
        <v>57</v>
      </c>
      <c r="BA18" s="39" t="s">
        <v>57</v>
      </c>
      <c r="BC18" s="39" t="s">
        <v>52</v>
      </c>
      <c r="BD18" s="39" t="s">
        <v>52</v>
      </c>
      <c r="BE18" s="39" t="s">
        <v>57</v>
      </c>
      <c r="BF18" s="39" t="s">
        <v>57</v>
      </c>
      <c r="BG18" s="39" t="s">
        <v>57</v>
      </c>
      <c r="BH18" s="39" t="s">
        <v>57</v>
      </c>
      <c r="BI18" s="39" t="s">
        <v>57</v>
      </c>
      <c r="BJ18" s="39" t="s">
        <v>57</v>
      </c>
      <c r="BK18" s="39" t="s">
        <v>57</v>
      </c>
      <c r="BL18" s="39" t="s">
        <v>57</v>
      </c>
      <c r="BN18" s="25">
        <f>COUNTIFS($G18:$AP18,"",$G$8:$AP$8,"&lt;="&amp;Config!$F$12)</f>
        <v>1</v>
      </c>
    </row>
    <row r="19" spans="2:66" outlineLevel="1">
      <c r="D19" s="126" t="str">
        <f>INDEX($AR19:$BA19,MATCH(General!$F$14,$AR$4:$BA$4,0))</f>
        <v>Price with taxes and subsidies</v>
      </c>
      <c r="E19" s="60" t="str">
        <f>General!$F$16&amp;" / "&amp;INDEX($BC19:$BL19,MATCH(General!$F$14,$BC$4:$BL$4,0))</f>
        <v>EUR / kWh</v>
      </c>
      <c r="G19" s="27">
        <f t="shared" ref="G19:AP19" si="2">SUM(G18,G20:G21)</f>
        <v>0</v>
      </c>
      <c r="H19" s="27">
        <f t="shared" si="2"/>
        <v>4.6286733929144543E-2</v>
      </c>
      <c r="I19" s="27">
        <f t="shared" si="2"/>
        <v>4.6286733929144543E-2</v>
      </c>
      <c r="J19" s="27">
        <f t="shared" si="2"/>
        <v>4.6286733929144543E-2</v>
      </c>
      <c r="K19" s="27">
        <f t="shared" si="2"/>
        <v>4.6286733929144543E-2</v>
      </c>
      <c r="L19" s="27">
        <f t="shared" si="2"/>
        <v>4.6286733929144543E-2</v>
      </c>
      <c r="M19" s="27">
        <f t="shared" si="2"/>
        <v>4.6286733929144543E-2</v>
      </c>
      <c r="N19" s="27">
        <f t="shared" si="2"/>
        <v>4.6286733929144543E-2</v>
      </c>
      <c r="O19" s="27">
        <f t="shared" si="2"/>
        <v>4.6286733929144543E-2</v>
      </c>
      <c r="P19" s="27">
        <f t="shared" si="2"/>
        <v>4.6286733929144543E-2</v>
      </c>
      <c r="Q19" s="27">
        <f t="shared" si="2"/>
        <v>4.6286733929144543E-2</v>
      </c>
      <c r="R19" s="27">
        <f t="shared" si="2"/>
        <v>4.6286733929144543E-2</v>
      </c>
      <c r="S19" s="27">
        <f t="shared" si="2"/>
        <v>4.6286733929144543E-2</v>
      </c>
      <c r="T19" s="27">
        <f t="shared" si="2"/>
        <v>4.6286733929144543E-2</v>
      </c>
      <c r="U19" s="27">
        <f t="shared" si="2"/>
        <v>4.6286733929144543E-2</v>
      </c>
      <c r="V19" s="27">
        <f t="shared" si="2"/>
        <v>4.6286733929144543E-2</v>
      </c>
      <c r="W19" s="27">
        <f t="shared" si="2"/>
        <v>4.6286733929144543E-2</v>
      </c>
      <c r="X19" s="27">
        <f t="shared" si="2"/>
        <v>4.6286733929144543E-2</v>
      </c>
      <c r="Y19" s="27">
        <f t="shared" si="2"/>
        <v>4.6286733929144543E-2</v>
      </c>
      <c r="Z19" s="27">
        <f t="shared" si="2"/>
        <v>4.6286733929144543E-2</v>
      </c>
      <c r="AA19" s="27">
        <f t="shared" si="2"/>
        <v>0</v>
      </c>
      <c r="AB19" s="27">
        <f t="shared" si="2"/>
        <v>0</v>
      </c>
      <c r="AC19" s="27">
        <f t="shared" si="2"/>
        <v>0</v>
      </c>
      <c r="AD19" s="27">
        <f t="shared" si="2"/>
        <v>0</v>
      </c>
      <c r="AE19" s="27">
        <f t="shared" si="2"/>
        <v>0</v>
      </c>
      <c r="AF19" s="27">
        <f t="shared" si="2"/>
        <v>0</v>
      </c>
      <c r="AG19" s="27">
        <f t="shared" si="2"/>
        <v>0</v>
      </c>
      <c r="AH19" s="27">
        <f t="shared" si="2"/>
        <v>0</v>
      </c>
      <c r="AI19" s="27">
        <f t="shared" si="2"/>
        <v>0</v>
      </c>
      <c r="AJ19" s="27">
        <f t="shared" si="2"/>
        <v>0</v>
      </c>
      <c r="AK19" s="27">
        <f t="shared" si="2"/>
        <v>0</v>
      </c>
      <c r="AL19" s="27">
        <f t="shared" si="2"/>
        <v>0</v>
      </c>
      <c r="AM19" s="27">
        <f t="shared" si="2"/>
        <v>0</v>
      </c>
      <c r="AN19" s="27">
        <f t="shared" si="2"/>
        <v>0</v>
      </c>
      <c r="AO19" s="27">
        <f t="shared" si="2"/>
        <v>0</v>
      </c>
      <c r="AP19" s="27">
        <f t="shared" si="2"/>
        <v>0</v>
      </c>
      <c r="AR19" s="39" t="s">
        <v>78</v>
      </c>
      <c r="AS19" s="39" t="s">
        <v>57</v>
      </c>
      <c r="AT19" s="39" t="s">
        <v>57</v>
      </c>
      <c r="AU19" s="39" t="s">
        <v>57</v>
      </c>
      <c r="AV19" s="39" t="s">
        <v>57</v>
      </c>
      <c r="AW19" s="39" t="s">
        <v>57</v>
      </c>
      <c r="AX19" s="39" t="s">
        <v>57</v>
      </c>
      <c r="AY19" s="39" t="s">
        <v>57</v>
      </c>
      <c r="AZ19" s="39" t="s">
        <v>57</v>
      </c>
      <c r="BA19" s="39" t="s">
        <v>57</v>
      </c>
      <c r="BC19" s="39" t="s">
        <v>52</v>
      </c>
      <c r="BD19" s="39" t="s">
        <v>52</v>
      </c>
      <c r="BE19" s="39" t="s">
        <v>57</v>
      </c>
      <c r="BF19" s="39" t="s">
        <v>57</v>
      </c>
      <c r="BG19" s="39" t="s">
        <v>57</v>
      </c>
      <c r="BH19" s="39" t="s">
        <v>57</v>
      </c>
      <c r="BI19" s="39" t="s">
        <v>57</v>
      </c>
      <c r="BJ19" s="39" t="s">
        <v>57</v>
      </c>
      <c r="BK19" s="39" t="s">
        <v>57</v>
      </c>
      <c r="BL19" s="39" t="s">
        <v>57</v>
      </c>
    </row>
    <row r="20" spans="2:66" ht="12" outlineLevel="1">
      <c r="B20" s="140" t="str">
        <f t="shared" ref="B20:B21" si="3">IF(BN20&lt;&gt;0,"!","")</f>
        <v>!</v>
      </c>
      <c r="D20" s="133" t="str">
        <f>INDEX($AR20:$BA20,MATCH(General!$F$14,$AR$4:$BA$4,0))</f>
        <v>VAT / special taxes</v>
      </c>
      <c r="E20" s="132" t="str">
        <f>General!$F$16&amp;" / "&amp;INDEX($BC20:$BL20,MATCH(General!$F$14,$BC$4:$BL$4,0))</f>
        <v>EUR / kWh</v>
      </c>
      <c r="G20" s="116"/>
      <c r="H20" s="116">
        <f>H18*23%</f>
        <v>8.6552429298400371E-3</v>
      </c>
      <c r="I20" s="116">
        <f t="shared" ref="I20:Z20" si="4">I18*23%</f>
        <v>8.6552429298400371E-3</v>
      </c>
      <c r="J20" s="116">
        <f t="shared" si="4"/>
        <v>8.6552429298400371E-3</v>
      </c>
      <c r="K20" s="116">
        <f t="shared" si="4"/>
        <v>8.6552429298400371E-3</v>
      </c>
      <c r="L20" s="116">
        <f t="shared" si="4"/>
        <v>8.6552429298400371E-3</v>
      </c>
      <c r="M20" s="116">
        <f t="shared" si="4"/>
        <v>8.6552429298400371E-3</v>
      </c>
      <c r="N20" s="116">
        <f t="shared" si="4"/>
        <v>8.6552429298400371E-3</v>
      </c>
      <c r="O20" s="116">
        <f t="shared" si="4"/>
        <v>8.6552429298400371E-3</v>
      </c>
      <c r="P20" s="116">
        <f t="shared" si="4"/>
        <v>8.6552429298400371E-3</v>
      </c>
      <c r="Q20" s="116">
        <f t="shared" si="4"/>
        <v>8.6552429298400371E-3</v>
      </c>
      <c r="R20" s="116">
        <f t="shared" si="4"/>
        <v>8.6552429298400371E-3</v>
      </c>
      <c r="S20" s="116">
        <f t="shared" si="4"/>
        <v>8.6552429298400371E-3</v>
      </c>
      <c r="T20" s="116">
        <f t="shared" si="4"/>
        <v>8.6552429298400371E-3</v>
      </c>
      <c r="U20" s="116">
        <f t="shared" si="4"/>
        <v>8.6552429298400371E-3</v>
      </c>
      <c r="V20" s="116">
        <f t="shared" si="4"/>
        <v>8.6552429298400371E-3</v>
      </c>
      <c r="W20" s="116">
        <f t="shared" si="4"/>
        <v>8.6552429298400371E-3</v>
      </c>
      <c r="X20" s="116">
        <f t="shared" si="4"/>
        <v>8.6552429298400371E-3</v>
      </c>
      <c r="Y20" s="116">
        <f t="shared" si="4"/>
        <v>8.6552429298400371E-3</v>
      </c>
      <c r="Z20" s="116">
        <f t="shared" si="4"/>
        <v>8.6552429298400371E-3</v>
      </c>
      <c r="AA20" s="116"/>
      <c r="AB20" s="116"/>
      <c r="AC20" s="116"/>
      <c r="AD20" s="116"/>
      <c r="AE20" s="116"/>
      <c r="AF20" s="116"/>
      <c r="AG20" s="116"/>
      <c r="AH20" s="116"/>
      <c r="AI20" s="116"/>
      <c r="AJ20" s="116"/>
      <c r="AK20" s="116"/>
      <c r="AL20" s="116"/>
      <c r="AM20" s="116"/>
      <c r="AN20" s="116"/>
      <c r="AO20" s="116"/>
      <c r="AP20" s="116"/>
      <c r="AR20" s="39" t="s">
        <v>504</v>
      </c>
      <c r="AS20" s="39" t="s">
        <v>57</v>
      </c>
      <c r="AT20" s="39" t="s">
        <v>57</v>
      </c>
      <c r="AU20" s="39" t="s">
        <v>57</v>
      </c>
      <c r="AV20" s="39" t="s">
        <v>57</v>
      </c>
      <c r="AW20" s="39" t="s">
        <v>57</v>
      </c>
      <c r="AX20" s="39" t="s">
        <v>57</v>
      </c>
      <c r="AY20" s="39" t="s">
        <v>57</v>
      </c>
      <c r="AZ20" s="39" t="s">
        <v>57</v>
      </c>
      <c r="BA20" s="39" t="s">
        <v>57</v>
      </c>
      <c r="BC20" s="39" t="s">
        <v>52</v>
      </c>
      <c r="BD20" s="39" t="s">
        <v>52</v>
      </c>
      <c r="BE20" s="39" t="s">
        <v>57</v>
      </c>
      <c r="BF20" s="39" t="s">
        <v>57</v>
      </c>
      <c r="BG20" s="39" t="s">
        <v>57</v>
      </c>
      <c r="BH20" s="39" t="s">
        <v>57</v>
      </c>
      <c r="BI20" s="39" t="s">
        <v>57</v>
      </c>
      <c r="BJ20" s="39" t="s">
        <v>57</v>
      </c>
      <c r="BK20" s="39" t="s">
        <v>57</v>
      </c>
      <c r="BL20" s="39" t="s">
        <v>57</v>
      </c>
      <c r="BN20" s="25">
        <f>COUNTIFS($G20:$AP20,"",$G$8:$AP$8,"&lt;="&amp;Config!$F$12)</f>
        <v>1</v>
      </c>
    </row>
    <row r="21" spans="2:66" ht="12" outlineLevel="1">
      <c r="B21" s="140" t="str">
        <f t="shared" si="3"/>
        <v>!</v>
      </c>
      <c r="D21" s="133" t="str">
        <f>INDEX($AR21:$BA21,MATCH(General!$F$14,$AR$4:$BA$4,0))</f>
        <v>Subsidies</v>
      </c>
      <c r="E21" s="132" t="str">
        <f>General!$F$16&amp;" / "&amp;INDEX($BC21:$BL21,MATCH(General!$F$14,$BC$4:$BL$4,0))</f>
        <v>EUR / kWh</v>
      </c>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R21" s="39" t="s">
        <v>505</v>
      </c>
      <c r="AS21" s="39" t="s">
        <v>57</v>
      </c>
      <c r="AT21" s="39" t="s">
        <v>57</v>
      </c>
      <c r="AU21" s="39" t="s">
        <v>57</v>
      </c>
      <c r="AV21" s="39" t="s">
        <v>57</v>
      </c>
      <c r="AW21" s="39" t="s">
        <v>57</v>
      </c>
      <c r="AX21" s="39" t="s">
        <v>57</v>
      </c>
      <c r="AY21" s="39" t="s">
        <v>57</v>
      </c>
      <c r="AZ21" s="39" t="s">
        <v>57</v>
      </c>
      <c r="BA21" s="39" t="s">
        <v>57</v>
      </c>
      <c r="BC21" s="39" t="s">
        <v>52</v>
      </c>
      <c r="BD21" s="39" t="s">
        <v>52</v>
      </c>
      <c r="BE21" s="39" t="s">
        <v>57</v>
      </c>
      <c r="BF21" s="39" t="s">
        <v>57</v>
      </c>
      <c r="BG21" s="39" t="s">
        <v>57</v>
      </c>
      <c r="BH21" s="39" t="s">
        <v>57</v>
      </c>
      <c r="BI21" s="39" t="s">
        <v>57</v>
      </c>
      <c r="BJ21" s="39" t="s">
        <v>57</v>
      </c>
      <c r="BK21" s="39" t="s">
        <v>57</v>
      </c>
      <c r="BL21" s="39" t="s">
        <v>57</v>
      </c>
      <c r="BN21" s="25">
        <f>COUNTIFS($G21:$AP21,"",$G$8:$AP$8,"&lt;="&amp;Config!$F$12)</f>
        <v>20</v>
      </c>
    </row>
    <row r="22" spans="2:66" outlineLevel="1">
      <c r="D22" s="127" t="str">
        <f>INDEX($AR22:$BA22,MATCH(General!$F$14,$AR$4:$BA$4,0))</f>
        <v xml:space="preserve">Fuel oil </v>
      </c>
      <c r="E22" s="11"/>
      <c r="AR22" s="39" t="s">
        <v>67</v>
      </c>
      <c r="AS22" s="39" t="s">
        <v>57</v>
      </c>
      <c r="AT22" s="39" t="s">
        <v>57</v>
      </c>
      <c r="AU22" s="39" t="s">
        <v>57</v>
      </c>
      <c r="AV22" s="39" t="s">
        <v>57</v>
      </c>
      <c r="AW22" s="39" t="s">
        <v>57</v>
      </c>
      <c r="AX22" s="39" t="s">
        <v>57</v>
      </c>
      <c r="AY22" s="39" t="s">
        <v>57</v>
      </c>
      <c r="AZ22" s="39" t="s">
        <v>57</v>
      </c>
      <c r="BA22" s="39" t="s">
        <v>57</v>
      </c>
    </row>
    <row r="23" spans="2:66" outlineLevel="1">
      <c r="B23" s="140" t="str">
        <f t="shared" ref="B23:B24" si="5">IF(BN23&lt;&gt;0,"!","")</f>
        <v>!</v>
      </c>
      <c r="D23" s="126" t="str">
        <f>INDEX($AR23:$BA23,MATCH(General!$F$14,$AR$4:$BA$4,0))</f>
        <v>Quantity</v>
      </c>
      <c r="E23" s="60" t="str">
        <f>INDEX($BC23:$BL23,MATCH(General!$F$14,$BC$4:$BL$4,0))</f>
        <v>kWh</v>
      </c>
      <c r="F23" s="25">
        <f>SUM(G23:AP23)</f>
        <v>0</v>
      </c>
      <c r="G23" s="30"/>
      <c r="H23" s="30">
        <v>0</v>
      </c>
      <c r="I23" s="30">
        <v>0</v>
      </c>
      <c r="J23" s="30">
        <v>0</v>
      </c>
      <c r="K23" s="30">
        <v>0</v>
      </c>
      <c r="L23" s="30">
        <v>0</v>
      </c>
      <c r="M23" s="30">
        <v>0</v>
      </c>
      <c r="N23" s="30">
        <v>0</v>
      </c>
      <c r="O23" s="30">
        <v>0</v>
      </c>
      <c r="P23" s="30">
        <v>0</v>
      </c>
      <c r="Q23" s="30">
        <v>0</v>
      </c>
      <c r="R23" s="30">
        <v>0</v>
      </c>
      <c r="S23" s="30">
        <v>0</v>
      </c>
      <c r="T23" s="30">
        <v>0</v>
      </c>
      <c r="U23" s="30">
        <v>0</v>
      </c>
      <c r="V23" s="30">
        <v>0</v>
      </c>
      <c r="W23" s="30">
        <v>0</v>
      </c>
      <c r="X23" s="30">
        <v>0</v>
      </c>
      <c r="Y23" s="30">
        <v>0</v>
      </c>
      <c r="Z23" s="30">
        <v>0</v>
      </c>
      <c r="AA23" s="30"/>
      <c r="AB23" s="30"/>
      <c r="AC23" s="30"/>
      <c r="AD23" s="30"/>
      <c r="AE23" s="30"/>
      <c r="AF23" s="30"/>
      <c r="AG23" s="30"/>
      <c r="AH23" s="30"/>
      <c r="AI23" s="30"/>
      <c r="AJ23" s="30"/>
      <c r="AK23" s="30"/>
      <c r="AL23" s="30"/>
      <c r="AM23" s="30"/>
      <c r="AN23" s="30"/>
      <c r="AO23" s="30"/>
      <c r="AP23" s="30"/>
      <c r="AR23" s="39" t="s">
        <v>51</v>
      </c>
      <c r="AS23" s="39" t="s">
        <v>57</v>
      </c>
      <c r="AT23" s="39" t="s">
        <v>57</v>
      </c>
      <c r="AU23" s="39" t="s">
        <v>57</v>
      </c>
      <c r="AV23" s="39" t="s">
        <v>57</v>
      </c>
      <c r="AW23" s="39" t="s">
        <v>57</v>
      </c>
      <c r="AX23" s="39" t="s">
        <v>57</v>
      </c>
      <c r="AY23" s="39" t="s">
        <v>57</v>
      </c>
      <c r="AZ23" s="39" t="s">
        <v>57</v>
      </c>
      <c r="BA23" s="39" t="s">
        <v>57</v>
      </c>
      <c r="BC23" s="39" t="s">
        <v>52</v>
      </c>
      <c r="BD23" s="39" t="s">
        <v>52</v>
      </c>
      <c r="BE23" s="39" t="s">
        <v>57</v>
      </c>
      <c r="BF23" s="39" t="s">
        <v>57</v>
      </c>
      <c r="BG23" s="39" t="s">
        <v>57</v>
      </c>
      <c r="BH23" s="39" t="s">
        <v>57</v>
      </c>
      <c r="BI23" s="39" t="s">
        <v>57</v>
      </c>
      <c r="BJ23" s="39" t="s">
        <v>57</v>
      </c>
      <c r="BK23" s="39" t="s">
        <v>57</v>
      </c>
      <c r="BL23" s="39" t="s">
        <v>57</v>
      </c>
      <c r="BN23" s="25">
        <f>COUNTIFS($G23:$AP23,"",$G$8:$AP$8,"&lt;="&amp;Config!$F$12)</f>
        <v>1</v>
      </c>
    </row>
    <row r="24" spans="2:66" outlineLevel="1">
      <c r="B24" s="140" t="str">
        <f t="shared" si="5"/>
        <v>!</v>
      </c>
      <c r="D24" s="126" t="str">
        <f>INDEX($AR24:$BA24,MATCH(General!$F$14,$AR$4:$BA$4,0))</f>
        <v>Price without taxes and subsidies</v>
      </c>
      <c r="E24" s="60" t="str">
        <f>General!$F$16&amp;" / "&amp;INDEX($BC24:$BL24,MATCH(General!$F$14,$BC$4:$BL$4,0))</f>
        <v>EUR / kWh</v>
      </c>
      <c r="G24" s="31"/>
      <c r="H24" s="31">
        <v>0</v>
      </c>
      <c r="I24" s="31">
        <v>0</v>
      </c>
      <c r="J24" s="31">
        <v>0</v>
      </c>
      <c r="K24" s="31">
        <v>0</v>
      </c>
      <c r="L24" s="31">
        <v>0</v>
      </c>
      <c r="M24" s="31">
        <v>0</v>
      </c>
      <c r="N24" s="31">
        <v>0</v>
      </c>
      <c r="O24" s="31">
        <v>0</v>
      </c>
      <c r="P24" s="31">
        <v>0</v>
      </c>
      <c r="Q24" s="31">
        <v>0</v>
      </c>
      <c r="R24" s="31">
        <v>0</v>
      </c>
      <c r="S24" s="31">
        <v>0</v>
      </c>
      <c r="T24" s="31">
        <v>0</v>
      </c>
      <c r="U24" s="31">
        <v>0</v>
      </c>
      <c r="V24" s="31">
        <v>0</v>
      </c>
      <c r="W24" s="31">
        <v>0</v>
      </c>
      <c r="X24" s="31">
        <v>0</v>
      </c>
      <c r="Y24" s="31">
        <v>0</v>
      </c>
      <c r="Z24" s="31">
        <v>0</v>
      </c>
      <c r="AA24" s="31"/>
      <c r="AB24" s="31"/>
      <c r="AC24" s="31"/>
      <c r="AD24" s="31"/>
      <c r="AE24" s="31"/>
      <c r="AF24" s="31"/>
      <c r="AG24" s="31"/>
      <c r="AH24" s="31"/>
      <c r="AI24" s="31"/>
      <c r="AJ24" s="31"/>
      <c r="AK24" s="31"/>
      <c r="AL24" s="31"/>
      <c r="AM24" s="31"/>
      <c r="AN24" s="31"/>
      <c r="AO24" s="31"/>
      <c r="AP24" s="31"/>
      <c r="AR24" s="39" t="s">
        <v>83</v>
      </c>
      <c r="AS24" s="39" t="s">
        <v>57</v>
      </c>
      <c r="AT24" s="39" t="s">
        <v>57</v>
      </c>
      <c r="AU24" s="39" t="s">
        <v>57</v>
      </c>
      <c r="AV24" s="39" t="s">
        <v>57</v>
      </c>
      <c r="AW24" s="39" t="s">
        <v>57</v>
      </c>
      <c r="AX24" s="39" t="s">
        <v>57</v>
      </c>
      <c r="AY24" s="39" t="s">
        <v>57</v>
      </c>
      <c r="AZ24" s="39" t="s">
        <v>57</v>
      </c>
      <c r="BA24" s="39" t="s">
        <v>57</v>
      </c>
      <c r="BC24" s="39" t="s">
        <v>52</v>
      </c>
      <c r="BD24" s="39" t="s">
        <v>52</v>
      </c>
      <c r="BE24" s="39" t="s">
        <v>57</v>
      </c>
      <c r="BF24" s="39" t="s">
        <v>57</v>
      </c>
      <c r="BG24" s="39" t="s">
        <v>57</v>
      </c>
      <c r="BH24" s="39" t="s">
        <v>57</v>
      </c>
      <c r="BI24" s="39" t="s">
        <v>57</v>
      </c>
      <c r="BJ24" s="39" t="s">
        <v>57</v>
      </c>
      <c r="BK24" s="39" t="s">
        <v>57</v>
      </c>
      <c r="BL24" s="39" t="s">
        <v>57</v>
      </c>
      <c r="BN24" s="25">
        <f>COUNTIFS($G24:$AP24,"",$G$8:$AP$8,"&lt;="&amp;Config!$F$12)</f>
        <v>1</v>
      </c>
    </row>
    <row r="25" spans="2:66" outlineLevel="1">
      <c r="D25" s="126" t="str">
        <f>INDEX($AR25:$BA25,MATCH(General!$F$14,$AR$4:$BA$4,0))</f>
        <v>Price with taxes and subsidies</v>
      </c>
      <c r="E25" s="60" t="str">
        <f>General!$F$16&amp;" / "&amp;INDEX($BC25:$BL25,MATCH(General!$F$14,$BC$4:$BL$4,0))</f>
        <v>EUR / kWh</v>
      </c>
      <c r="G25" s="27">
        <f t="shared" ref="G25:AP25" si="6">SUM(G24,G26:G27)</f>
        <v>0</v>
      </c>
      <c r="H25" s="27">
        <f t="shared" si="6"/>
        <v>0</v>
      </c>
      <c r="I25" s="27">
        <f t="shared" si="6"/>
        <v>0</v>
      </c>
      <c r="J25" s="27">
        <f t="shared" si="6"/>
        <v>0</v>
      </c>
      <c r="K25" s="27">
        <f t="shared" si="6"/>
        <v>0</v>
      </c>
      <c r="L25" s="27">
        <f t="shared" si="6"/>
        <v>0</v>
      </c>
      <c r="M25" s="27">
        <f t="shared" si="6"/>
        <v>0</v>
      </c>
      <c r="N25" s="27">
        <f t="shared" si="6"/>
        <v>0</v>
      </c>
      <c r="O25" s="27">
        <f t="shared" si="6"/>
        <v>0</v>
      </c>
      <c r="P25" s="27">
        <f t="shared" si="6"/>
        <v>0</v>
      </c>
      <c r="Q25" s="27">
        <f t="shared" si="6"/>
        <v>0</v>
      </c>
      <c r="R25" s="27">
        <f t="shared" si="6"/>
        <v>0</v>
      </c>
      <c r="S25" s="27">
        <f t="shared" si="6"/>
        <v>0</v>
      </c>
      <c r="T25" s="27">
        <f t="shared" si="6"/>
        <v>0</v>
      </c>
      <c r="U25" s="27">
        <f t="shared" si="6"/>
        <v>0</v>
      </c>
      <c r="V25" s="27">
        <f t="shared" si="6"/>
        <v>0</v>
      </c>
      <c r="W25" s="27">
        <f t="shared" si="6"/>
        <v>0</v>
      </c>
      <c r="X25" s="27">
        <f t="shared" si="6"/>
        <v>0</v>
      </c>
      <c r="Y25" s="27">
        <f t="shared" si="6"/>
        <v>0</v>
      </c>
      <c r="Z25" s="27">
        <f t="shared" si="6"/>
        <v>0</v>
      </c>
      <c r="AA25" s="27">
        <f t="shared" si="6"/>
        <v>0</v>
      </c>
      <c r="AB25" s="27">
        <f t="shared" si="6"/>
        <v>0</v>
      </c>
      <c r="AC25" s="27">
        <f t="shared" si="6"/>
        <v>0</v>
      </c>
      <c r="AD25" s="27">
        <f t="shared" si="6"/>
        <v>0</v>
      </c>
      <c r="AE25" s="27">
        <f t="shared" si="6"/>
        <v>0</v>
      </c>
      <c r="AF25" s="27">
        <f t="shared" si="6"/>
        <v>0</v>
      </c>
      <c r="AG25" s="27">
        <f t="shared" si="6"/>
        <v>0</v>
      </c>
      <c r="AH25" s="27">
        <f t="shared" si="6"/>
        <v>0</v>
      </c>
      <c r="AI25" s="27">
        <f t="shared" si="6"/>
        <v>0</v>
      </c>
      <c r="AJ25" s="27">
        <f t="shared" si="6"/>
        <v>0</v>
      </c>
      <c r="AK25" s="27">
        <f t="shared" si="6"/>
        <v>0</v>
      </c>
      <c r="AL25" s="27">
        <f t="shared" si="6"/>
        <v>0</v>
      </c>
      <c r="AM25" s="27">
        <f t="shared" si="6"/>
        <v>0</v>
      </c>
      <c r="AN25" s="27">
        <f t="shared" si="6"/>
        <v>0</v>
      </c>
      <c r="AO25" s="27">
        <f t="shared" si="6"/>
        <v>0</v>
      </c>
      <c r="AP25" s="27">
        <f t="shared" si="6"/>
        <v>0</v>
      </c>
      <c r="AR25" s="39" t="s">
        <v>78</v>
      </c>
      <c r="AS25" s="39" t="s">
        <v>57</v>
      </c>
      <c r="AT25" s="39" t="s">
        <v>57</v>
      </c>
      <c r="AU25" s="39" t="s">
        <v>57</v>
      </c>
      <c r="AV25" s="39" t="s">
        <v>57</v>
      </c>
      <c r="AW25" s="39" t="s">
        <v>57</v>
      </c>
      <c r="AX25" s="39" t="s">
        <v>57</v>
      </c>
      <c r="AY25" s="39" t="s">
        <v>57</v>
      </c>
      <c r="AZ25" s="39" t="s">
        <v>57</v>
      </c>
      <c r="BA25" s="39" t="s">
        <v>57</v>
      </c>
      <c r="BC25" s="39" t="s">
        <v>52</v>
      </c>
      <c r="BD25" s="39" t="s">
        <v>52</v>
      </c>
      <c r="BE25" s="39" t="s">
        <v>57</v>
      </c>
      <c r="BF25" s="39" t="s">
        <v>57</v>
      </c>
      <c r="BG25" s="39" t="s">
        <v>57</v>
      </c>
      <c r="BH25" s="39" t="s">
        <v>57</v>
      </c>
      <c r="BI25" s="39" t="s">
        <v>57</v>
      </c>
      <c r="BJ25" s="39" t="s">
        <v>57</v>
      </c>
      <c r="BK25" s="39" t="s">
        <v>57</v>
      </c>
      <c r="BL25" s="39" t="s">
        <v>57</v>
      </c>
    </row>
    <row r="26" spans="2:66" ht="12" outlineLevel="1">
      <c r="B26" s="140" t="str">
        <f t="shared" ref="B26:B27" si="7">IF(BN26&lt;&gt;0,"!","")</f>
        <v>!</v>
      </c>
      <c r="D26" s="133" t="str">
        <f>INDEX($AR26:$BA26,MATCH(General!$F$14,$AR$4:$BA$4,0))</f>
        <v>VAT / special taxes</v>
      </c>
      <c r="E26" s="132" t="str">
        <f>General!$F$16&amp;" / "&amp;INDEX($BC26:$BL26,MATCH(General!$F$14,$BC$4:$BL$4,0))</f>
        <v>EUR / kWh</v>
      </c>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R26" s="39" t="s">
        <v>504</v>
      </c>
      <c r="AS26" s="39" t="s">
        <v>57</v>
      </c>
      <c r="AT26" s="39" t="s">
        <v>57</v>
      </c>
      <c r="AU26" s="39" t="s">
        <v>57</v>
      </c>
      <c r="AV26" s="39" t="s">
        <v>57</v>
      </c>
      <c r="AW26" s="39" t="s">
        <v>57</v>
      </c>
      <c r="AX26" s="39" t="s">
        <v>57</v>
      </c>
      <c r="AY26" s="39" t="s">
        <v>57</v>
      </c>
      <c r="AZ26" s="39" t="s">
        <v>57</v>
      </c>
      <c r="BA26" s="39" t="s">
        <v>57</v>
      </c>
      <c r="BC26" s="39" t="s">
        <v>52</v>
      </c>
      <c r="BD26" s="39" t="s">
        <v>52</v>
      </c>
      <c r="BE26" s="39" t="s">
        <v>57</v>
      </c>
      <c r="BF26" s="39" t="s">
        <v>57</v>
      </c>
      <c r="BG26" s="39" t="s">
        <v>57</v>
      </c>
      <c r="BH26" s="39" t="s">
        <v>57</v>
      </c>
      <c r="BI26" s="39" t="s">
        <v>57</v>
      </c>
      <c r="BJ26" s="39" t="s">
        <v>57</v>
      </c>
      <c r="BK26" s="39" t="s">
        <v>57</v>
      </c>
      <c r="BL26" s="39" t="s">
        <v>57</v>
      </c>
      <c r="BN26" s="25">
        <f>COUNTIFS($G26:$AP26,"",$G$8:$AP$8,"&lt;="&amp;Config!$F$12)</f>
        <v>20</v>
      </c>
    </row>
    <row r="27" spans="2:66" ht="12" outlineLevel="1">
      <c r="B27" s="140" t="str">
        <f t="shared" si="7"/>
        <v>!</v>
      </c>
      <c r="D27" s="133" t="str">
        <f>INDEX($AR27:$BA27,MATCH(General!$F$14,$AR$4:$BA$4,0))</f>
        <v>Subsidies</v>
      </c>
      <c r="E27" s="132" t="str">
        <f>General!$F$16&amp;" / "&amp;INDEX($BC27:$BL27,MATCH(General!$F$14,$BC$4:$BL$4,0))</f>
        <v>EUR / kWh</v>
      </c>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R27" s="39" t="s">
        <v>505</v>
      </c>
      <c r="AS27" s="39" t="s">
        <v>57</v>
      </c>
      <c r="AT27" s="39" t="s">
        <v>57</v>
      </c>
      <c r="AU27" s="39" t="s">
        <v>57</v>
      </c>
      <c r="AV27" s="39" t="s">
        <v>57</v>
      </c>
      <c r="AW27" s="39" t="s">
        <v>57</v>
      </c>
      <c r="AX27" s="39" t="s">
        <v>57</v>
      </c>
      <c r="AY27" s="39" t="s">
        <v>57</v>
      </c>
      <c r="AZ27" s="39" t="s">
        <v>57</v>
      </c>
      <c r="BA27" s="39" t="s">
        <v>57</v>
      </c>
      <c r="BC27" s="39" t="s">
        <v>52</v>
      </c>
      <c r="BD27" s="39" t="s">
        <v>52</v>
      </c>
      <c r="BE27" s="39" t="s">
        <v>57</v>
      </c>
      <c r="BF27" s="39" t="s">
        <v>57</v>
      </c>
      <c r="BG27" s="39" t="s">
        <v>57</v>
      </c>
      <c r="BH27" s="39" t="s">
        <v>57</v>
      </c>
      <c r="BI27" s="39" t="s">
        <v>57</v>
      </c>
      <c r="BJ27" s="39" t="s">
        <v>57</v>
      </c>
      <c r="BK27" s="39" t="s">
        <v>57</v>
      </c>
      <c r="BL27" s="39" t="s">
        <v>57</v>
      </c>
      <c r="BN27" s="25">
        <f>COUNTIFS($G27:$AP27,"",$G$8:$AP$8,"&lt;="&amp;Config!$F$12)</f>
        <v>20</v>
      </c>
    </row>
    <row r="28" spans="2:66" outlineLevel="1">
      <c r="D28" s="127" t="str">
        <f>INDEX($AR28:$BA28,MATCH(General!$F$14,$AR$4:$BA$4,0))</f>
        <v>LPG</v>
      </c>
      <c r="E28" s="11"/>
      <c r="AR28" s="39" t="s">
        <v>68</v>
      </c>
      <c r="AS28" s="39" t="s">
        <v>57</v>
      </c>
      <c r="AT28" s="39" t="s">
        <v>57</v>
      </c>
      <c r="AU28" s="39" t="s">
        <v>57</v>
      </c>
      <c r="AV28" s="39" t="s">
        <v>57</v>
      </c>
      <c r="AW28" s="39" t="s">
        <v>57</v>
      </c>
      <c r="AX28" s="39" t="s">
        <v>57</v>
      </c>
      <c r="AY28" s="39" t="s">
        <v>57</v>
      </c>
      <c r="AZ28" s="39" t="s">
        <v>57</v>
      </c>
      <c r="BA28" s="39" t="s">
        <v>57</v>
      </c>
    </row>
    <row r="29" spans="2:66" outlineLevel="1">
      <c r="B29" s="140" t="str">
        <f t="shared" ref="B29:B30" si="8">IF(BN29&lt;&gt;0,"!","")</f>
        <v>!</v>
      </c>
      <c r="D29" s="126" t="str">
        <f>INDEX($AR29:$BA29,MATCH(General!$F$14,$AR$4:$BA$4,0))</f>
        <v>Quantity</v>
      </c>
      <c r="E29" s="60" t="str">
        <f>INDEX($BC29:$BL29,MATCH(General!$F$14,$BC$4:$BL$4,0))</f>
        <v>kWh</v>
      </c>
      <c r="F29" s="25">
        <f>SUM(G29:AP29)</f>
        <v>0</v>
      </c>
      <c r="G29" s="30"/>
      <c r="H29" s="30">
        <v>0</v>
      </c>
      <c r="I29" s="30">
        <v>0</v>
      </c>
      <c r="J29" s="30">
        <v>0</v>
      </c>
      <c r="K29" s="30">
        <v>0</v>
      </c>
      <c r="L29" s="30">
        <v>0</v>
      </c>
      <c r="M29" s="30">
        <v>0</v>
      </c>
      <c r="N29" s="30">
        <v>0</v>
      </c>
      <c r="O29" s="30">
        <v>0</v>
      </c>
      <c r="P29" s="30">
        <v>0</v>
      </c>
      <c r="Q29" s="30">
        <v>0</v>
      </c>
      <c r="R29" s="30">
        <v>0</v>
      </c>
      <c r="S29" s="30">
        <v>0</v>
      </c>
      <c r="T29" s="30">
        <v>0</v>
      </c>
      <c r="U29" s="30">
        <v>0</v>
      </c>
      <c r="V29" s="30">
        <v>0</v>
      </c>
      <c r="W29" s="30">
        <v>0</v>
      </c>
      <c r="X29" s="30">
        <v>0</v>
      </c>
      <c r="Y29" s="30">
        <v>0</v>
      </c>
      <c r="Z29" s="30">
        <v>0</v>
      </c>
      <c r="AA29" s="30"/>
      <c r="AB29" s="30"/>
      <c r="AC29" s="30"/>
      <c r="AD29" s="30"/>
      <c r="AE29" s="30"/>
      <c r="AF29" s="30"/>
      <c r="AG29" s="30"/>
      <c r="AH29" s="30"/>
      <c r="AI29" s="30"/>
      <c r="AJ29" s="30"/>
      <c r="AK29" s="30"/>
      <c r="AL29" s="30"/>
      <c r="AM29" s="30"/>
      <c r="AN29" s="30"/>
      <c r="AO29" s="30"/>
      <c r="AP29" s="30"/>
      <c r="AR29" s="39" t="s">
        <v>51</v>
      </c>
      <c r="AS29" s="39" t="s">
        <v>57</v>
      </c>
      <c r="AT29" s="39" t="s">
        <v>57</v>
      </c>
      <c r="AU29" s="39" t="s">
        <v>57</v>
      </c>
      <c r="AV29" s="39" t="s">
        <v>57</v>
      </c>
      <c r="AW29" s="39" t="s">
        <v>57</v>
      </c>
      <c r="AX29" s="39" t="s">
        <v>57</v>
      </c>
      <c r="AY29" s="39" t="s">
        <v>57</v>
      </c>
      <c r="AZ29" s="39" t="s">
        <v>57</v>
      </c>
      <c r="BA29" s="39" t="s">
        <v>57</v>
      </c>
      <c r="BC29" s="39" t="s">
        <v>52</v>
      </c>
      <c r="BD29" s="39" t="s">
        <v>52</v>
      </c>
      <c r="BE29" s="39" t="s">
        <v>57</v>
      </c>
      <c r="BF29" s="39" t="s">
        <v>57</v>
      </c>
      <c r="BG29" s="39" t="s">
        <v>57</v>
      </c>
      <c r="BH29" s="39" t="s">
        <v>57</v>
      </c>
      <c r="BI29" s="39" t="s">
        <v>57</v>
      </c>
      <c r="BJ29" s="39" t="s">
        <v>57</v>
      </c>
      <c r="BK29" s="39" t="s">
        <v>57</v>
      </c>
      <c r="BL29" s="39" t="s">
        <v>57</v>
      </c>
      <c r="BN29" s="25">
        <f>COUNTIFS($G29:$AP29,"",$G$8:$AP$8,"&lt;="&amp;Config!$F$12)</f>
        <v>1</v>
      </c>
    </row>
    <row r="30" spans="2:66" outlineLevel="1">
      <c r="B30" s="140" t="str">
        <f t="shared" si="8"/>
        <v>!</v>
      </c>
      <c r="D30" s="126" t="str">
        <f>INDEX($AR30:$BA30,MATCH(General!$F$14,$AR$4:$BA$4,0))</f>
        <v>Price without taxes and subsidies</v>
      </c>
      <c r="E30" s="60" t="str">
        <f>General!$F$16&amp;" / "&amp;INDEX($BC30:$BL30,MATCH(General!$F$14,$BC$4:$BL$4,0))</f>
        <v>EUR / kWh</v>
      </c>
      <c r="G30" s="31"/>
      <c r="H30" s="31">
        <v>0</v>
      </c>
      <c r="I30" s="31">
        <v>0</v>
      </c>
      <c r="J30" s="31">
        <v>0</v>
      </c>
      <c r="K30" s="31">
        <v>0</v>
      </c>
      <c r="L30" s="31">
        <v>0</v>
      </c>
      <c r="M30" s="31">
        <v>0</v>
      </c>
      <c r="N30" s="31">
        <v>0</v>
      </c>
      <c r="O30" s="31">
        <v>0</v>
      </c>
      <c r="P30" s="31">
        <v>0</v>
      </c>
      <c r="Q30" s="31">
        <v>0</v>
      </c>
      <c r="R30" s="31">
        <v>0</v>
      </c>
      <c r="S30" s="31">
        <v>0</v>
      </c>
      <c r="T30" s="31">
        <v>0</v>
      </c>
      <c r="U30" s="31">
        <v>0</v>
      </c>
      <c r="V30" s="31">
        <v>0</v>
      </c>
      <c r="W30" s="31">
        <v>0</v>
      </c>
      <c r="X30" s="31">
        <v>0</v>
      </c>
      <c r="Y30" s="31">
        <v>0</v>
      </c>
      <c r="Z30" s="31">
        <v>0</v>
      </c>
      <c r="AA30" s="31"/>
      <c r="AB30" s="31"/>
      <c r="AC30" s="31"/>
      <c r="AD30" s="31"/>
      <c r="AE30" s="31"/>
      <c r="AF30" s="31"/>
      <c r="AG30" s="31"/>
      <c r="AH30" s="31"/>
      <c r="AI30" s="31"/>
      <c r="AJ30" s="31"/>
      <c r="AK30" s="31"/>
      <c r="AL30" s="31"/>
      <c r="AM30" s="31"/>
      <c r="AN30" s="31"/>
      <c r="AO30" s="31"/>
      <c r="AP30" s="31"/>
      <c r="AR30" s="39" t="s">
        <v>83</v>
      </c>
      <c r="AS30" s="39" t="s">
        <v>57</v>
      </c>
      <c r="AT30" s="39" t="s">
        <v>57</v>
      </c>
      <c r="AU30" s="39" t="s">
        <v>57</v>
      </c>
      <c r="AV30" s="39" t="s">
        <v>57</v>
      </c>
      <c r="AW30" s="39" t="s">
        <v>57</v>
      </c>
      <c r="AX30" s="39" t="s">
        <v>57</v>
      </c>
      <c r="AY30" s="39" t="s">
        <v>57</v>
      </c>
      <c r="AZ30" s="39" t="s">
        <v>57</v>
      </c>
      <c r="BA30" s="39" t="s">
        <v>57</v>
      </c>
      <c r="BC30" s="39" t="s">
        <v>52</v>
      </c>
      <c r="BD30" s="39" t="s">
        <v>52</v>
      </c>
      <c r="BE30" s="39" t="s">
        <v>57</v>
      </c>
      <c r="BF30" s="39" t="s">
        <v>57</v>
      </c>
      <c r="BG30" s="39" t="s">
        <v>57</v>
      </c>
      <c r="BH30" s="39" t="s">
        <v>57</v>
      </c>
      <c r="BI30" s="39" t="s">
        <v>57</v>
      </c>
      <c r="BJ30" s="39" t="s">
        <v>57</v>
      </c>
      <c r="BK30" s="39" t="s">
        <v>57</v>
      </c>
      <c r="BL30" s="39" t="s">
        <v>57</v>
      </c>
      <c r="BN30" s="25">
        <f>COUNTIFS($G30:$AP30,"",$G$8:$AP$8,"&lt;="&amp;Config!$F$12)</f>
        <v>1</v>
      </c>
    </row>
    <row r="31" spans="2:66" outlineLevel="1">
      <c r="D31" s="126" t="str">
        <f>INDEX($AR31:$BA31,MATCH(General!$F$14,$AR$4:$BA$4,0))</f>
        <v>Price with taxes and subsidies</v>
      </c>
      <c r="E31" s="60" t="str">
        <f>General!$F$16&amp;" / "&amp;INDEX($BC31:$BL31,MATCH(General!$F$14,$BC$4:$BL$4,0))</f>
        <v>EUR / kWh</v>
      </c>
      <c r="G31" s="27">
        <f t="shared" ref="G31:AP31" si="9">SUM(G30,G32:G33)</f>
        <v>0</v>
      </c>
      <c r="H31" s="27">
        <f t="shared" si="9"/>
        <v>0</v>
      </c>
      <c r="I31" s="27">
        <f t="shared" si="9"/>
        <v>0</v>
      </c>
      <c r="J31" s="27">
        <f t="shared" si="9"/>
        <v>0</v>
      </c>
      <c r="K31" s="27">
        <f t="shared" si="9"/>
        <v>0</v>
      </c>
      <c r="L31" s="27">
        <f t="shared" si="9"/>
        <v>0</v>
      </c>
      <c r="M31" s="27">
        <f t="shared" si="9"/>
        <v>0</v>
      </c>
      <c r="N31" s="27">
        <f t="shared" si="9"/>
        <v>0</v>
      </c>
      <c r="O31" s="27">
        <f t="shared" si="9"/>
        <v>0</v>
      </c>
      <c r="P31" s="27">
        <f t="shared" si="9"/>
        <v>0</v>
      </c>
      <c r="Q31" s="27">
        <f t="shared" si="9"/>
        <v>0</v>
      </c>
      <c r="R31" s="27">
        <f t="shared" si="9"/>
        <v>0</v>
      </c>
      <c r="S31" s="27">
        <f t="shared" si="9"/>
        <v>0</v>
      </c>
      <c r="T31" s="27">
        <f t="shared" si="9"/>
        <v>0</v>
      </c>
      <c r="U31" s="27">
        <f t="shared" si="9"/>
        <v>0</v>
      </c>
      <c r="V31" s="27">
        <f t="shared" si="9"/>
        <v>0</v>
      </c>
      <c r="W31" s="27">
        <f t="shared" si="9"/>
        <v>0</v>
      </c>
      <c r="X31" s="27">
        <f t="shared" si="9"/>
        <v>0</v>
      </c>
      <c r="Y31" s="27">
        <f t="shared" si="9"/>
        <v>0</v>
      </c>
      <c r="Z31" s="27">
        <f t="shared" si="9"/>
        <v>0</v>
      </c>
      <c r="AA31" s="27">
        <f t="shared" si="9"/>
        <v>0</v>
      </c>
      <c r="AB31" s="27">
        <f t="shared" si="9"/>
        <v>0</v>
      </c>
      <c r="AC31" s="27">
        <f t="shared" si="9"/>
        <v>0</v>
      </c>
      <c r="AD31" s="27">
        <f t="shared" si="9"/>
        <v>0</v>
      </c>
      <c r="AE31" s="27">
        <f t="shared" si="9"/>
        <v>0</v>
      </c>
      <c r="AF31" s="27">
        <f t="shared" si="9"/>
        <v>0</v>
      </c>
      <c r="AG31" s="27">
        <f t="shared" si="9"/>
        <v>0</v>
      </c>
      <c r="AH31" s="27">
        <f t="shared" si="9"/>
        <v>0</v>
      </c>
      <c r="AI31" s="27">
        <f t="shared" si="9"/>
        <v>0</v>
      </c>
      <c r="AJ31" s="27">
        <f t="shared" si="9"/>
        <v>0</v>
      </c>
      <c r="AK31" s="27">
        <f t="shared" si="9"/>
        <v>0</v>
      </c>
      <c r="AL31" s="27">
        <f t="shared" si="9"/>
        <v>0</v>
      </c>
      <c r="AM31" s="27">
        <f t="shared" si="9"/>
        <v>0</v>
      </c>
      <c r="AN31" s="27">
        <f t="shared" si="9"/>
        <v>0</v>
      </c>
      <c r="AO31" s="27">
        <f t="shared" si="9"/>
        <v>0</v>
      </c>
      <c r="AP31" s="27">
        <f t="shared" si="9"/>
        <v>0</v>
      </c>
      <c r="AR31" s="39" t="s">
        <v>78</v>
      </c>
      <c r="AS31" s="39" t="s">
        <v>57</v>
      </c>
      <c r="AT31" s="39" t="s">
        <v>57</v>
      </c>
      <c r="AU31" s="39" t="s">
        <v>57</v>
      </c>
      <c r="AV31" s="39" t="s">
        <v>57</v>
      </c>
      <c r="AW31" s="39" t="s">
        <v>57</v>
      </c>
      <c r="AX31" s="39" t="s">
        <v>57</v>
      </c>
      <c r="AY31" s="39" t="s">
        <v>57</v>
      </c>
      <c r="AZ31" s="39" t="s">
        <v>57</v>
      </c>
      <c r="BA31" s="39" t="s">
        <v>57</v>
      </c>
      <c r="BC31" s="39" t="s">
        <v>52</v>
      </c>
      <c r="BD31" s="39" t="s">
        <v>52</v>
      </c>
      <c r="BE31" s="39" t="s">
        <v>57</v>
      </c>
      <c r="BF31" s="39" t="s">
        <v>57</v>
      </c>
      <c r="BG31" s="39" t="s">
        <v>57</v>
      </c>
      <c r="BH31" s="39" t="s">
        <v>57</v>
      </c>
      <c r="BI31" s="39" t="s">
        <v>57</v>
      </c>
      <c r="BJ31" s="39" t="s">
        <v>57</v>
      </c>
      <c r="BK31" s="39" t="s">
        <v>57</v>
      </c>
      <c r="BL31" s="39" t="s">
        <v>57</v>
      </c>
    </row>
    <row r="32" spans="2:66" ht="12" outlineLevel="1">
      <c r="B32" s="140" t="str">
        <f t="shared" ref="B32:B33" si="10">IF(BN32&lt;&gt;0,"!","")</f>
        <v>!</v>
      </c>
      <c r="D32" s="133" t="str">
        <f>INDEX($AR32:$BA32,MATCH(General!$F$14,$AR$4:$BA$4,0))</f>
        <v>VAT / special taxes</v>
      </c>
      <c r="E32" s="132" t="str">
        <f>General!$F$16&amp;" / "&amp;INDEX($BC32:$BL32,MATCH(General!$F$14,$BC$4:$BL$4,0))</f>
        <v>EUR / kWh</v>
      </c>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R32" s="39" t="s">
        <v>504</v>
      </c>
      <c r="AS32" s="39" t="s">
        <v>57</v>
      </c>
      <c r="AT32" s="39" t="s">
        <v>57</v>
      </c>
      <c r="AU32" s="39" t="s">
        <v>57</v>
      </c>
      <c r="AV32" s="39" t="s">
        <v>57</v>
      </c>
      <c r="AW32" s="39" t="s">
        <v>57</v>
      </c>
      <c r="AX32" s="39" t="s">
        <v>57</v>
      </c>
      <c r="AY32" s="39" t="s">
        <v>57</v>
      </c>
      <c r="AZ32" s="39" t="s">
        <v>57</v>
      </c>
      <c r="BA32" s="39" t="s">
        <v>57</v>
      </c>
      <c r="BC32" s="39" t="s">
        <v>52</v>
      </c>
      <c r="BD32" s="39" t="s">
        <v>52</v>
      </c>
      <c r="BE32" s="39" t="s">
        <v>57</v>
      </c>
      <c r="BF32" s="39" t="s">
        <v>57</v>
      </c>
      <c r="BG32" s="39" t="s">
        <v>57</v>
      </c>
      <c r="BH32" s="39" t="s">
        <v>57</v>
      </c>
      <c r="BI32" s="39" t="s">
        <v>57</v>
      </c>
      <c r="BJ32" s="39" t="s">
        <v>57</v>
      </c>
      <c r="BK32" s="39" t="s">
        <v>57</v>
      </c>
      <c r="BL32" s="39" t="s">
        <v>57</v>
      </c>
      <c r="BN32" s="25">
        <f>COUNTIFS($G32:$AP32,"",$G$8:$AP$8,"&lt;="&amp;Config!$F$12)</f>
        <v>20</v>
      </c>
    </row>
    <row r="33" spans="2:66" ht="12" outlineLevel="1">
      <c r="B33" s="140" t="str">
        <f t="shared" si="10"/>
        <v>!</v>
      </c>
      <c r="D33" s="133" t="str">
        <f>INDEX($AR33:$BA33,MATCH(General!$F$14,$AR$4:$BA$4,0))</f>
        <v>Subsidies</v>
      </c>
      <c r="E33" s="132" t="str">
        <f>General!$F$16&amp;" / "&amp;INDEX($BC33:$BL33,MATCH(General!$F$14,$BC$4:$BL$4,0))</f>
        <v>EUR / kWh</v>
      </c>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R33" s="39" t="s">
        <v>505</v>
      </c>
      <c r="AS33" s="39" t="s">
        <v>57</v>
      </c>
      <c r="AT33" s="39" t="s">
        <v>57</v>
      </c>
      <c r="AU33" s="39" t="s">
        <v>57</v>
      </c>
      <c r="AV33" s="39" t="s">
        <v>57</v>
      </c>
      <c r="AW33" s="39" t="s">
        <v>57</v>
      </c>
      <c r="AX33" s="39" t="s">
        <v>57</v>
      </c>
      <c r="AY33" s="39" t="s">
        <v>57</v>
      </c>
      <c r="AZ33" s="39" t="s">
        <v>57</v>
      </c>
      <c r="BA33" s="39" t="s">
        <v>57</v>
      </c>
      <c r="BC33" s="39" t="s">
        <v>52</v>
      </c>
      <c r="BD33" s="39" t="s">
        <v>52</v>
      </c>
      <c r="BE33" s="39" t="s">
        <v>57</v>
      </c>
      <c r="BF33" s="39" t="s">
        <v>57</v>
      </c>
      <c r="BG33" s="39" t="s">
        <v>57</v>
      </c>
      <c r="BH33" s="39" t="s">
        <v>57</v>
      </c>
      <c r="BI33" s="39" t="s">
        <v>57</v>
      </c>
      <c r="BJ33" s="39" t="s">
        <v>57</v>
      </c>
      <c r="BK33" s="39" t="s">
        <v>57</v>
      </c>
      <c r="BL33" s="39" t="s">
        <v>57</v>
      </c>
      <c r="BN33" s="25">
        <f>COUNTIFS($G33:$AP33,"",$G$8:$AP$8,"&lt;="&amp;Config!$F$12)</f>
        <v>20</v>
      </c>
    </row>
    <row r="34" spans="2:66" outlineLevel="1">
      <c r="D34" s="127" t="str">
        <f>INDEX($AR34:$BA34,MATCH(General!$F$14,$AR$4:$BA$4,0))</f>
        <v>District heating system</v>
      </c>
      <c r="E34" s="11"/>
      <c r="AR34" s="39" t="s">
        <v>70</v>
      </c>
      <c r="AS34" s="39" t="s">
        <v>57</v>
      </c>
      <c r="AT34" s="39" t="s">
        <v>57</v>
      </c>
      <c r="AU34" s="39" t="s">
        <v>57</v>
      </c>
      <c r="AV34" s="39" t="s">
        <v>57</v>
      </c>
      <c r="AW34" s="39" t="s">
        <v>57</v>
      </c>
      <c r="AX34" s="39" t="s">
        <v>57</v>
      </c>
      <c r="AY34" s="39" t="s">
        <v>57</v>
      </c>
      <c r="AZ34" s="39" t="s">
        <v>57</v>
      </c>
      <c r="BA34" s="39" t="s">
        <v>57</v>
      </c>
    </row>
    <row r="35" spans="2:66" outlineLevel="1">
      <c r="B35" s="140" t="str">
        <f t="shared" ref="B35:B36" si="11">IF(BN35&lt;&gt;0,"!","")</f>
        <v>!</v>
      </c>
      <c r="D35" s="126" t="str">
        <f>INDEX($AR35:$BA35,MATCH(General!$F$14,$AR$4:$BA$4,0))</f>
        <v>Quantity</v>
      </c>
      <c r="E35" s="60" t="str">
        <f>INDEX($BC35:$BL35,MATCH(General!$F$14,$BC$4:$BL$4,0))</f>
        <v>kWh</v>
      </c>
      <c r="F35" s="25">
        <f>SUM(G35:AP35)</f>
        <v>0</v>
      </c>
      <c r="G35" s="30"/>
      <c r="H35" s="30">
        <v>0</v>
      </c>
      <c r="I35" s="30">
        <v>0</v>
      </c>
      <c r="J35" s="30">
        <v>0</v>
      </c>
      <c r="K35" s="30">
        <v>0</v>
      </c>
      <c r="L35" s="30">
        <v>0</v>
      </c>
      <c r="M35" s="30">
        <v>0</v>
      </c>
      <c r="N35" s="30">
        <v>0</v>
      </c>
      <c r="O35" s="30">
        <v>0</v>
      </c>
      <c r="P35" s="30">
        <v>0</v>
      </c>
      <c r="Q35" s="30">
        <v>0</v>
      </c>
      <c r="R35" s="30">
        <v>0</v>
      </c>
      <c r="S35" s="30">
        <v>0</v>
      </c>
      <c r="T35" s="30">
        <v>0</v>
      </c>
      <c r="U35" s="30">
        <v>0</v>
      </c>
      <c r="V35" s="30">
        <v>0</v>
      </c>
      <c r="W35" s="30">
        <v>0</v>
      </c>
      <c r="X35" s="30">
        <v>0</v>
      </c>
      <c r="Y35" s="30">
        <v>0</v>
      </c>
      <c r="Z35" s="30">
        <v>0</v>
      </c>
      <c r="AA35" s="30"/>
      <c r="AB35" s="30"/>
      <c r="AC35" s="30"/>
      <c r="AD35" s="30"/>
      <c r="AE35" s="30"/>
      <c r="AF35" s="30"/>
      <c r="AG35" s="30"/>
      <c r="AH35" s="30"/>
      <c r="AI35" s="30"/>
      <c r="AJ35" s="30"/>
      <c r="AK35" s="30"/>
      <c r="AL35" s="30"/>
      <c r="AM35" s="30"/>
      <c r="AN35" s="30"/>
      <c r="AO35" s="30"/>
      <c r="AP35" s="30"/>
      <c r="AR35" s="39" t="s">
        <v>51</v>
      </c>
      <c r="AS35" s="39" t="s">
        <v>57</v>
      </c>
      <c r="AT35" s="39" t="s">
        <v>57</v>
      </c>
      <c r="AU35" s="39" t="s">
        <v>57</v>
      </c>
      <c r="AV35" s="39" t="s">
        <v>57</v>
      </c>
      <c r="AW35" s="39" t="s">
        <v>57</v>
      </c>
      <c r="AX35" s="39" t="s">
        <v>57</v>
      </c>
      <c r="AY35" s="39" t="s">
        <v>57</v>
      </c>
      <c r="AZ35" s="39" t="s">
        <v>57</v>
      </c>
      <c r="BA35" s="39" t="s">
        <v>57</v>
      </c>
      <c r="BC35" s="39" t="s">
        <v>52</v>
      </c>
      <c r="BD35" s="39" t="s">
        <v>52</v>
      </c>
      <c r="BE35" s="39" t="s">
        <v>57</v>
      </c>
      <c r="BF35" s="39" t="s">
        <v>57</v>
      </c>
      <c r="BG35" s="39" t="s">
        <v>57</v>
      </c>
      <c r="BH35" s="39" t="s">
        <v>57</v>
      </c>
      <c r="BI35" s="39" t="s">
        <v>57</v>
      </c>
      <c r="BJ35" s="39" t="s">
        <v>57</v>
      </c>
      <c r="BK35" s="39" t="s">
        <v>57</v>
      </c>
      <c r="BL35" s="39" t="s">
        <v>57</v>
      </c>
      <c r="BN35" s="25">
        <f>COUNTIFS($G35:$AP35,"",$G$8:$AP$8,"&lt;="&amp;Config!$F$12)</f>
        <v>1</v>
      </c>
    </row>
    <row r="36" spans="2:66" outlineLevel="1">
      <c r="B36" s="140" t="str">
        <f t="shared" si="11"/>
        <v>!</v>
      </c>
      <c r="D36" s="126" t="str">
        <f>INDEX($AR36:$BA36,MATCH(General!$F$14,$AR$4:$BA$4,0))</f>
        <v>Price without taxes and subsidies</v>
      </c>
      <c r="E36" s="60" t="str">
        <f>General!$F$16&amp;" / "&amp;INDEX($BC36:$BL36,MATCH(General!$F$14,$BC$4:$BL$4,0))</f>
        <v>EUR / kWh</v>
      </c>
      <c r="G36" s="31"/>
      <c r="H36" s="31">
        <v>0</v>
      </c>
      <c r="I36" s="31">
        <v>0</v>
      </c>
      <c r="J36" s="31">
        <v>0</v>
      </c>
      <c r="K36" s="31">
        <v>0</v>
      </c>
      <c r="L36" s="31">
        <v>0</v>
      </c>
      <c r="M36" s="31">
        <v>0</v>
      </c>
      <c r="N36" s="31">
        <v>0</v>
      </c>
      <c r="O36" s="31">
        <v>0</v>
      </c>
      <c r="P36" s="31">
        <v>0</v>
      </c>
      <c r="Q36" s="31">
        <v>0</v>
      </c>
      <c r="R36" s="31">
        <v>0</v>
      </c>
      <c r="S36" s="31">
        <v>0</v>
      </c>
      <c r="T36" s="31">
        <v>0</v>
      </c>
      <c r="U36" s="31">
        <v>0</v>
      </c>
      <c r="V36" s="31">
        <v>0</v>
      </c>
      <c r="W36" s="31">
        <v>0</v>
      </c>
      <c r="X36" s="31">
        <v>0</v>
      </c>
      <c r="Y36" s="31">
        <v>0</v>
      </c>
      <c r="Z36" s="31">
        <v>0</v>
      </c>
      <c r="AA36" s="31"/>
      <c r="AB36" s="31"/>
      <c r="AC36" s="31"/>
      <c r="AD36" s="31"/>
      <c r="AE36" s="31"/>
      <c r="AF36" s="31"/>
      <c r="AG36" s="31"/>
      <c r="AH36" s="31"/>
      <c r="AI36" s="31"/>
      <c r="AJ36" s="31"/>
      <c r="AK36" s="31"/>
      <c r="AL36" s="31"/>
      <c r="AM36" s="31"/>
      <c r="AN36" s="31"/>
      <c r="AO36" s="31"/>
      <c r="AP36" s="31"/>
      <c r="AR36" s="39" t="s">
        <v>83</v>
      </c>
      <c r="AS36" s="39" t="s">
        <v>57</v>
      </c>
      <c r="AT36" s="39" t="s">
        <v>57</v>
      </c>
      <c r="AU36" s="39" t="s">
        <v>57</v>
      </c>
      <c r="AV36" s="39" t="s">
        <v>57</v>
      </c>
      <c r="AW36" s="39" t="s">
        <v>57</v>
      </c>
      <c r="AX36" s="39" t="s">
        <v>57</v>
      </c>
      <c r="AY36" s="39" t="s">
        <v>57</v>
      </c>
      <c r="AZ36" s="39" t="s">
        <v>57</v>
      </c>
      <c r="BA36" s="39" t="s">
        <v>57</v>
      </c>
      <c r="BC36" s="39" t="s">
        <v>52</v>
      </c>
      <c r="BD36" s="39" t="s">
        <v>52</v>
      </c>
      <c r="BE36" s="39" t="s">
        <v>57</v>
      </c>
      <c r="BF36" s="39" t="s">
        <v>57</v>
      </c>
      <c r="BG36" s="39" t="s">
        <v>57</v>
      </c>
      <c r="BH36" s="39" t="s">
        <v>57</v>
      </c>
      <c r="BI36" s="39" t="s">
        <v>57</v>
      </c>
      <c r="BJ36" s="39" t="s">
        <v>57</v>
      </c>
      <c r="BK36" s="39" t="s">
        <v>57</v>
      </c>
      <c r="BL36" s="39" t="s">
        <v>57</v>
      </c>
      <c r="BN36" s="25">
        <f>COUNTIFS($G36:$AP36,"",$G$8:$AP$8,"&lt;="&amp;Config!$F$12)</f>
        <v>1</v>
      </c>
    </row>
    <row r="37" spans="2:66" outlineLevel="1">
      <c r="D37" s="126" t="str">
        <f>INDEX($AR37:$BA37,MATCH(General!$F$14,$AR$4:$BA$4,0))</f>
        <v>Price with taxes and subsidies</v>
      </c>
      <c r="E37" s="60" t="str">
        <f>General!$F$16&amp;" / "&amp;INDEX($BC37:$BL37,MATCH(General!$F$14,$BC$4:$BL$4,0))</f>
        <v>EUR / kWh</v>
      </c>
      <c r="G37" s="27">
        <f t="shared" ref="G37:AP37" si="12">SUM(G36,G38:G39)</f>
        <v>0</v>
      </c>
      <c r="H37" s="27">
        <f t="shared" si="12"/>
        <v>0</v>
      </c>
      <c r="I37" s="27">
        <f t="shared" si="12"/>
        <v>0</v>
      </c>
      <c r="J37" s="27">
        <f t="shared" si="12"/>
        <v>0</v>
      </c>
      <c r="K37" s="27">
        <f t="shared" si="12"/>
        <v>0</v>
      </c>
      <c r="L37" s="27">
        <f t="shared" si="12"/>
        <v>0</v>
      </c>
      <c r="M37" s="27">
        <f t="shared" si="12"/>
        <v>0</v>
      </c>
      <c r="N37" s="27">
        <f t="shared" si="12"/>
        <v>0</v>
      </c>
      <c r="O37" s="27">
        <f t="shared" si="12"/>
        <v>0</v>
      </c>
      <c r="P37" s="27">
        <f t="shared" si="12"/>
        <v>0</v>
      </c>
      <c r="Q37" s="27">
        <f t="shared" si="12"/>
        <v>0</v>
      </c>
      <c r="R37" s="27">
        <f t="shared" si="12"/>
        <v>0</v>
      </c>
      <c r="S37" s="27">
        <f t="shared" si="12"/>
        <v>0</v>
      </c>
      <c r="T37" s="27">
        <f t="shared" si="12"/>
        <v>0</v>
      </c>
      <c r="U37" s="27">
        <f t="shared" si="12"/>
        <v>0</v>
      </c>
      <c r="V37" s="27">
        <f t="shared" si="12"/>
        <v>0</v>
      </c>
      <c r="W37" s="27">
        <f t="shared" si="12"/>
        <v>0</v>
      </c>
      <c r="X37" s="27">
        <f t="shared" si="12"/>
        <v>0</v>
      </c>
      <c r="Y37" s="27">
        <f t="shared" si="12"/>
        <v>0</v>
      </c>
      <c r="Z37" s="27">
        <f t="shared" si="12"/>
        <v>0</v>
      </c>
      <c r="AA37" s="27">
        <f t="shared" si="12"/>
        <v>0</v>
      </c>
      <c r="AB37" s="27">
        <f t="shared" si="12"/>
        <v>0</v>
      </c>
      <c r="AC37" s="27">
        <f t="shared" si="12"/>
        <v>0</v>
      </c>
      <c r="AD37" s="27">
        <f t="shared" si="12"/>
        <v>0</v>
      </c>
      <c r="AE37" s="27">
        <f t="shared" si="12"/>
        <v>0</v>
      </c>
      <c r="AF37" s="27">
        <f t="shared" si="12"/>
        <v>0</v>
      </c>
      <c r="AG37" s="27">
        <f t="shared" si="12"/>
        <v>0</v>
      </c>
      <c r="AH37" s="27">
        <f t="shared" si="12"/>
        <v>0</v>
      </c>
      <c r="AI37" s="27">
        <f t="shared" si="12"/>
        <v>0</v>
      </c>
      <c r="AJ37" s="27">
        <f t="shared" si="12"/>
        <v>0</v>
      </c>
      <c r="AK37" s="27">
        <f t="shared" si="12"/>
        <v>0</v>
      </c>
      <c r="AL37" s="27">
        <f t="shared" si="12"/>
        <v>0</v>
      </c>
      <c r="AM37" s="27">
        <f t="shared" si="12"/>
        <v>0</v>
      </c>
      <c r="AN37" s="27">
        <f t="shared" si="12"/>
        <v>0</v>
      </c>
      <c r="AO37" s="27">
        <f t="shared" si="12"/>
        <v>0</v>
      </c>
      <c r="AP37" s="27">
        <f t="shared" si="12"/>
        <v>0</v>
      </c>
      <c r="AR37" s="39" t="s">
        <v>78</v>
      </c>
      <c r="AS37" s="39" t="s">
        <v>57</v>
      </c>
      <c r="AT37" s="39" t="s">
        <v>57</v>
      </c>
      <c r="AU37" s="39" t="s">
        <v>57</v>
      </c>
      <c r="AV37" s="39" t="s">
        <v>57</v>
      </c>
      <c r="AW37" s="39" t="s">
        <v>57</v>
      </c>
      <c r="AX37" s="39" t="s">
        <v>57</v>
      </c>
      <c r="AY37" s="39" t="s">
        <v>57</v>
      </c>
      <c r="AZ37" s="39" t="s">
        <v>57</v>
      </c>
      <c r="BA37" s="39" t="s">
        <v>57</v>
      </c>
      <c r="BC37" s="39" t="s">
        <v>52</v>
      </c>
      <c r="BD37" s="39" t="s">
        <v>52</v>
      </c>
      <c r="BE37" s="39" t="s">
        <v>57</v>
      </c>
      <c r="BF37" s="39" t="s">
        <v>57</v>
      </c>
      <c r="BG37" s="39" t="s">
        <v>57</v>
      </c>
      <c r="BH37" s="39" t="s">
        <v>57</v>
      </c>
      <c r="BI37" s="39" t="s">
        <v>57</v>
      </c>
      <c r="BJ37" s="39" t="s">
        <v>57</v>
      </c>
      <c r="BK37" s="39" t="s">
        <v>57</v>
      </c>
      <c r="BL37" s="39" t="s">
        <v>57</v>
      </c>
    </row>
    <row r="38" spans="2:66" ht="12" outlineLevel="1">
      <c r="B38" s="140" t="str">
        <f t="shared" ref="B38:B39" si="13">IF(BN38&lt;&gt;0,"!","")</f>
        <v>!</v>
      </c>
      <c r="D38" s="133" t="str">
        <f>INDEX($AR38:$BA38,MATCH(General!$F$14,$AR$4:$BA$4,0))</f>
        <v>VAT / special taxes</v>
      </c>
      <c r="E38" s="132" t="str">
        <f>General!$F$16&amp;" / "&amp;INDEX($BC38:$BL38,MATCH(General!$F$14,$BC$4:$BL$4,0))</f>
        <v>EUR / kWh</v>
      </c>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R38" s="39" t="s">
        <v>504</v>
      </c>
      <c r="AS38" s="39" t="s">
        <v>57</v>
      </c>
      <c r="AT38" s="39" t="s">
        <v>57</v>
      </c>
      <c r="AU38" s="39" t="s">
        <v>57</v>
      </c>
      <c r="AV38" s="39" t="s">
        <v>57</v>
      </c>
      <c r="AW38" s="39" t="s">
        <v>57</v>
      </c>
      <c r="AX38" s="39" t="s">
        <v>57</v>
      </c>
      <c r="AY38" s="39" t="s">
        <v>57</v>
      </c>
      <c r="AZ38" s="39" t="s">
        <v>57</v>
      </c>
      <c r="BA38" s="39" t="s">
        <v>57</v>
      </c>
      <c r="BC38" s="39" t="s">
        <v>52</v>
      </c>
      <c r="BD38" s="39" t="s">
        <v>52</v>
      </c>
      <c r="BE38" s="39" t="s">
        <v>57</v>
      </c>
      <c r="BF38" s="39" t="s">
        <v>57</v>
      </c>
      <c r="BG38" s="39" t="s">
        <v>57</v>
      </c>
      <c r="BH38" s="39" t="s">
        <v>57</v>
      </c>
      <c r="BI38" s="39" t="s">
        <v>57</v>
      </c>
      <c r="BJ38" s="39" t="s">
        <v>57</v>
      </c>
      <c r="BK38" s="39" t="s">
        <v>57</v>
      </c>
      <c r="BL38" s="39" t="s">
        <v>57</v>
      </c>
      <c r="BN38" s="25">
        <f>COUNTIFS($G38:$AP38,"",$G$8:$AP$8,"&lt;="&amp;Config!$F$12)</f>
        <v>20</v>
      </c>
    </row>
    <row r="39" spans="2:66" ht="12" outlineLevel="1">
      <c r="B39" s="140" t="str">
        <f t="shared" si="13"/>
        <v>!</v>
      </c>
      <c r="D39" s="133" t="str">
        <f>INDEX($AR39:$BA39,MATCH(General!$F$14,$AR$4:$BA$4,0))</f>
        <v>Subsidies</v>
      </c>
      <c r="E39" s="132" t="str">
        <f>General!$F$16&amp;" / "&amp;INDEX($BC39:$BL39,MATCH(General!$F$14,$BC$4:$BL$4,0))</f>
        <v>EUR / kWh</v>
      </c>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R39" s="39" t="s">
        <v>505</v>
      </c>
      <c r="AS39" s="39" t="s">
        <v>57</v>
      </c>
      <c r="AT39" s="39" t="s">
        <v>57</v>
      </c>
      <c r="AU39" s="39" t="s">
        <v>57</v>
      </c>
      <c r="AV39" s="39" t="s">
        <v>57</v>
      </c>
      <c r="AW39" s="39" t="s">
        <v>57</v>
      </c>
      <c r="AX39" s="39" t="s">
        <v>57</v>
      </c>
      <c r="AY39" s="39" t="s">
        <v>57</v>
      </c>
      <c r="AZ39" s="39" t="s">
        <v>57</v>
      </c>
      <c r="BA39" s="39" t="s">
        <v>57</v>
      </c>
      <c r="BC39" s="39" t="s">
        <v>52</v>
      </c>
      <c r="BD39" s="39" t="s">
        <v>52</v>
      </c>
      <c r="BE39" s="39" t="s">
        <v>57</v>
      </c>
      <c r="BF39" s="39" t="s">
        <v>57</v>
      </c>
      <c r="BG39" s="39" t="s">
        <v>57</v>
      </c>
      <c r="BH39" s="39" t="s">
        <v>57</v>
      </c>
      <c r="BI39" s="39" t="s">
        <v>57</v>
      </c>
      <c r="BJ39" s="39" t="s">
        <v>57</v>
      </c>
      <c r="BK39" s="39" t="s">
        <v>57</v>
      </c>
      <c r="BL39" s="39" t="s">
        <v>57</v>
      </c>
      <c r="BN39" s="25">
        <f>COUNTIFS($G39:$AP39,"",$G$8:$AP$8,"&lt;="&amp;Config!$F$12)</f>
        <v>20</v>
      </c>
    </row>
    <row r="40" spans="2:66" outlineLevel="1">
      <c r="D40" s="127" t="str">
        <f>INDEX($AR40:$BA40,MATCH(General!$F$14,$AR$4:$BA$4,0))</f>
        <v xml:space="preserve">Wood </v>
      </c>
      <c r="E40" s="11"/>
      <c r="AR40" s="39" t="s">
        <v>71</v>
      </c>
      <c r="AS40" s="39" t="s">
        <v>57</v>
      </c>
      <c r="AT40" s="39" t="s">
        <v>57</v>
      </c>
      <c r="AU40" s="39" t="s">
        <v>57</v>
      </c>
      <c r="AV40" s="39" t="s">
        <v>57</v>
      </c>
      <c r="AW40" s="39" t="s">
        <v>57</v>
      </c>
      <c r="AX40" s="39" t="s">
        <v>57</v>
      </c>
      <c r="AY40" s="39" t="s">
        <v>57</v>
      </c>
      <c r="AZ40" s="39" t="s">
        <v>57</v>
      </c>
      <c r="BA40" s="39" t="s">
        <v>57</v>
      </c>
    </row>
    <row r="41" spans="2:66" outlineLevel="1">
      <c r="B41" s="140" t="str">
        <f t="shared" ref="B41:B42" si="14">IF(BN41&lt;&gt;0,"!","")</f>
        <v>!</v>
      </c>
      <c r="D41" s="126" t="str">
        <f>INDEX($AR41:$BA41,MATCH(General!$F$14,$AR$4:$BA$4,0))</f>
        <v>Quantity</v>
      </c>
      <c r="E41" s="60" t="str">
        <f>INDEX($BC41:$BL41,MATCH(General!$F$14,$BC$4:$BL$4,0))</f>
        <v>kWh</v>
      </c>
      <c r="F41" s="25">
        <f>SUM(G41:AP41)</f>
        <v>0</v>
      </c>
      <c r="G41" s="30"/>
      <c r="H41" s="30">
        <v>0</v>
      </c>
      <c r="I41" s="30">
        <v>0</v>
      </c>
      <c r="J41" s="30">
        <v>0</v>
      </c>
      <c r="K41" s="30">
        <v>0</v>
      </c>
      <c r="L41" s="30">
        <v>0</v>
      </c>
      <c r="M41" s="30">
        <v>0</v>
      </c>
      <c r="N41" s="30">
        <v>0</v>
      </c>
      <c r="O41" s="30">
        <v>0</v>
      </c>
      <c r="P41" s="30">
        <v>0</v>
      </c>
      <c r="Q41" s="30">
        <v>0</v>
      </c>
      <c r="R41" s="30">
        <v>0</v>
      </c>
      <c r="S41" s="30">
        <v>0</v>
      </c>
      <c r="T41" s="30">
        <v>0</v>
      </c>
      <c r="U41" s="30">
        <v>0</v>
      </c>
      <c r="V41" s="30">
        <v>0</v>
      </c>
      <c r="W41" s="30">
        <v>0</v>
      </c>
      <c r="X41" s="30">
        <v>0</v>
      </c>
      <c r="Y41" s="30">
        <v>0</v>
      </c>
      <c r="Z41" s="30">
        <v>0</v>
      </c>
      <c r="AA41" s="30"/>
      <c r="AB41" s="30"/>
      <c r="AC41" s="30"/>
      <c r="AD41" s="30"/>
      <c r="AE41" s="30"/>
      <c r="AF41" s="30"/>
      <c r="AG41" s="30"/>
      <c r="AH41" s="30"/>
      <c r="AI41" s="30"/>
      <c r="AJ41" s="30"/>
      <c r="AK41" s="30"/>
      <c r="AL41" s="30"/>
      <c r="AM41" s="30"/>
      <c r="AN41" s="30"/>
      <c r="AO41" s="30"/>
      <c r="AP41" s="30"/>
      <c r="AR41" s="39" t="s">
        <v>51</v>
      </c>
      <c r="AS41" s="39" t="s">
        <v>57</v>
      </c>
      <c r="AT41" s="39" t="s">
        <v>57</v>
      </c>
      <c r="AU41" s="39" t="s">
        <v>57</v>
      </c>
      <c r="AV41" s="39" t="s">
        <v>57</v>
      </c>
      <c r="AW41" s="39" t="s">
        <v>57</v>
      </c>
      <c r="AX41" s="39" t="s">
        <v>57</v>
      </c>
      <c r="AY41" s="39" t="s">
        <v>57</v>
      </c>
      <c r="AZ41" s="39" t="s">
        <v>57</v>
      </c>
      <c r="BA41" s="39" t="s">
        <v>57</v>
      </c>
      <c r="BC41" s="39" t="s">
        <v>52</v>
      </c>
      <c r="BD41" s="39" t="s">
        <v>52</v>
      </c>
      <c r="BE41" s="39" t="s">
        <v>57</v>
      </c>
      <c r="BF41" s="39" t="s">
        <v>57</v>
      </c>
      <c r="BG41" s="39" t="s">
        <v>57</v>
      </c>
      <c r="BH41" s="39" t="s">
        <v>57</v>
      </c>
      <c r="BI41" s="39" t="s">
        <v>57</v>
      </c>
      <c r="BJ41" s="39" t="s">
        <v>57</v>
      </c>
      <c r="BK41" s="39" t="s">
        <v>57</v>
      </c>
      <c r="BL41" s="39" t="s">
        <v>57</v>
      </c>
      <c r="BN41" s="25">
        <f>COUNTIFS($G41:$AP41,"",$G$8:$AP$8,"&lt;="&amp;Config!$F$12)</f>
        <v>1</v>
      </c>
    </row>
    <row r="42" spans="2:66" outlineLevel="1">
      <c r="B42" s="140" t="str">
        <f t="shared" si="14"/>
        <v>!</v>
      </c>
      <c r="D42" s="126" t="str">
        <f>INDEX($AR42:$BA42,MATCH(General!$F$14,$AR$4:$BA$4,0))</f>
        <v>Price without taxes and subsidies</v>
      </c>
      <c r="E42" s="60" t="str">
        <f>General!$F$16&amp;" / "&amp;INDEX($BC42:$BL42,MATCH(General!$F$14,$BC$4:$BL$4,0))</f>
        <v>EUR / kWh</v>
      </c>
      <c r="G42" s="31"/>
      <c r="H42" s="31">
        <v>0</v>
      </c>
      <c r="I42" s="31">
        <v>0</v>
      </c>
      <c r="J42" s="31">
        <v>0</v>
      </c>
      <c r="K42" s="31">
        <v>0</v>
      </c>
      <c r="L42" s="31">
        <v>0</v>
      </c>
      <c r="M42" s="31">
        <v>0</v>
      </c>
      <c r="N42" s="31">
        <v>0</v>
      </c>
      <c r="O42" s="31">
        <v>0</v>
      </c>
      <c r="P42" s="31">
        <v>0</v>
      </c>
      <c r="Q42" s="31">
        <v>0</v>
      </c>
      <c r="R42" s="31">
        <v>0</v>
      </c>
      <c r="S42" s="31">
        <v>0</v>
      </c>
      <c r="T42" s="31">
        <v>0</v>
      </c>
      <c r="U42" s="31">
        <v>0</v>
      </c>
      <c r="V42" s="31">
        <v>0</v>
      </c>
      <c r="W42" s="31">
        <v>0</v>
      </c>
      <c r="X42" s="31">
        <v>0</v>
      </c>
      <c r="Y42" s="31">
        <v>0</v>
      </c>
      <c r="Z42" s="31">
        <v>0</v>
      </c>
      <c r="AA42" s="31"/>
      <c r="AB42" s="31"/>
      <c r="AC42" s="31"/>
      <c r="AD42" s="31"/>
      <c r="AE42" s="31"/>
      <c r="AF42" s="31"/>
      <c r="AG42" s="31"/>
      <c r="AH42" s="31"/>
      <c r="AI42" s="31"/>
      <c r="AJ42" s="31"/>
      <c r="AK42" s="31"/>
      <c r="AL42" s="31"/>
      <c r="AM42" s="31"/>
      <c r="AN42" s="31"/>
      <c r="AO42" s="31"/>
      <c r="AP42" s="31"/>
      <c r="AR42" s="39" t="s">
        <v>83</v>
      </c>
      <c r="AS42" s="39" t="s">
        <v>57</v>
      </c>
      <c r="AT42" s="39" t="s">
        <v>57</v>
      </c>
      <c r="AU42" s="39" t="s">
        <v>57</v>
      </c>
      <c r="AV42" s="39" t="s">
        <v>57</v>
      </c>
      <c r="AW42" s="39" t="s">
        <v>57</v>
      </c>
      <c r="AX42" s="39" t="s">
        <v>57</v>
      </c>
      <c r="AY42" s="39" t="s">
        <v>57</v>
      </c>
      <c r="AZ42" s="39" t="s">
        <v>57</v>
      </c>
      <c r="BA42" s="39" t="s">
        <v>57</v>
      </c>
      <c r="BC42" s="39" t="s">
        <v>52</v>
      </c>
      <c r="BD42" s="39" t="s">
        <v>52</v>
      </c>
      <c r="BE42" s="39" t="s">
        <v>57</v>
      </c>
      <c r="BF42" s="39" t="s">
        <v>57</v>
      </c>
      <c r="BG42" s="39" t="s">
        <v>57</v>
      </c>
      <c r="BH42" s="39" t="s">
        <v>57</v>
      </c>
      <c r="BI42" s="39" t="s">
        <v>57</v>
      </c>
      <c r="BJ42" s="39" t="s">
        <v>57</v>
      </c>
      <c r="BK42" s="39" t="s">
        <v>57</v>
      </c>
      <c r="BL42" s="39" t="s">
        <v>57</v>
      </c>
      <c r="BN42" s="25">
        <f>COUNTIFS($G42:$AP42,"",$G$8:$AP$8,"&lt;="&amp;Config!$F$12)</f>
        <v>1</v>
      </c>
    </row>
    <row r="43" spans="2:66" outlineLevel="1">
      <c r="D43" s="126" t="str">
        <f>INDEX($AR43:$BA43,MATCH(General!$F$14,$AR$4:$BA$4,0))</f>
        <v>Price with taxes and subsidies</v>
      </c>
      <c r="E43" s="60" t="str">
        <f>General!$F$16&amp;" / "&amp;INDEX($BC43:$BL43,MATCH(General!$F$14,$BC$4:$BL$4,0))</f>
        <v>EUR / kWh</v>
      </c>
      <c r="G43" s="27">
        <f t="shared" ref="G43:AP43" si="15">SUM(G42,G44:G45)</f>
        <v>0</v>
      </c>
      <c r="H43" s="27">
        <f t="shared" si="15"/>
        <v>0</v>
      </c>
      <c r="I43" s="27">
        <f t="shared" si="15"/>
        <v>0</v>
      </c>
      <c r="J43" s="27">
        <f t="shared" si="15"/>
        <v>0</v>
      </c>
      <c r="K43" s="27">
        <f t="shared" si="15"/>
        <v>0</v>
      </c>
      <c r="L43" s="27">
        <f t="shared" si="15"/>
        <v>0</v>
      </c>
      <c r="M43" s="27">
        <f t="shared" si="15"/>
        <v>0</v>
      </c>
      <c r="N43" s="27">
        <f t="shared" si="15"/>
        <v>0</v>
      </c>
      <c r="O43" s="27">
        <f t="shared" si="15"/>
        <v>0</v>
      </c>
      <c r="P43" s="27">
        <f t="shared" si="15"/>
        <v>0</v>
      </c>
      <c r="Q43" s="27">
        <f t="shared" si="15"/>
        <v>0</v>
      </c>
      <c r="R43" s="27">
        <f t="shared" si="15"/>
        <v>0</v>
      </c>
      <c r="S43" s="27">
        <f t="shared" si="15"/>
        <v>0</v>
      </c>
      <c r="T43" s="27">
        <f t="shared" si="15"/>
        <v>0</v>
      </c>
      <c r="U43" s="27">
        <f t="shared" si="15"/>
        <v>0</v>
      </c>
      <c r="V43" s="27">
        <f t="shared" si="15"/>
        <v>0</v>
      </c>
      <c r="W43" s="27">
        <f t="shared" si="15"/>
        <v>0</v>
      </c>
      <c r="X43" s="27">
        <f t="shared" si="15"/>
        <v>0</v>
      </c>
      <c r="Y43" s="27">
        <f t="shared" si="15"/>
        <v>0</v>
      </c>
      <c r="Z43" s="27">
        <f t="shared" si="15"/>
        <v>0</v>
      </c>
      <c r="AA43" s="27">
        <f t="shared" si="15"/>
        <v>0</v>
      </c>
      <c r="AB43" s="27">
        <f t="shared" si="15"/>
        <v>0</v>
      </c>
      <c r="AC43" s="27">
        <f t="shared" si="15"/>
        <v>0</v>
      </c>
      <c r="AD43" s="27">
        <f t="shared" si="15"/>
        <v>0</v>
      </c>
      <c r="AE43" s="27">
        <f t="shared" si="15"/>
        <v>0</v>
      </c>
      <c r="AF43" s="27">
        <f t="shared" si="15"/>
        <v>0</v>
      </c>
      <c r="AG43" s="27">
        <f t="shared" si="15"/>
        <v>0</v>
      </c>
      <c r="AH43" s="27">
        <f t="shared" si="15"/>
        <v>0</v>
      </c>
      <c r="AI43" s="27">
        <f t="shared" si="15"/>
        <v>0</v>
      </c>
      <c r="AJ43" s="27">
        <f t="shared" si="15"/>
        <v>0</v>
      </c>
      <c r="AK43" s="27">
        <f t="shared" si="15"/>
        <v>0</v>
      </c>
      <c r="AL43" s="27">
        <f t="shared" si="15"/>
        <v>0</v>
      </c>
      <c r="AM43" s="27">
        <f t="shared" si="15"/>
        <v>0</v>
      </c>
      <c r="AN43" s="27">
        <f t="shared" si="15"/>
        <v>0</v>
      </c>
      <c r="AO43" s="27">
        <f t="shared" si="15"/>
        <v>0</v>
      </c>
      <c r="AP43" s="27">
        <f t="shared" si="15"/>
        <v>0</v>
      </c>
      <c r="AR43" s="39" t="s">
        <v>78</v>
      </c>
      <c r="AS43" s="39" t="s">
        <v>57</v>
      </c>
      <c r="AT43" s="39" t="s">
        <v>57</v>
      </c>
      <c r="AU43" s="39" t="s">
        <v>57</v>
      </c>
      <c r="AV43" s="39" t="s">
        <v>57</v>
      </c>
      <c r="AW43" s="39" t="s">
        <v>57</v>
      </c>
      <c r="AX43" s="39" t="s">
        <v>57</v>
      </c>
      <c r="AY43" s="39" t="s">
        <v>57</v>
      </c>
      <c r="AZ43" s="39" t="s">
        <v>57</v>
      </c>
      <c r="BA43" s="39" t="s">
        <v>57</v>
      </c>
      <c r="BC43" s="39" t="s">
        <v>52</v>
      </c>
      <c r="BD43" s="39" t="s">
        <v>52</v>
      </c>
      <c r="BE43" s="39" t="s">
        <v>57</v>
      </c>
      <c r="BF43" s="39" t="s">
        <v>57</v>
      </c>
      <c r="BG43" s="39" t="s">
        <v>57</v>
      </c>
      <c r="BH43" s="39" t="s">
        <v>57</v>
      </c>
      <c r="BI43" s="39" t="s">
        <v>57</v>
      </c>
      <c r="BJ43" s="39" t="s">
        <v>57</v>
      </c>
      <c r="BK43" s="39" t="s">
        <v>57</v>
      </c>
      <c r="BL43" s="39" t="s">
        <v>57</v>
      </c>
    </row>
    <row r="44" spans="2:66" ht="12" outlineLevel="1">
      <c r="B44" s="140" t="str">
        <f t="shared" ref="B44:B45" si="16">IF(BN44&lt;&gt;0,"!","")</f>
        <v>!</v>
      </c>
      <c r="D44" s="133" t="str">
        <f>INDEX($AR44:$BA44,MATCH(General!$F$14,$AR$4:$BA$4,0))</f>
        <v>VAT / special taxes</v>
      </c>
      <c r="E44" s="132" t="str">
        <f>General!$F$16&amp;" / "&amp;INDEX($BC44:$BL44,MATCH(General!$F$14,$BC$4:$BL$4,0))</f>
        <v>EUR / kWh</v>
      </c>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R44" s="39" t="s">
        <v>504</v>
      </c>
      <c r="AS44" s="39" t="s">
        <v>57</v>
      </c>
      <c r="AT44" s="39" t="s">
        <v>57</v>
      </c>
      <c r="AU44" s="39" t="s">
        <v>57</v>
      </c>
      <c r="AV44" s="39" t="s">
        <v>57</v>
      </c>
      <c r="AW44" s="39" t="s">
        <v>57</v>
      </c>
      <c r="AX44" s="39" t="s">
        <v>57</v>
      </c>
      <c r="AY44" s="39" t="s">
        <v>57</v>
      </c>
      <c r="AZ44" s="39" t="s">
        <v>57</v>
      </c>
      <c r="BA44" s="39" t="s">
        <v>57</v>
      </c>
      <c r="BC44" s="39" t="s">
        <v>52</v>
      </c>
      <c r="BD44" s="39" t="s">
        <v>52</v>
      </c>
      <c r="BE44" s="39" t="s">
        <v>57</v>
      </c>
      <c r="BF44" s="39" t="s">
        <v>57</v>
      </c>
      <c r="BG44" s="39" t="s">
        <v>57</v>
      </c>
      <c r="BH44" s="39" t="s">
        <v>57</v>
      </c>
      <c r="BI44" s="39" t="s">
        <v>57</v>
      </c>
      <c r="BJ44" s="39" t="s">
        <v>57</v>
      </c>
      <c r="BK44" s="39" t="s">
        <v>57</v>
      </c>
      <c r="BL44" s="39" t="s">
        <v>57</v>
      </c>
      <c r="BN44" s="25">
        <f>COUNTIFS($G44:$AP44,"",$G$8:$AP$8,"&lt;="&amp;Config!$F$12)</f>
        <v>20</v>
      </c>
    </row>
    <row r="45" spans="2:66" ht="12" outlineLevel="1">
      <c r="B45" s="140" t="str">
        <f t="shared" si="16"/>
        <v>!</v>
      </c>
      <c r="D45" s="133" t="str">
        <f>INDEX($AR45:$BA45,MATCH(General!$F$14,$AR$4:$BA$4,0))</f>
        <v>Subsidies</v>
      </c>
      <c r="E45" s="132" t="str">
        <f>General!$F$16&amp;" / "&amp;INDEX($BC45:$BL45,MATCH(General!$F$14,$BC$4:$BL$4,0))</f>
        <v>EUR / kWh</v>
      </c>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R45" s="39" t="s">
        <v>505</v>
      </c>
      <c r="AS45" s="39" t="s">
        <v>57</v>
      </c>
      <c r="AT45" s="39" t="s">
        <v>57</v>
      </c>
      <c r="AU45" s="39" t="s">
        <v>57</v>
      </c>
      <c r="AV45" s="39" t="s">
        <v>57</v>
      </c>
      <c r="AW45" s="39" t="s">
        <v>57</v>
      </c>
      <c r="AX45" s="39" t="s">
        <v>57</v>
      </c>
      <c r="AY45" s="39" t="s">
        <v>57</v>
      </c>
      <c r="AZ45" s="39" t="s">
        <v>57</v>
      </c>
      <c r="BA45" s="39" t="s">
        <v>57</v>
      </c>
      <c r="BC45" s="39" t="s">
        <v>52</v>
      </c>
      <c r="BD45" s="39" t="s">
        <v>52</v>
      </c>
      <c r="BE45" s="39" t="s">
        <v>57</v>
      </c>
      <c r="BF45" s="39" t="s">
        <v>57</v>
      </c>
      <c r="BG45" s="39" t="s">
        <v>57</v>
      </c>
      <c r="BH45" s="39" t="s">
        <v>57</v>
      </c>
      <c r="BI45" s="39" t="s">
        <v>57</v>
      </c>
      <c r="BJ45" s="39" t="s">
        <v>57</v>
      </c>
      <c r="BK45" s="39" t="s">
        <v>57</v>
      </c>
      <c r="BL45" s="39" t="s">
        <v>57</v>
      </c>
      <c r="BN45" s="25">
        <f>COUNTIFS($G45:$AP45,"",$G$8:$AP$8,"&lt;="&amp;Config!$F$12)</f>
        <v>20</v>
      </c>
    </row>
    <row r="46" spans="2:66" outlineLevel="1">
      <c r="D46" s="127" t="str">
        <f>INDEX($AR46:$BA46,MATCH(General!$F$14,$AR$4:$BA$4,0))</f>
        <v>Coal</v>
      </c>
      <c r="E46" s="11"/>
      <c r="AR46" s="39" t="s">
        <v>72</v>
      </c>
      <c r="AS46" s="39" t="s">
        <v>57</v>
      </c>
      <c r="AT46" s="39" t="s">
        <v>57</v>
      </c>
      <c r="AU46" s="39" t="s">
        <v>57</v>
      </c>
      <c r="AV46" s="39" t="s">
        <v>57</v>
      </c>
      <c r="AW46" s="39" t="s">
        <v>57</v>
      </c>
      <c r="AX46" s="39" t="s">
        <v>57</v>
      </c>
      <c r="AY46" s="39" t="s">
        <v>57</v>
      </c>
      <c r="AZ46" s="39" t="s">
        <v>57</v>
      </c>
      <c r="BA46" s="39" t="s">
        <v>57</v>
      </c>
    </row>
    <row r="47" spans="2:66" outlineLevel="1">
      <c r="B47" s="140" t="str">
        <f t="shared" ref="B47:B48" si="17">IF(BN47&lt;&gt;0,"!","")</f>
        <v>!</v>
      </c>
      <c r="D47" s="126" t="str">
        <f>INDEX($AR47:$BA47,MATCH(General!$F$14,$AR$4:$BA$4,0))</f>
        <v>Quantity</v>
      </c>
      <c r="E47" s="60" t="str">
        <f>INDEX($BC47:$BL47,MATCH(General!$F$14,$BC$4:$BL$4,0))</f>
        <v>kWh</v>
      </c>
      <c r="F47" s="25">
        <f>SUM(G47:AP47)</f>
        <v>0</v>
      </c>
      <c r="G47" s="30"/>
      <c r="H47" s="30">
        <v>0</v>
      </c>
      <c r="I47" s="30">
        <v>0</v>
      </c>
      <c r="J47" s="30">
        <v>0</v>
      </c>
      <c r="K47" s="30">
        <v>0</v>
      </c>
      <c r="L47" s="30">
        <v>0</v>
      </c>
      <c r="M47" s="30">
        <v>0</v>
      </c>
      <c r="N47" s="30">
        <v>0</v>
      </c>
      <c r="O47" s="30">
        <v>0</v>
      </c>
      <c r="P47" s="30">
        <v>0</v>
      </c>
      <c r="Q47" s="30">
        <v>0</v>
      </c>
      <c r="R47" s="30">
        <v>0</v>
      </c>
      <c r="S47" s="30">
        <v>0</v>
      </c>
      <c r="T47" s="30">
        <v>0</v>
      </c>
      <c r="U47" s="30">
        <v>0</v>
      </c>
      <c r="V47" s="30">
        <v>0</v>
      </c>
      <c r="W47" s="30">
        <v>0</v>
      </c>
      <c r="X47" s="30">
        <v>0</v>
      </c>
      <c r="Y47" s="30">
        <v>0</v>
      </c>
      <c r="Z47" s="30">
        <v>0</v>
      </c>
      <c r="AA47" s="30"/>
      <c r="AB47" s="30"/>
      <c r="AC47" s="30"/>
      <c r="AD47" s="30"/>
      <c r="AE47" s="30"/>
      <c r="AF47" s="30"/>
      <c r="AG47" s="30"/>
      <c r="AH47" s="30"/>
      <c r="AI47" s="30"/>
      <c r="AJ47" s="30"/>
      <c r="AK47" s="30"/>
      <c r="AL47" s="30"/>
      <c r="AM47" s="30"/>
      <c r="AN47" s="30"/>
      <c r="AO47" s="30"/>
      <c r="AP47" s="30"/>
      <c r="AR47" s="39" t="s">
        <v>51</v>
      </c>
      <c r="AS47" s="39" t="s">
        <v>57</v>
      </c>
      <c r="AT47" s="39" t="s">
        <v>57</v>
      </c>
      <c r="AU47" s="39" t="s">
        <v>57</v>
      </c>
      <c r="AV47" s="39" t="s">
        <v>57</v>
      </c>
      <c r="AW47" s="39" t="s">
        <v>57</v>
      </c>
      <c r="AX47" s="39" t="s">
        <v>57</v>
      </c>
      <c r="AY47" s="39" t="s">
        <v>57</v>
      </c>
      <c r="AZ47" s="39" t="s">
        <v>57</v>
      </c>
      <c r="BA47" s="39" t="s">
        <v>57</v>
      </c>
      <c r="BC47" s="39" t="s">
        <v>52</v>
      </c>
      <c r="BD47" s="39" t="s">
        <v>52</v>
      </c>
      <c r="BE47" s="39" t="s">
        <v>57</v>
      </c>
      <c r="BF47" s="39" t="s">
        <v>57</v>
      </c>
      <c r="BG47" s="39" t="s">
        <v>57</v>
      </c>
      <c r="BH47" s="39" t="s">
        <v>57</v>
      </c>
      <c r="BI47" s="39" t="s">
        <v>57</v>
      </c>
      <c r="BJ47" s="39" t="s">
        <v>57</v>
      </c>
      <c r="BK47" s="39" t="s">
        <v>57</v>
      </c>
      <c r="BL47" s="39" t="s">
        <v>57</v>
      </c>
      <c r="BN47" s="25">
        <f>COUNTIFS($G47:$AP47,"",$G$8:$AP$8,"&lt;="&amp;Config!$F$12)</f>
        <v>1</v>
      </c>
    </row>
    <row r="48" spans="2:66" outlineLevel="1">
      <c r="B48" s="140" t="str">
        <f t="shared" si="17"/>
        <v>!</v>
      </c>
      <c r="D48" s="126" t="str">
        <f>INDEX($AR48:$BA48,MATCH(General!$F$14,$AR$4:$BA$4,0))</f>
        <v>Price without taxes and subsidies</v>
      </c>
      <c r="E48" s="60" t="str">
        <f>General!$F$16&amp;" / "&amp;INDEX($BC48:$BL48,MATCH(General!$F$14,$BC$4:$BL$4,0))</f>
        <v>EUR / kWh</v>
      </c>
      <c r="G48" s="31"/>
      <c r="H48" s="31">
        <v>0</v>
      </c>
      <c r="I48" s="31">
        <v>0</v>
      </c>
      <c r="J48" s="31">
        <v>0</v>
      </c>
      <c r="K48" s="31">
        <v>0</v>
      </c>
      <c r="L48" s="31">
        <v>0</v>
      </c>
      <c r="M48" s="31">
        <v>0</v>
      </c>
      <c r="N48" s="31">
        <v>0</v>
      </c>
      <c r="O48" s="31">
        <v>0</v>
      </c>
      <c r="P48" s="31">
        <v>0</v>
      </c>
      <c r="Q48" s="31">
        <v>0</v>
      </c>
      <c r="R48" s="31">
        <v>0</v>
      </c>
      <c r="S48" s="31">
        <v>0</v>
      </c>
      <c r="T48" s="31">
        <v>0</v>
      </c>
      <c r="U48" s="31">
        <v>0</v>
      </c>
      <c r="V48" s="31">
        <v>0</v>
      </c>
      <c r="W48" s="31">
        <v>0</v>
      </c>
      <c r="X48" s="31">
        <v>0</v>
      </c>
      <c r="Y48" s="31">
        <v>0</v>
      </c>
      <c r="Z48" s="31">
        <v>0</v>
      </c>
      <c r="AA48" s="31"/>
      <c r="AB48" s="31"/>
      <c r="AC48" s="31"/>
      <c r="AD48" s="31"/>
      <c r="AE48" s="31"/>
      <c r="AF48" s="31"/>
      <c r="AG48" s="31"/>
      <c r="AH48" s="31"/>
      <c r="AI48" s="31"/>
      <c r="AJ48" s="31"/>
      <c r="AK48" s="31"/>
      <c r="AL48" s="31"/>
      <c r="AM48" s="31"/>
      <c r="AN48" s="31"/>
      <c r="AO48" s="31"/>
      <c r="AP48" s="31"/>
      <c r="AR48" s="39" t="s">
        <v>83</v>
      </c>
      <c r="AS48" s="39" t="s">
        <v>57</v>
      </c>
      <c r="AT48" s="39" t="s">
        <v>57</v>
      </c>
      <c r="AU48" s="39" t="s">
        <v>57</v>
      </c>
      <c r="AV48" s="39" t="s">
        <v>57</v>
      </c>
      <c r="AW48" s="39" t="s">
        <v>57</v>
      </c>
      <c r="AX48" s="39" t="s">
        <v>57</v>
      </c>
      <c r="AY48" s="39" t="s">
        <v>57</v>
      </c>
      <c r="AZ48" s="39" t="s">
        <v>57</v>
      </c>
      <c r="BA48" s="39" t="s">
        <v>57</v>
      </c>
      <c r="BC48" s="39" t="s">
        <v>52</v>
      </c>
      <c r="BD48" s="39" t="s">
        <v>52</v>
      </c>
      <c r="BE48" s="39" t="s">
        <v>57</v>
      </c>
      <c r="BF48" s="39" t="s">
        <v>57</v>
      </c>
      <c r="BG48" s="39" t="s">
        <v>57</v>
      </c>
      <c r="BH48" s="39" t="s">
        <v>57</v>
      </c>
      <c r="BI48" s="39" t="s">
        <v>57</v>
      </c>
      <c r="BJ48" s="39" t="s">
        <v>57</v>
      </c>
      <c r="BK48" s="39" t="s">
        <v>57</v>
      </c>
      <c r="BL48" s="39" t="s">
        <v>57</v>
      </c>
      <c r="BN48" s="25">
        <f>COUNTIFS($G48:$AP48,"",$G$8:$AP$8,"&lt;="&amp;Config!$F$12)</f>
        <v>1</v>
      </c>
    </row>
    <row r="49" spans="2:66" outlineLevel="1">
      <c r="D49" s="126" t="str">
        <f>INDEX($AR49:$BA49,MATCH(General!$F$14,$AR$4:$BA$4,0))</f>
        <v>Price with taxes and subsidies</v>
      </c>
      <c r="E49" s="60" t="str">
        <f>General!$F$16&amp;" / "&amp;INDEX($BC49:$BL49,MATCH(General!$F$14,$BC$4:$BL$4,0))</f>
        <v>EUR / kWh</v>
      </c>
      <c r="G49" s="27">
        <f t="shared" ref="G49:AP49" si="18">SUM(G48,G50:G51)</f>
        <v>0</v>
      </c>
      <c r="H49" s="27">
        <f t="shared" si="18"/>
        <v>0</v>
      </c>
      <c r="I49" s="27">
        <f t="shared" si="18"/>
        <v>0</v>
      </c>
      <c r="J49" s="27">
        <f t="shared" si="18"/>
        <v>0</v>
      </c>
      <c r="K49" s="27">
        <f t="shared" si="18"/>
        <v>0</v>
      </c>
      <c r="L49" s="27">
        <f t="shared" si="18"/>
        <v>0</v>
      </c>
      <c r="M49" s="27">
        <f t="shared" si="18"/>
        <v>0</v>
      </c>
      <c r="N49" s="27">
        <f t="shared" si="18"/>
        <v>0</v>
      </c>
      <c r="O49" s="27">
        <f t="shared" si="18"/>
        <v>0</v>
      </c>
      <c r="P49" s="27">
        <f t="shared" si="18"/>
        <v>0</v>
      </c>
      <c r="Q49" s="27">
        <f t="shared" si="18"/>
        <v>0</v>
      </c>
      <c r="R49" s="27">
        <f t="shared" si="18"/>
        <v>0</v>
      </c>
      <c r="S49" s="27">
        <f t="shared" si="18"/>
        <v>0</v>
      </c>
      <c r="T49" s="27">
        <f t="shared" si="18"/>
        <v>0</v>
      </c>
      <c r="U49" s="27">
        <f t="shared" si="18"/>
        <v>0</v>
      </c>
      <c r="V49" s="27">
        <f t="shared" si="18"/>
        <v>0</v>
      </c>
      <c r="W49" s="27">
        <f t="shared" si="18"/>
        <v>0</v>
      </c>
      <c r="X49" s="27">
        <f t="shared" si="18"/>
        <v>0</v>
      </c>
      <c r="Y49" s="27">
        <f t="shared" si="18"/>
        <v>0</v>
      </c>
      <c r="Z49" s="27">
        <f t="shared" si="18"/>
        <v>0</v>
      </c>
      <c r="AA49" s="27">
        <f t="shared" si="18"/>
        <v>0</v>
      </c>
      <c r="AB49" s="27">
        <f t="shared" si="18"/>
        <v>0</v>
      </c>
      <c r="AC49" s="27">
        <f t="shared" si="18"/>
        <v>0</v>
      </c>
      <c r="AD49" s="27">
        <f t="shared" si="18"/>
        <v>0</v>
      </c>
      <c r="AE49" s="27">
        <f t="shared" si="18"/>
        <v>0</v>
      </c>
      <c r="AF49" s="27">
        <f t="shared" si="18"/>
        <v>0</v>
      </c>
      <c r="AG49" s="27">
        <f t="shared" si="18"/>
        <v>0</v>
      </c>
      <c r="AH49" s="27">
        <f t="shared" si="18"/>
        <v>0</v>
      </c>
      <c r="AI49" s="27">
        <f t="shared" si="18"/>
        <v>0</v>
      </c>
      <c r="AJ49" s="27">
        <f t="shared" si="18"/>
        <v>0</v>
      </c>
      <c r="AK49" s="27">
        <f t="shared" si="18"/>
        <v>0</v>
      </c>
      <c r="AL49" s="27">
        <f t="shared" si="18"/>
        <v>0</v>
      </c>
      <c r="AM49" s="27">
        <f t="shared" si="18"/>
        <v>0</v>
      </c>
      <c r="AN49" s="27">
        <f t="shared" si="18"/>
        <v>0</v>
      </c>
      <c r="AO49" s="27">
        <f t="shared" si="18"/>
        <v>0</v>
      </c>
      <c r="AP49" s="27">
        <f t="shared" si="18"/>
        <v>0</v>
      </c>
      <c r="AR49" s="39" t="s">
        <v>78</v>
      </c>
      <c r="AS49" s="39" t="s">
        <v>57</v>
      </c>
      <c r="AT49" s="39" t="s">
        <v>57</v>
      </c>
      <c r="AU49" s="39" t="s">
        <v>57</v>
      </c>
      <c r="AV49" s="39" t="s">
        <v>57</v>
      </c>
      <c r="AW49" s="39" t="s">
        <v>57</v>
      </c>
      <c r="AX49" s="39" t="s">
        <v>57</v>
      </c>
      <c r="AY49" s="39" t="s">
        <v>57</v>
      </c>
      <c r="AZ49" s="39" t="s">
        <v>57</v>
      </c>
      <c r="BA49" s="39" t="s">
        <v>57</v>
      </c>
      <c r="BC49" s="39" t="s">
        <v>52</v>
      </c>
      <c r="BD49" s="39" t="s">
        <v>52</v>
      </c>
      <c r="BE49" s="39" t="s">
        <v>57</v>
      </c>
      <c r="BF49" s="39" t="s">
        <v>57</v>
      </c>
      <c r="BG49" s="39" t="s">
        <v>57</v>
      </c>
      <c r="BH49" s="39" t="s">
        <v>57</v>
      </c>
      <c r="BI49" s="39" t="s">
        <v>57</v>
      </c>
      <c r="BJ49" s="39" t="s">
        <v>57</v>
      </c>
      <c r="BK49" s="39" t="s">
        <v>57</v>
      </c>
      <c r="BL49" s="39" t="s">
        <v>57</v>
      </c>
    </row>
    <row r="50" spans="2:66" ht="12" outlineLevel="1">
      <c r="B50" s="140" t="str">
        <f t="shared" ref="B50:B51" si="19">IF(BN50&lt;&gt;0,"!","")</f>
        <v>!</v>
      </c>
      <c r="D50" s="133" t="str">
        <f>INDEX($AR50:$BA50,MATCH(General!$F$14,$AR$4:$BA$4,0))</f>
        <v>VAT / special taxes</v>
      </c>
      <c r="E50" s="132" t="str">
        <f>General!$F$16&amp;" / "&amp;INDEX($BC50:$BL50,MATCH(General!$F$14,$BC$4:$BL$4,0))</f>
        <v>EUR / kWh</v>
      </c>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R50" s="39" t="s">
        <v>504</v>
      </c>
      <c r="AS50" s="39" t="s">
        <v>57</v>
      </c>
      <c r="AT50" s="39" t="s">
        <v>57</v>
      </c>
      <c r="AU50" s="39" t="s">
        <v>57</v>
      </c>
      <c r="AV50" s="39" t="s">
        <v>57</v>
      </c>
      <c r="AW50" s="39" t="s">
        <v>57</v>
      </c>
      <c r="AX50" s="39" t="s">
        <v>57</v>
      </c>
      <c r="AY50" s="39" t="s">
        <v>57</v>
      </c>
      <c r="AZ50" s="39" t="s">
        <v>57</v>
      </c>
      <c r="BA50" s="39" t="s">
        <v>57</v>
      </c>
      <c r="BC50" s="39" t="s">
        <v>52</v>
      </c>
      <c r="BD50" s="39" t="s">
        <v>52</v>
      </c>
      <c r="BE50" s="39" t="s">
        <v>57</v>
      </c>
      <c r="BF50" s="39" t="s">
        <v>57</v>
      </c>
      <c r="BG50" s="39" t="s">
        <v>57</v>
      </c>
      <c r="BH50" s="39" t="s">
        <v>57</v>
      </c>
      <c r="BI50" s="39" t="s">
        <v>57</v>
      </c>
      <c r="BJ50" s="39" t="s">
        <v>57</v>
      </c>
      <c r="BK50" s="39" t="s">
        <v>57</v>
      </c>
      <c r="BL50" s="39" t="s">
        <v>57</v>
      </c>
      <c r="BN50" s="25">
        <f>COUNTIFS($G50:$AP50,"",$G$8:$AP$8,"&lt;="&amp;Config!$F$12)</f>
        <v>20</v>
      </c>
    </row>
    <row r="51" spans="2:66" ht="12" outlineLevel="1">
      <c r="B51" s="140" t="str">
        <f t="shared" si="19"/>
        <v>!</v>
      </c>
      <c r="D51" s="133" t="str">
        <f>INDEX($AR51:$BA51,MATCH(General!$F$14,$AR$4:$BA$4,0))</f>
        <v>Subsidies</v>
      </c>
      <c r="E51" s="132" t="str">
        <f>General!$F$16&amp;" / "&amp;INDEX($BC51:$BL51,MATCH(General!$F$14,$BC$4:$BL$4,0))</f>
        <v>EUR / kWh</v>
      </c>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R51" s="39" t="s">
        <v>505</v>
      </c>
      <c r="AS51" s="39" t="s">
        <v>57</v>
      </c>
      <c r="AT51" s="39" t="s">
        <v>57</v>
      </c>
      <c r="AU51" s="39" t="s">
        <v>57</v>
      </c>
      <c r="AV51" s="39" t="s">
        <v>57</v>
      </c>
      <c r="AW51" s="39" t="s">
        <v>57</v>
      </c>
      <c r="AX51" s="39" t="s">
        <v>57</v>
      </c>
      <c r="AY51" s="39" t="s">
        <v>57</v>
      </c>
      <c r="AZ51" s="39" t="s">
        <v>57</v>
      </c>
      <c r="BA51" s="39" t="s">
        <v>57</v>
      </c>
      <c r="BC51" s="39" t="s">
        <v>52</v>
      </c>
      <c r="BD51" s="39" t="s">
        <v>52</v>
      </c>
      <c r="BE51" s="39" t="s">
        <v>57</v>
      </c>
      <c r="BF51" s="39" t="s">
        <v>57</v>
      </c>
      <c r="BG51" s="39" t="s">
        <v>57</v>
      </c>
      <c r="BH51" s="39" t="s">
        <v>57</v>
      </c>
      <c r="BI51" s="39" t="s">
        <v>57</v>
      </c>
      <c r="BJ51" s="39" t="s">
        <v>57</v>
      </c>
      <c r="BK51" s="39" t="s">
        <v>57</v>
      </c>
      <c r="BL51" s="39" t="s">
        <v>57</v>
      </c>
      <c r="BN51" s="25">
        <f>COUNTIFS($G51:$AP51,"",$G$8:$AP$8,"&lt;="&amp;Config!$F$12)</f>
        <v>20</v>
      </c>
    </row>
    <row r="52" spans="2:66" outlineLevel="1">
      <c r="E52" s="11"/>
    </row>
    <row r="53" spans="2:66" outlineLevel="1">
      <c r="D53" s="129" t="str">
        <f>INDEX($AR53:$BA53,MATCH(General!$F$14,$AR$4:$BA$4,0))</f>
        <v>Maintenance costs</v>
      </c>
      <c r="E53" s="72" t="str">
        <f>Config!$I$141</f>
        <v>Unit</v>
      </c>
      <c r="F53" s="72" t="s">
        <v>510</v>
      </c>
      <c r="G53" s="130">
        <f>Config!I$1</f>
        <v>2025</v>
      </c>
      <c r="H53" s="130">
        <f>Config!J$1</f>
        <v>2026</v>
      </c>
      <c r="I53" s="130">
        <f>Config!K$1</f>
        <v>2027</v>
      </c>
      <c r="J53" s="130">
        <f>Config!L$1</f>
        <v>2028</v>
      </c>
      <c r="K53" s="130">
        <f>Config!M$1</f>
        <v>2029</v>
      </c>
      <c r="L53" s="130">
        <f>Config!N$1</f>
        <v>2030</v>
      </c>
      <c r="M53" s="130">
        <f>Config!O$1</f>
        <v>2031</v>
      </c>
      <c r="N53" s="130">
        <f>Config!P$1</f>
        <v>2032</v>
      </c>
      <c r="O53" s="130">
        <f>Config!Q$1</f>
        <v>2033</v>
      </c>
      <c r="P53" s="130">
        <f>Config!R$1</f>
        <v>2034</v>
      </c>
      <c r="Q53" s="130">
        <f>Config!S$1</f>
        <v>2035</v>
      </c>
      <c r="R53" s="130">
        <f>Config!T$1</f>
        <v>2036</v>
      </c>
      <c r="S53" s="130">
        <f>Config!U$1</f>
        <v>2037</v>
      </c>
      <c r="T53" s="130">
        <f>Config!V$1</f>
        <v>2038</v>
      </c>
      <c r="U53" s="130">
        <f>Config!W$1</f>
        <v>2039</v>
      </c>
      <c r="V53" s="130">
        <f>Config!X$1</f>
        <v>2040</v>
      </c>
      <c r="W53" s="130">
        <f>Config!Y$1</f>
        <v>2041</v>
      </c>
      <c r="X53" s="130">
        <f>Config!Z$1</f>
        <v>2042</v>
      </c>
      <c r="Y53" s="130">
        <f>Config!AA$1</f>
        <v>2043</v>
      </c>
      <c r="Z53" s="130">
        <f>Config!AB$1</f>
        <v>2044</v>
      </c>
      <c r="AA53" s="130" t="str">
        <f>Config!AC$1</f>
        <v/>
      </c>
      <c r="AB53" s="130" t="str">
        <f>Config!AD$1</f>
        <v/>
      </c>
      <c r="AC53" s="130" t="str">
        <f>Config!AE$1</f>
        <v/>
      </c>
      <c r="AD53" s="130" t="str">
        <f>Config!AF$1</f>
        <v/>
      </c>
      <c r="AE53" s="130" t="str">
        <f>Config!AG$1</f>
        <v/>
      </c>
      <c r="AF53" s="130" t="str">
        <f>Config!AH$1</f>
        <v/>
      </c>
      <c r="AG53" s="130" t="str">
        <f>Config!AI$1</f>
        <v/>
      </c>
      <c r="AH53" s="130" t="str">
        <f>Config!AJ$1</f>
        <v/>
      </c>
      <c r="AI53" s="130" t="str">
        <f>Config!AK$1</f>
        <v/>
      </c>
      <c r="AJ53" s="130" t="str">
        <f>Config!AL$1</f>
        <v/>
      </c>
      <c r="AK53" s="130" t="str">
        <f>Config!AM$1</f>
        <v/>
      </c>
      <c r="AL53" s="130" t="str">
        <f>Config!AN$1</f>
        <v/>
      </c>
      <c r="AM53" s="130" t="str">
        <f>Config!AO$1</f>
        <v/>
      </c>
      <c r="AN53" s="130" t="str">
        <f>Config!AP$1</f>
        <v/>
      </c>
      <c r="AO53" s="130" t="str">
        <f>Config!AQ$1</f>
        <v/>
      </c>
      <c r="AP53" s="130" t="str">
        <f>Config!AR$1</f>
        <v/>
      </c>
      <c r="AR53" s="39" t="s">
        <v>47</v>
      </c>
      <c r="AS53" s="39" t="s">
        <v>57</v>
      </c>
      <c r="AT53" s="39" t="s">
        <v>57</v>
      </c>
      <c r="AU53" s="39" t="s">
        <v>57</v>
      </c>
      <c r="AV53" s="39" t="s">
        <v>57</v>
      </c>
      <c r="AW53" s="39" t="s">
        <v>57</v>
      </c>
      <c r="AX53" s="39" t="s">
        <v>57</v>
      </c>
      <c r="AY53" s="39" t="s">
        <v>57</v>
      </c>
      <c r="AZ53" s="39" t="s">
        <v>57</v>
      </c>
      <c r="BA53" s="39" t="s">
        <v>57</v>
      </c>
    </row>
    <row r="54" spans="2:66" outlineLevel="1">
      <c r="D54" s="129"/>
      <c r="E54" s="129"/>
      <c r="F54" s="129"/>
      <c r="G54" s="130" t="str">
        <f>Config!I$2</f>
        <v>Construction</v>
      </c>
      <c r="H54" s="130" t="str">
        <f>Config!J$2</f>
        <v>Construction</v>
      </c>
      <c r="I54" s="130" t="str">
        <f>Config!K$2</f>
        <v>Operation</v>
      </c>
      <c r="J54" s="130" t="str">
        <f>Config!L$2</f>
        <v>Operation</v>
      </c>
      <c r="K54" s="130" t="str">
        <f>Config!M$2</f>
        <v>Operation</v>
      </c>
      <c r="L54" s="130" t="str">
        <f>Config!N$2</f>
        <v>Operation</v>
      </c>
      <c r="M54" s="130" t="str">
        <f>Config!O$2</f>
        <v>Operation</v>
      </c>
      <c r="N54" s="130" t="str">
        <f>Config!P$2</f>
        <v>Operation</v>
      </c>
      <c r="O54" s="130" t="str">
        <f>Config!Q$2</f>
        <v>Operation</v>
      </c>
      <c r="P54" s="130" t="str">
        <f>Config!R$2</f>
        <v>Operation</v>
      </c>
      <c r="Q54" s="130" t="str">
        <f>Config!S$2</f>
        <v>Operation</v>
      </c>
      <c r="R54" s="130" t="str">
        <f>Config!T$2</f>
        <v>Operation</v>
      </c>
      <c r="S54" s="130" t="str">
        <f>Config!U$2</f>
        <v>Operation</v>
      </c>
      <c r="T54" s="130" t="str">
        <f>Config!V$2</f>
        <v>Operation</v>
      </c>
      <c r="U54" s="130" t="str">
        <f>Config!W$2</f>
        <v>Operation</v>
      </c>
      <c r="V54" s="130" t="str">
        <f>Config!X$2</f>
        <v>Operation</v>
      </c>
      <c r="W54" s="130" t="str">
        <f>Config!Y$2</f>
        <v>Operation</v>
      </c>
      <c r="X54" s="130" t="str">
        <f>Config!Z$2</f>
        <v>Operation</v>
      </c>
      <c r="Y54" s="130" t="str">
        <f>Config!AA$2</f>
        <v>Operation</v>
      </c>
      <c r="Z54" s="130" t="str">
        <f>Config!AB$2</f>
        <v>Operation</v>
      </c>
      <c r="AA54" s="130" t="str">
        <f>Config!AC$2</f>
        <v/>
      </c>
      <c r="AB54" s="130" t="str">
        <f>Config!AD$2</f>
        <v/>
      </c>
      <c r="AC54" s="130" t="str">
        <f>Config!AE$2</f>
        <v/>
      </c>
      <c r="AD54" s="130" t="str">
        <f>Config!AF$2</f>
        <v/>
      </c>
      <c r="AE54" s="130" t="str">
        <f>Config!AG$2</f>
        <v/>
      </c>
      <c r="AF54" s="130" t="str">
        <f>Config!AH$2</f>
        <v/>
      </c>
      <c r="AG54" s="130" t="str">
        <f>Config!AI$2</f>
        <v/>
      </c>
      <c r="AH54" s="130" t="str">
        <f>Config!AJ$2</f>
        <v/>
      </c>
      <c r="AI54" s="130" t="str">
        <f>Config!AK$2</f>
        <v/>
      </c>
      <c r="AJ54" s="130" t="str">
        <f>Config!AL$2</f>
        <v/>
      </c>
      <c r="AK54" s="130" t="str">
        <f>Config!AM$2</f>
        <v/>
      </c>
      <c r="AL54" s="130" t="str">
        <f>Config!AN$2</f>
        <v/>
      </c>
      <c r="AM54" s="130" t="str">
        <f>Config!AO$2</f>
        <v/>
      </c>
      <c r="AN54" s="130" t="str">
        <f>Config!AP$2</f>
        <v/>
      </c>
      <c r="AO54" s="130" t="str">
        <f>Config!AQ$2</f>
        <v/>
      </c>
      <c r="AP54" s="130" t="str">
        <f>Config!AR$2</f>
        <v/>
      </c>
    </row>
    <row r="55" spans="2:66" outlineLevel="1">
      <c r="B55" s="140" t="str">
        <f t="shared" ref="B55:B59" si="20">IF(BN55&lt;&gt;0,"!","")</f>
        <v>!</v>
      </c>
      <c r="D55" s="125" t="str">
        <f>INDEX($AR55:$BA55,MATCH(General!$F$14,$AR$4:$BA$4,0))</f>
        <v>Building maintenance</v>
      </c>
      <c r="E55" s="60" t="str">
        <f>General!$F$16</f>
        <v>EUR</v>
      </c>
      <c r="F55" s="25">
        <f t="shared" ref="F55:F59" si="21">SUM(G55:AP55)</f>
        <v>90500</v>
      </c>
      <c r="G55" s="30"/>
      <c r="H55" s="30">
        <v>500</v>
      </c>
      <c r="I55" s="30">
        <v>5000</v>
      </c>
      <c r="J55" s="30">
        <v>5000</v>
      </c>
      <c r="K55" s="30">
        <v>5000</v>
      </c>
      <c r="L55" s="30">
        <v>5000</v>
      </c>
      <c r="M55" s="30">
        <v>5000</v>
      </c>
      <c r="N55" s="30">
        <v>5000</v>
      </c>
      <c r="O55" s="30">
        <v>5000</v>
      </c>
      <c r="P55" s="30">
        <v>5000</v>
      </c>
      <c r="Q55" s="30">
        <v>5000</v>
      </c>
      <c r="R55" s="30">
        <v>5000</v>
      </c>
      <c r="S55" s="30">
        <v>5000</v>
      </c>
      <c r="T55" s="30">
        <v>5000</v>
      </c>
      <c r="U55" s="30">
        <v>5000</v>
      </c>
      <c r="V55" s="30">
        <v>5000</v>
      </c>
      <c r="W55" s="30">
        <v>5000</v>
      </c>
      <c r="X55" s="30">
        <v>5000</v>
      </c>
      <c r="Y55" s="30">
        <v>5000</v>
      </c>
      <c r="Z55" s="30">
        <v>5000</v>
      </c>
      <c r="AA55" s="30"/>
      <c r="AB55" s="30"/>
      <c r="AC55" s="30"/>
      <c r="AD55" s="30"/>
      <c r="AE55" s="30"/>
      <c r="AF55" s="30"/>
      <c r="AG55" s="30"/>
      <c r="AH55" s="30"/>
      <c r="AI55" s="30"/>
      <c r="AJ55" s="30"/>
      <c r="AK55" s="30"/>
      <c r="AL55" s="30"/>
      <c r="AM55" s="30"/>
      <c r="AN55" s="30"/>
      <c r="AO55" s="30"/>
      <c r="AP55" s="30"/>
      <c r="AR55" s="39" t="s">
        <v>73</v>
      </c>
      <c r="AS55" s="39" t="s">
        <v>57</v>
      </c>
      <c r="AT55" s="39" t="s">
        <v>57</v>
      </c>
      <c r="AU55" s="39" t="s">
        <v>57</v>
      </c>
      <c r="AV55" s="39" t="s">
        <v>57</v>
      </c>
      <c r="AW55" s="39" t="s">
        <v>57</v>
      </c>
      <c r="AX55" s="39" t="s">
        <v>57</v>
      </c>
      <c r="AY55" s="39" t="s">
        <v>57</v>
      </c>
      <c r="AZ55" s="39" t="s">
        <v>57</v>
      </c>
      <c r="BA55" s="39" t="s">
        <v>57</v>
      </c>
      <c r="BC55" s="8"/>
      <c r="BD55" s="8"/>
      <c r="BE55" s="8"/>
      <c r="BF55" s="8"/>
      <c r="BG55" s="8"/>
      <c r="BH55" s="8"/>
      <c r="BI55" s="8"/>
      <c r="BJ55" s="8"/>
      <c r="BK55" s="8"/>
      <c r="BL55" s="8"/>
      <c r="BN55" s="25">
        <f>COUNTIFS($G55:$AP55,"",$G$53:$AP$53,"&lt;="&amp;Config!$F$12)</f>
        <v>1</v>
      </c>
    </row>
    <row r="56" spans="2:66" outlineLevel="1">
      <c r="B56" s="140" t="str">
        <f t="shared" si="20"/>
        <v>!</v>
      </c>
      <c r="D56" s="125" t="str">
        <f>INDEX($AR56:$BA56,MATCH(General!$F$14,$AR$4:$BA$4,0))</f>
        <v>Equipment maintenance</v>
      </c>
      <c r="E56" s="60" t="str">
        <f>General!$F$16</f>
        <v>EUR</v>
      </c>
      <c r="F56" s="25">
        <f t="shared" si="21"/>
        <v>38000</v>
      </c>
      <c r="G56" s="30"/>
      <c r="H56" s="30">
        <v>2000</v>
      </c>
      <c r="I56" s="30">
        <v>2000</v>
      </c>
      <c r="J56" s="30">
        <v>2000</v>
      </c>
      <c r="K56" s="30">
        <v>2000</v>
      </c>
      <c r="L56" s="30">
        <v>2000</v>
      </c>
      <c r="M56" s="30">
        <v>2000</v>
      </c>
      <c r="N56" s="30">
        <v>2000</v>
      </c>
      <c r="O56" s="30">
        <v>2000</v>
      </c>
      <c r="P56" s="30">
        <v>2000</v>
      </c>
      <c r="Q56" s="30">
        <v>2000</v>
      </c>
      <c r="R56" s="30">
        <v>2000</v>
      </c>
      <c r="S56" s="30">
        <v>2000</v>
      </c>
      <c r="T56" s="30">
        <v>2000</v>
      </c>
      <c r="U56" s="30">
        <v>2000</v>
      </c>
      <c r="V56" s="30">
        <v>2000</v>
      </c>
      <c r="W56" s="30">
        <v>2000</v>
      </c>
      <c r="X56" s="30">
        <v>2000</v>
      </c>
      <c r="Y56" s="30">
        <v>2000</v>
      </c>
      <c r="Z56" s="30">
        <v>2000</v>
      </c>
      <c r="AA56" s="30"/>
      <c r="AB56" s="30"/>
      <c r="AC56" s="30"/>
      <c r="AD56" s="30"/>
      <c r="AE56" s="30"/>
      <c r="AF56" s="30"/>
      <c r="AG56" s="30"/>
      <c r="AH56" s="30"/>
      <c r="AI56" s="30"/>
      <c r="AJ56" s="30"/>
      <c r="AK56" s="30"/>
      <c r="AL56" s="30"/>
      <c r="AM56" s="30"/>
      <c r="AN56" s="30"/>
      <c r="AO56" s="30"/>
      <c r="AP56" s="30"/>
      <c r="AR56" s="39" t="s">
        <v>74</v>
      </c>
      <c r="AS56" s="39" t="s">
        <v>57</v>
      </c>
      <c r="AT56" s="39" t="s">
        <v>57</v>
      </c>
      <c r="AU56" s="39" t="s">
        <v>57</v>
      </c>
      <c r="AV56" s="39" t="s">
        <v>57</v>
      </c>
      <c r="AW56" s="39" t="s">
        <v>57</v>
      </c>
      <c r="AX56" s="39" t="s">
        <v>57</v>
      </c>
      <c r="AY56" s="39" t="s">
        <v>57</v>
      </c>
      <c r="AZ56" s="39" t="s">
        <v>57</v>
      </c>
      <c r="BA56" s="39" t="s">
        <v>57</v>
      </c>
      <c r="BC56" s="8"/>
      <c r="BD56" s="8"/>
      <c r="BE56" s="8"/>
      <c r="BF56" s="8"/>
      <c r="BG56" s="8"/>
      <c r="BH56" s="8"/>
      <c r="BI56" s="8"/>
      <c r="BJ56" s="8"/>
      <c r="BK56" s="8"/>
      <c r="BL56" s="8"/>
      <c r="BN56" s="25">
        <f>COUNTIFS($G56:$AP56,"",$G$53:$AP$53,"&lt;="&amp;Config!$F$12)</f>
        <v>1</v>
      </c>
    </row>
    <row r="57" spans="2:66" outlineLevel="1">
      <c r="B57" s="140" t="str">
        <f t="shared" si="20"/>
        <v>!</v>
      </c>
      <c r="D57" s="125" t="str">
        <f>INDEX($AR57:$BA57,MATCH(General!$F$14,$AR$4:$BA$4,0))</f>
        <v>Insurance</v>
      </c>
      <c r="E57" s="60" t="str">
        <f>General!$F$16</f>
        <v>EUR</v>
      </c>
      <c r="F57" s="25">
        <f t="shared" si="21"/>
        <v>38000</v>
      </c>
      <c r="G57" s="30"/>
      <c r="H57" s="30">
        <v>2000</v>
      </c>
      <c r="I57" s="30">
        <v>2000</v>
      </c>
      <c r="J57" s="30">
        <v>2000</v>
      </c>
      <c r="K57" s="30">
        <v>2000</v>
      </c>
      <c r="L57" s="30">
        <v>2000</v>
      </c>
      <c r="M57" s="30">
        <v>2000</v>
      </c>
      <c r="N57" s="30">
        <v>2000</v>
      </c>
      <c r="O57" s="30">
        <v>2000</v>
      </c>
      <c r="P57" s="30">
        <v>2000</v>
      </c>
      <c r="Q57" s="30">
        <v>2000</v>
      </c>
      <c r="R57" s="30">
        <v>2000</v>
      </c>
      <c r="S57" s="30">
        <v>2000</v>
      </c>
      <c r="T57" s="30">
        <v>2000</v>
      </c>
      <c r="U57" s="30">
        <v>2000</v>
      </c>
      <c r="V57" s="30">
        <v>2000</v>
      </c>
      <c r="W57" s="30">
        <v>2000</v>
      </c>
      <c r="X57" s="30">
        <v>2000</v>
      </c>
      <c r="Y57" s="30">
        <v>2000</v>
      </c>
      <c r="Z57" s="30">
        <v>2000</v>
      </c>
      <c r="AA57" s="30"/>
      <c r="AB57" s="30"/>
      <c r="AC57" s="30"/>
      <c r="AD57" s="30"/>
      <c r="AE57" s="30"/>
      <c r="AF57" s="30"/>
      <c r="AG57" s="30"/>
      <c r="AH57" s="30"/>
      <c r="AI57" s="30"/>
      <c r="AJ57" s="30"/>
      <c r="AK57" s="30"/>
      <c r="AL57" s="30"/>
      <c r="AM57" s="30"/>
      <c r="AN57" s="30"/>
      <c r="AO57" s="30"/>
      <c r="AP57" s="30"/>
      <c r="AR57" s="39" t="s">
        <v>75</v>
      </c>
      <c r="AS57" s="39" t="s">
        <v>57</v>
      </c>
      <c r="AT57" s="39" t="s">
        <v>57</v>
      </c>
      <c r="AU57" s="39" t="s">
        <v>57</v>
      </c>
      <c r="AV57" s="39" t="s">
        <v>57</v>
      </c>
      <c r="AW57" s="39" t="s">
        <v>57</v>
      </c>
      <c r="AX57" s="39" t="s">
        <v>57</v>
      </c>
      <c r="AY57" s="39" t="s">
        <v>57</v>
      </c>
      <c r="AZ57" s="39" t="s">
        <v>57</v>
      </c>
      <c r="BA57" s="39" t="s">
        <v>57</v>
      </c>
      <c r="BC57" s="8"/>
      <c r="BD57" s="8"/>
      <c r="BE57" s="8"/>
      <c r="BF57" s="8"/>
      <c r="BG57" s="8"/>
      <c r="BH57" s="8"/>
      <c r="BI57" s="8"/>
      <c r="BJ57" s="8"/>
      <c r="BK57" s="8"/>
      <c r="BL57" s="8"/>
      <c r="BN57" s="25">
        <f>COUNTIFS($G57:$AP57,"",$G$53:$AP$53,"&lt;="&amp;Config!$F$12)</f>
        <v>1</v>
      </c>
    </row>
    <row r="58" spans="2:66" outlineLevel="1">
      <c r="B58" s="140" t="str">
        <f t="shared" si="20"/>
        <v>!</v>
      </c>
      <c r="D58" s="125" t="str">
        <f>INDEX($AR58:$BA58,MATCH(General!$F$14,$AR$4:$BA$4,0))</f>
        <v>Licence fees</v>
      </c>
      <c r="E58" s="60" t="str">
        <f>General!$F$16</f>
        <v>EUR</v>
      </c>
      <c r="F58" s="25">
        <f t="shared" si="21"/>
        <v>0</v>
      </c>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R58" s="39" t="s">
        <v>76</v>
      </c>
      <c r="AS58" s="39" t="s">
        <v>57</v>
      </c>
      <c r="AT58" s="39" t="s">
        <v>57</v>
      </c>
      <c r="AU58" s="39" t="s">
        <v>57</v>
      </c>
      <c r="AV58" s="39" t="s">
        <v>57</v>
      </c>
      <c r="AW58" s="39" t="s">
        <v>57</v>
      </c>
      <c r="AX58" s="39" t="s">
        <v>57</v>
      </c>
      <c r="AY58" s="39" t="s">
        <v>57</v>
      </c>
      <c r="AZ58" s="39" t="s">
        <v>57</v>
      </c>
      <c r="BA58" s="39" t="s">
        <v>57</v>
      </c>
      <c r="BC58" s="8"/>
      <c r="BD58" s="8"/>
      <c r="BE58" s="8"/>
      <c r="BF58" s="8"/>
      <c r="BG58" s="8"/>
      <c r="BH58" s="8"/>
      <c r="BI58" s="8"/>
      <c r="BJ58" s="8"/>
      <c r="BK58" s="8"/>
      <c r="BL58" s="8"/>
      <c r="BN58" s="25">
        <f>COUNTIFS($G58:$AP58,"",$G$53:$AP$53,"&lt;="&amp;Config!$F$12)</f>
        <v>20</v>
      </c>
    </row>
    <row r="59" spans="2:66" outlineLevel="1">
      <c r="B59" s="140" t="str">
        <f t="shared" si="20"/>
        <v>!</v>
      </c>
      <c r="D59" s="125" t="str">
        <f>INDEX($AR59:$BA59,MATCH(General!$F$14,$AR$4:$BA$4,0))</f>
        <v>Other</v>
      </c>
      <c r="E59" s="60" t="str">
        <f>General!$F$16</f>
        <v>EUR</v>
      </c>
      <c r="F59" s="25">
        <f t="shared" si="21"/>
        <v>0</v>
      </c>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R59" s="39" t="s">
        <v>56</v>
      </c>
      <c r="AS59" s="39" t="s">
        <v>57</v>
      </c>
      <c r="AT59" s="39" t="s">
        <v>57</v>
      </c>
      <c r="AU59" s="39" t="s">
        <v>57</v>
      </c>
      <c r="AV59" s="39" t="s">
        <v>57</v>
      </c>
      <c r="AW59" s="39" t="s">
        <v>57</v>
      </c>
      <c r="AX59" s="39" t="s">
        <v>57</v>
      </c>
      <c r="AY59" s="39" t="s">
        <v>57</v>
      </c>
      <c r="AZ59" s="39" t="s">
        <v>57</v>
      </c>
      <c r="BA59" s="39" t="s">
        <v>57</v>
      </c>
      <c r="BC59" s="8"/>
      <c r="BD59" s="8"/>
      <c r="BE59" s="8"/>
      <c r="BF59" s="8"/>
      <c r="BG59" s="8"/>
      <c r="BH59" s="8"/>
      <c r="BI59" s="8"/>
      <c r="BJ59" s="8"/>
      <c r="BK59" s="8"/>
      <c r="BL59" s="8"/>
      <c r="BN59" s="25">
        <f>COUNTIFS($G59:$AP59,"",$G$53:$AP$53,"&lt;="&amp;Config!$F$12)</f>
        <v>20</v>
      </c>
    </row>
    <row r="60" spans="2:66" outlineLevel="1">
      <c r="D60" s="127" t="str">
        <f>INDEX($AR60:$BA60,MATCH(General!$F$14,$AR$4:$BA$4,0))</f>
        <v>Total cost</v>
      </c>
      <c r="E60" s="128" t="str">
        <f>General!$F$16</f>
        <v>EUR</v>
      </c>
      <c r="F60" s="28">
        <f>SUM(G60:AP60)</f>
        <v>166500</v>
      </c>
      <c r="G60" s="16">
        <f>SUM(G55:G59)</f>
        <v>0</v>
      </c>
      <c r="H60" s="16">
        <f t="shared" ref="H60:AP60" si="22">SUM(H55:H59)</f>
        <v>4500</v>
      </c>
      <c r="I60" s="16">
        <f t="shared" si="22"/>
        <v>9000</v>
      </c>
      <c r="J60" s="16">
        <f t="shared" si="22"/>
        <v>9000</v>
      </c>
      <c r="K60" s="16">
        <f t="shared" si="22"/>
        <v>9000</v>
      </c>
      <c r="L60" s="16">
        <f t="shared" si="22"/>
        <v>9000</v>
      </c>
      <c r="M60" s="16">
        <f t="shared" si="22"/>
        <v>9000</v>
      </c>
      <c r="N60" s="16">
        <f t="shared" si="22"/>
        <v>9000</v>
      </c>
      <c r="O60" s="16">
        <f t="shared" si="22"/>
        <v>9000</v>
      </c>
      <c r="P60" s="16">
        <f t="shared" si="22"/>
        <v>9000</v>
      </c>
      <c r="Q60" s="16">
        <f t="shared" si="22"/>
        <v>9000</v>
      </c>
      <c r="R60" s="16">
        <f t="shared" si="22"/>
        <v>9000</v>
      </c>
      <c r="S60" s="16">
        <f t="shared" si="22"/>
        <v>9000</v>
      </c>
      <c r="T60" s="16">
        <f t="shared" si="22"/>
        <v>9000</v>
      </c>
      <c r="U60" s="16">
        <f t="shared" si="22"/>
        <v>9000</v>
      </c>
      <c r="V60" s="16">
        <f t="shared" si="22"/>
        <v>9000</v>
      </c>
      <c r="W60" s="16">
        <f t="shared" si="22"/>
        <v>9000</v>
      </c>
      <c r="X60" s="16">
        <f t="shared" si="22"/>
        <v>9000</v>
      </c>
      <c r="Y60" s="16">
        <f t="shared" si="22"/>
        <v>9000</v>
      </c>
      <c r="Z60" s="16">
        <f t="shared" si="22"/>
        <v>9000</v>
      </c>
      <c r="AA60" s="16">
        <f t="shared" si="22"/>
        <v>0</v>
      </c>
      <c r="AB60" s="16">
        <f t="shared" si="22"/>
        <v>0</v>
      </c>
      <c r="AC60" s="16">
        <f t="shared" si="22"/>
        <v>0</v>
      </c>
      <c r="AD60" s="16">
        <f t="shared" si="22"/>
        <v>0</v>
      </c>
      <c r="AE60" s="16">
        <f t="shared" si="22"/>
        <v>0</v>
      </c>
      <c r="AF60" s="16">
        <f t="shared" si="22"/>
        <v>0</v>
      </c>
      <c r="AG60" s="16">
        <f t="shared" si="22"/>
        <v>0</v>
      </c>
      <c r="AH60" s="16">
        <f t="shared" si="22"/>
        <v>0</v>
      </c>
      <c r="AI60" s="16">
        <f t="shared" si="22"/>
        <v>0</v>
      </c>
      <c r="AJ60" s="16">
        <f t="shared" si="22"/>
        <v>0</v>
      </c>
      <c r="AK60" s="16">
        <f t="shared" si="22"/>
        <v>0</v>
      </c>
      <c r="AL60" s="16">
        <f t="shared" si="22"/>
        <v>0</v>
      </c>
      <c r="AM60" s="16">
        <f t="shared" si="22"/>
        <v>0</v>
      </c>
      <c r="AN60" s="16">
        <f t="shared" si="22"/>
        <v>0</v>
      </c>
      <c r="AO60" s="16">
        <f t="shared" si="22"/>
        <v>0</v>
      </c>
      <c r="AP60" s="16">
        <f t="shared" si="22"/>
        <v>0</v>
      </c>
      <c r="AR60" s="39" t="s">
        <v>69</v>
      </c>
      <c r="AS60" s="39" t="s">
        <v>57</v>
      </c>
      <c r="AT60" s="39" t="s">
        <v>57</v>
      </c>
      <c r="AU60" s="39" t="s">
        <v>57</v>
      </c>
      <c r="AV60" s="39" t="s">
        <v>57</v>
      </c>
      <c r="AW60" s="39" t="s">
        <v>57</v>
      </c>
      <c r="AX60" s="39" t="s">
        <v>57</v>
      </c>
      <c r="AY60" s="39" t="s">
        <v>57</v>
      </c>
      <c r="AZ60" s="39" t="s">
        <v>57</v>
      </c>
      <c r="BA60" s="39" t="s">
        <v>57</v>
      </c>
      <c r="BC60" s="8"/>
      <c r="BD60" s="8"/>
      <c r="BE60" s="8"/>
      <c r="BF60" s="8"/>
      <c r="BG60" s="8"/>
      <c r="BH60" s="8"/>
      <c r="BI60" s="8"/>
      <c r="BJ60" s="8"/>
      <c r="BK60" s="8"/>
      <c r="BL60" s="8"/>
    </row>
    <row r="61" spans="2:66" outlineLevel="1">
      <c r="B61" s="140" t="str">
        <f t="shared" ref="B61" si="23">IF(BN61&lt;&gt;0,"!","")</f>
        <v>!</v>
      </c>
      <c r="D61" s="125" t="str">
        <f>INDEX($AR61:$BA61,MATCH(General!$F$14,$AR$4:$BA$4,0))</f>
        <v>VAT expense</v>
      </c>
      <c r="E61" s="60" t="str">
        <f>General!$F$16</f>
        <v>EUR</v>
      </c>
      <c r="F61" s="25">
        <f t="shared" ref="F61" si="24">SUM(G61:AP61)</f>
        <v>38295</v>
      </c>
      <c r="G61" s="30"/>
      <c r="H61" s="30">
        <f>(SUM(H55:H59))*0.23</f>
        <v>1035</v>
      </c>
      <c r="I61" s="30">
        <f t="shared" ref="I61:Z61" si="25">(SUM(I55:I59))*0.23</f>
        <v>2070</v>
      </c>
      <c r="J61" s="30">
        <f t="shared" si="25"/>
        <v>2070</v>
      </c>
      <c r="K61" s="30">
        <f t="shared" si="25"/>
        <v>2070</v>
      </c>
      <c r="L61" s="30">
        <f t="shared" si="25"/>
        <v>2070</v>
      </c>
      <c r="M61" s="30">
        <f t="shared" si="25"/>
        <v>2070</v>
      </c>
      <c r="N61" s="30">
        <f t="shared" si="25"/>
        <v>2070</v>
      </c>
      <c r="O61" s="30">
        <f t="shared" si="25"/>
        <v>2070</v>
      </c>
      <c r="P61" s="30">
        <f t="shared" si="25"/>
        <v>2070</v>
      </c>
      <c r="Q61" s="30">
        <f t="shared" si="25"/>
        <v>2070</v>
      </c>
      <c r="R61" s="30">
        <f t="shared" si="25"/>
        <v>2070</v>
      </c>
      <c r="S61" s="30">
        <f t="shared" si="25"/>
        <v>2070</v>
      </c>
      <c r="T61" s="30">
        <f t="shared" si="25"/>
        <v>2070</v>
      </c>
      <c r="U61" s="30">
        <f t="shared" si="25"/>
        <v>2070</v>
      </c>
      <c r="V61" s="30">
        <f t="shared" si="25"/>
        <v>2070</v>
      </c>
      <c r="W61" s="30">
        <f t="shared" si="25"/>
        <v>2070</v>
      </c>
      <c r="X61" s="30">
        <f t="shared" si="25"/>
        <v>2070</v>
      </c>
      <c r="Y61" s="30">
        <f t="shared" si="25"/>
        <v>2070</v>
      </c>
      <c r="Z61" s="30">
        <f t="shared" si="25"/>
        <v>2070</v>
      </c>
      <c r="AA61" s="30"/>
      <c r="AB61" s="30"/>
      <c r="AC61" s="30"/>
      <c r="AD61" s="30"/>
      <c r="AE61" s="30"/>
      <c r="AF61" s="30"/>
      <c r="AG61" s="30"/>
      <c r="AH61" s="30"/>
      <c r="AI61" s="30"/>
      <c r="AJ61" s="30"/>
      <c r="AK61" s="30"/>
      <c r="AL61" s="30"/>
      <c r="AM61" s="30"/>
      <c r="AN61" s="30"/>
      <c r="AO61" s="30"/>
      <c r="AP61" s="30"/>
      <c r="AR61" s="39" t="s">
        <v>99</v>
      </c>
      <c r="AS61" s="39" t="s">
        <v>57</v>
      </c>
      <c r="AT61" s="39" t="s">
        <v>57</v>
      </c>
      <c r="AU61" s="39" t="s">
        <v>57</v>
      </c>
      <c r="AV61" s="39" t="s">
        <v>57</v>
      </c>
      <c r="AW61" s="39" t="s">
        <v>57</v>
      </c>
      <c r="AX61" s="39" t="s">
        <v>57</v>
      </c>
      <c r="AY61" s="39" t="s">
        <v>57</v>
      </c>
      <c r="AZ61" s="39" t="s">
        <v>57</v>
      </c>
      <c r="BA61" s="39" t="s">
        <v>57</v>
      </c>
      <c r="BC61" s="8"/>
      <c r="BD61" s="8"/>
      <c r="BE61" s="8"/>
      <c r="BF61" s="8"/>
      <c r="BG61" s="8"/>
      <c r="BH61" s="8"/>
      <c r="BI61" s="8"/>
      <c r="BJ61" s="8"/>
      <c r="BK61" s="8"/>
      <c r="BL61" s="8"/>
      <c r="BN61" s="25">
        <f>COUNTIFS($G61:$AP61,"",$G$53:$AP$53,"&lt;="&amp;Config!$F$12)</f>
        <v>1</v>
      </c>
    </row>
    <row r="62" spans="2:66" outlineLevel="1">
      <c r="D62" s="127" t="str">
        <f>INDEX($AR62:$BA62,MATCH(General!$F$14,$AR$4:$BA$4,0))</f>
        <v>Total cost incl. VAT</v>
      </c>
      <c r="E62" s="128" t="str">
        <f>General!$F$16</f>
        <v>EUR</v>
      </c>
      <c r="F62" s="28">
        <f>SUM(G62:AP62)</f>
        <v>204795</v>
      </c>
      <c r="G62" s="16">
        <f>SUM(G60:G61)</f>
        <v>0</v>
      </c>
      <c r="H62" s="16">
        <f t="shared" ref="H62:AP62" si="26">SUM(H60:H61)</f>
        <v>5535</v>
      </c>
      <c r="I62" s="16">
        <f t="shared" si="26"/>
        <v>11070</v>
      </c>
      <c r="J62" s="16">
        <f t="shared" si="26"/>
        <v>11070</v>
      </c>
      <c r="K62" s="16">
        <f t="shared" si="26"/>
        <v>11070</v>
      </c>
      <c r="L62" s="16">
        <f t="shared" si="26"/>
        <v>11070</v>
      </c>
      <c r="M62" s="16">
        <f t="shared" si="26"/>
        <v>11070</v>
      </c>
      <c r="N62" s="16">
        <f t="shared" si="26"/>
        <v>11070</v>
      </c>
      <c r="O62" s="16">
        <f t="shared" si="26"/>
        <v>11070</v>
      </c>
      <c r="P62" s="16">
        <f t="shared" si="26"/>
        <v>11070</v>
      </c>
      <c r="Q62" s="16">
        <f t="shared" si="26"/>
        <v>11070</v>
      </c>
      <c r="R62" s="16">
        <f t="shared" si="26"/>
        <v>11070</v>
      </c>
      <c r="S62" s="16">
        <f t="shared" si="26"/>
        <v>11070</v>
      </c>
      <c r="T62" s="16">
        <f t="shared" si="26"/>
        <v>11070</v>
      </c>
      <c r="U62" s="16">
        <f t="shared" si="26"/>
        <v>11070</v>
      </c>
      <c r="V62" s="16">
        <f t="shared" si="26"/>
        <v>11070</v>
      </c>
      <c r="W62" s="16">
        <f t="shared" si="26"/>
        <v>11070</v>
      </c>
      <c r="X62" s="16">
        <f t="shared" si="26"/>
        <v>11070</v>
      </c>
      <c r="Y62" s="16">
        <f t="shared" si="26"/>
        <v>11070</v>
      </c>
      <c r="Z62" s="16">
        <f t="shared" si="26"/>
        <v>11070</v>
      </c>
      <c r="AA62" s="16">
        <f t="shared" si="26"/>
        <v>0</v>
      </c>
      <c r="AB62" s="16">
        <f t="shared" si="26"/>
        <v>0</v>
      </c>
      <c r="AC62" s="16">
        <f t="shared" si="26"/>
        <v>0</v>
      </c>
      <c r="AD62" s="16">
        <f t="shared" si="26"/>
        <v>0</v>
      </c>
      <c r="AE62" s="16">
        <f t="shared" si="26"/>
        <v>0</v>
      </c>
      <c r="AF62" s="16">
        <f t="shared" si="26"/>
        <v>0</v>
      </c>
      <c r="AG62" s="16">
        <f t="shared" si="26"/>
        <v>0</v>
      </c>
      <c r="AH62" s="16">
        <f t="shared" si="26"/>
        <v>0</v>
      </c>
      <c r="AI62" s="16">
        <f t="shared" si="26"/>
        <v>0</v>
      </c>
      <c r="AJ62" s="16">
        <f t="shared" si="26"/>
        <v>0</v>
      </c>
      <c r="AK62" s="16">
        <f t="shared" si="26"/>
        <v>0</v>
      </c>
      <c r="AL62" s="16">
        <f t="shared" si="26"/>
        <v>0</v>
      </c>
      <c r="AM62" s="16">
        <f t="shared" si="26"/>
        <v>0</v>
      </c>
      <c r="AN62" s="16">
        <f t="shared" si="26"/>
        <v>0</v>
      </c>
      <c r="AO62" s="16">
        <f t="shared" si="26"/>
        <v>0</v>
      </c>
      <c r="AP62" s="16">
        <f t="shared" si="26"/>
        <v>0</v>
      </c>
      <c r="AR62" s="39" t="s">
        <v>97</v>
      </c>
      <c r="AS62" s="39" t="s">
        <v>57</v>
      </c>
      <c r="AT62" s="39" t="s">
        <v>57</v>
      </c>
      <c r="AU62" s="39" t="s">
        <v>57</v>
      </c>
      <c r="AV62" s="39" t="s">
        <v>57</v>
      </c>
      <c r="AW62" s="39" t="s">
        <v>57</v>
      </c>
      <c r="AX62" s="39" t="s">
        <v>57</v>
      </c>
      <c r="AY62" s="39" t="s">
        <v>57</v>
      </c>
      <c r="AZ62" s="39" t="s">
        <v>57</v>
      </c>
      <c r="BA62" s="39" t="s">
        <v>57</v>
      </c>
      <c r="BC62" s="8"/>
      <c r="BD62" s="8"/>
      <c r="BE62" s="8"/>
      <c r="BF62" s="8"/>
      <c r="BG62" s="8"/>
      <c r="BH62" s="8"/>
      <c r="BI62" s="8"/>
      <c r="BJ62" s="8"/>
      <c r="BK62" s="8"/>
      <c r="BL62" s="8"/>
    </row>
    <row r="63" spans="2:66" outlineLevel="1">
      <c r="E63" s="11"/>
    </row>
    <row r="64" spans="2:66" outlineLevel="1">
      <c r="D64" s="129" t="str">
        <f>INDEX($AR64:$BA64,MATCH(General!$F$14,$AR$4:$BA$4,0))</f>
        <v>External sub-contracting</v>
      </c>
      <c r="E64" s="72" t="str">
        <f>Config!$I$141</f>
        <v>Unit</v>
      </c>
      <c r="F64" s="72" t="s">
        <v>510</v>
      </c>
      <c r="G64" s="130">
        <f>Config!I$1</f>
        <v>2025</v>
      </c>
      <c r="H64" s="130">
        <f>Config!J$1</f>
        <v>2026</v>
      </c>
      <c r="I64" s="130">
        <f>Config!K$1</f>
        <v>2027</v>
      </c>
      <c r="J64" s="130">
        <f>Config!L$1</f>
        <v>2028</v>
      </c>
      <c r="K64" s="130">
        <f>Config!M$1</f>
        <v>2029</v>
      </c>
      <c r="L64" s="130">
        <f>Config!N$1</f>
        <v>2030</v>
      </c>
      <c r="M64" s="130">
        <f>Config!O$1</f>
        <v>2031</v>
      </c>
      <c r="N64" s="130">
        <f>Config!P$1</f>
        <v>2032</v>
      </c>
      <c r="O64" s="130">
        <f>Config!Q$1</f>
        <v>2033</v>
      </c>
      <c r="P64" s="130">
        <f>Config!R$1</f>
        <v>2034</v>
      </c>
      <c r="Q64" s="130">
        <f>Config!S$1</f>
        <v>2035</v>
      </c>
      <c r="R64" s="130">
        <f>Config!T$1</f>
        <v>2036</v>
      </c>
      <c r="S64" s="130">
        <f>Config!U$1</f>
        <v>2037</v>
      </c>
      <c r="T64" s="130">
        <f>Config!V$1</f>
        <v>2038</v>
      </c>
      <c r="U64" s="130">
        <f>Config!W$1</f>
        <v>2039</v>
      </c>
      <c r="V64" s="130">
        <f>Config!X$1</f>
        <v>2040</v>
      </c>
      <c r="W64" s="130">
        <f>Config!Y$1</f>
        <v>2041</v>
      </c>
      <c r="X64" s="130">
        <f>Config!Z$1</f>
        <v>2042</v>
      </c>
      <c r="Y64" s="130">
        <f>Config!AA$1</f>
        <v>2043</v>
      </c>
      <c r="Z64" s="130">
        <f>Config!AB$1</f>
        <v>2044</v>
      </c>
      <c r="AA64" s="130" t="str">
        <f>Config!AC$1</f>
        <v/>
      </c>
      <c r="AB64" s="130" t="str">
        <f>Config!AD$1</f>
        <v/>
      </c>
      <c r="AC64" s="130" t="str">
        <f>Config!AE$1</f>
        <v/>
      </c>
      <c r="AD64" s="130" t="str">
        <f>Config!AF$1</f>
        <v/>
      </c>
      <c r="AE64" s="130" t="str">
        <f>Config!AG$1</f>
        <v/>
      </c>
      <c r="AF64" s="130" t="str">
        <f>Config!AH$1</f>
        <v/>
      </c>
      <c r="AG64" s="130" t="str">
        <f>Config!AI$1</f>
        <v/>
      </c>
      <c r="AH64" s="130" t="str">
        <f>Config!AJ$1</f>
        <v/>
      </c>
      <c r="AI64" s="130" t="str">
        <f>Config!AK$1</f>
        <v/>
      </c>
      <c r="AJ64" s="130" t="str">
        <f>Config!AL$1</f>
        <v/>
      </c>
      <c r="AK64" s="130" t="str">
        <f>Config!AM$1</f>
        <v/>
      </c>
      <c r="AL64" s="130" t="str">
        <f>Config!AN$1</f>
        <v/>
      </c>
      <c r="AM64" s="130" t="str">
        <f>Config!AO$1</f>
        <v/>
      </c>
      <c r="AN64" s="130" t="str">
        <f>Config!AP$1</f>
        <v/>
      </c>
      <c r="AO64" s="130" t="str">
        <f>Config!AQ$1</f>
        <v/>
      </c>
      <c r="AP64" s="130" t="str">
        <f>Config!AR$1</f>
        <v/>
      </c>
      <c r="AR64" s="39" t="s">
        <v>80</v>
      </c>
      <c r="AS64" s="39" t="s">
        <v>57</v>
      </c>
      <c r="AT64" s="39" t="s">
        <v>57</v>
      </c>
      <c r="AU64" s="39" t="s">
        <v>57</v>
      </c>
      <c r="AV64" s="39" t="s">
        <v>57</v>
      </c>
      <c r="AW64" s="39" t="s">
        <v>57</v>
      </c>
      <c r="AX64" s="39" t="s">
        <v>57</v>
      </c>
      <c r="AY64" s="39" t="s">
        <v>57</v>
      </c>
      <c r="AZ64" s="39" t="s">
        <v>57</v>
      </c>
      <c r="BA64" s="39" t="s">
        <v>57</v>
      </c>
    </row>
    <row r="65" spans="2:66" outlineLevel="1">
      <c r="D65" s="129"/>
      <c r="E65" s="129"/>
      <c r="F65" s="129"/>
      <c r="G65" s="130" t="str">
        <f>Config!I$2</f>
        <v>Construction</v>
      </c>
      <c r="H65" s="130" t="str">
        <f>Config!J$2</f>
        <v>Construction</v>
      </c>
      <c r="I65" s="130" t="str">
        <f>Config!K$2</f>
        <v>Operation</v>
      </c>
      <c r="J65" s="130" t="str">
        <f>Config!L$2</f>
        <v>Operation</v>
      </c>
      <c r="K65" s="130" t="str">
        <f>Config!M$2</f>
        <v>Operation</v>
      </c>
      <c r="L65" s="130" t="str">
        <f>Config!N$2</f>
        <v>Operation</v>
      </c>
      <c r="M65" s="130" t="str">
        <f>Config!O$2</f>
        <v>Operation</v>
      </c>
      <c r="N65" s="130" t="str">
        <f>Config!P$2</f>
        <v>Operation</v>
      </c>
      <c r="O65" s="130" t="str">
        <f>Config!Q$2</f>
        <v>Operation</v>
      </c>
      <c r="P65" s="130" t="str">
        <f>Config!R$2</f>
        <v>Operation</v>
      </c>
      <c r="Q65" s="130" t="str">
        <f>Config!S$2</f>
        <v>Operation</v>
      </c>
      <c r="R65" s="130" t="str">
        <f>Config!T$2</f>
        <v>Operation</v>
      </c>
      <c r="S65" s="130" t="str">
        <f>Config!U$2</f>
        <v>Operation</v>
      </c>
      <c r="T65" s="130" t="str">
        <f>Config!V$2</f>
        <v>Operation</v>
      </c>
      <c r="U65" s="130" t="str">
        <f>Config!W$2</f>
        <v>Operation</v>
      </c>
      <c r="V65" s="130" t="str">
        <f>Config!X$2</f>
        <v>Operation</v>
      </c>
      <c r="W65" s="130" t="str">
        <f>Config!Y$2</f>
        <v>Operation</v>
      </c>
      <c r="X65" s="130" t="str">
        <f>Config!Z$2</f>
        <v>Operation</v>
      </c>
      <c r="Y65" s="130" t="str">
        <f>Config!AA$2</f>
        <v>Operation</v>
      </c>
      <c r="Z65" s="130" t="str">
        <f>Config!AB$2</f>
        <v>Operation</v>
      </c>
      <c r="AA65" s="130" t="str">
        <f>Config!AC$2</f>
        <v/>
      </c>
      <c r="AB65" s="130" t="str">
        <f>Config!AD$2</f>
        <v/>
      </c>
      <c r="AC65" s="130" t="str">
        <f>Config!AE$2</f>
        <v/>
      </c>
      <c r="AD65" s="130" t="str">
        <f>Config!AF$2</f>
        <v/>
      </c>
      <c r="AE65" s="130" t="str">
        <f>Config!AG$2</f>
        <v/>
      </c>
      <c r="AF65" s="130" t="str">
        <f>Config!AH$2</f>
        <v/>
      </c>
      <c r="AG65" s="130" t="str">
        <f>Config!AI$2</f>
        <v/>
      </c>
      <c r="AH65" s="130" t="str">
        <f>Config!AJ$2</f>
        <v/>
      </c>
      <c r="AI65" s="130" t="str">
        <f>Config!AK$2</f>
        <v/>
      </c>
      <c r="AJ65" s="130" t="str">
        <f>Config!AL$2</f>
        <v/>
      </c>
      <c r="AK65" s="130" t="str">
        <f>Config!AM$2</f>
        <v/>
      </c>
      <c r="AL65" s="130" t="str">
        <f>Config!AN$2</f>
        <v/>
      </c>
      <c r="AM65" s="130" t="str">
        <f>Config!AO$2</f>
        <v/>
      </c>
      <c r="AN65" s="130" t="str">
        <f>Config!AP$2</f>
        <v/>
      </c>
      <c r="AO65" s="130" t="str">
        <f>Config!AQ$2</f>
        <v/>
      </c>
      <c r="AP65" s="130" t="str">
        <f>Config!AR$2</f>
        <v/>
      </c>
    </row>
    <row r="66" spans="2:66" outlineLevel="1">
      <c r="B66" s="140" t="str">
        <f t="shared" ref="B66:B72" si="27">IF(BN66&lt;&gt;0,"!","")</f>
        <v>!</v>
      </c>
      <c r="D66" s="7" t="s">
        <v>57</v>
      </c>
      <c r="E66" s="60" t="str">
        <f>General!$F$16</f>
        <v>EUR</v>
      </c>
      <c r="F66" s="25">
        <f t="shared" ref="F66:F70" si="28">SUM(G66:AP66)</f>
        <v>0</v>
      </c>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R66" s="8"/>
      <c r="AS66" s="8"/>
      <c r="AT66" s="8"/>
      <c r="AU66" s="8"/>
      <c r="AV66" s="8"/>
      <c r="AW66" s="8"/>
      <c r="AX66" s="8"/>
      <c r="AY66" s="8"/>
      <c r="AZ66" s="8"/>
      <c r="BA66" s="8"/>
      <c r="BC66" s="8"/>
      <c r="BD66" s="8"/>
      <c r="BE66" s="8"/>
      <c r="BF66" s="8"/>
      <c r="BG66" s="8"/>
      <c r="BH66" s="8"/>
      <c r="BI66" s="8"/>
      <c r="BJ66" s="8"/>
      <c r="BK66" s="8"/>
      <c r="BL66" s="8"/>
      <c r="BN66" s="25">
        <f>COUNTIFS($G66:$AP66,"",$G$64:$AP$64,"&lt;="&amp;Config!$F$12)</f>
        <v>20</v>
      </c>
    </row>
    <row r="67" spans="2:66" outlineLevel="1">
      <c r="B67" s="140" t="str">
        <f t="shared" si="27"/>
        <v>!</v>
      </c>
      <c r="D67" s="7" t="s">
        <v>57</v>
      </c>
      <c r="E67" s="60" t="str">
        <f>General!$F$16</f>
        <v>EUR</v>
      </c>
      <c r="F67" s="25">
        <f t="shared" si="28"/>
        <v>0</v>
      </c>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R67" s="8"/>
      <c r="AS67" s="8"/>
      <c r="AT67" s="8"/>
      <c r="AU67" s="8"/>
      <c r="AV67" s="8"/>
      <c r="AW67" s="8"/>
      <c r="AX67" s="8"/>
      <c r="AY67" s="8"/>
      <c r="AZ67" s="8"/>
      <c r="BA67" s="8"/>
      <c r="BC67" s="8"/>
      <c r="BD67" s="8"/>
      <c r="BE67" s="8"/>
      <c r="BF67" s="8"/>
      <c r="BG67" s="8"/>
      <c r="BH67" s="8"/>
      <c r="BI67" s="8"/>
      <c r="BJ67" s="8"/>
      <c r="BK67" s="8"/>
      <c r="BL67" s="8"/>
      <c r="BN67" s="25">
        <f>COUNTIFS($G67:$AP67,"",$G$64:$AP$64,"&lt;="&amp;Config!$F$12)</f>
        <v>20</v>
      </c>
    </row>
    <row r="68" spans="2:66" outlineLevel="1">
      <c r="B68" s="140" t="str">
        <f t="shared" si="27"/>
        <v>!</v>
      </c>
      <c r="D68" s="7" t="s">
        <v>57</v>
      </c>
      <c r="E68" s="60" t="str">
        <f>General!$F$16</f>
        <v>EUR</v>
      </c>
      <c r="F68" s="25">
        <f t="shared" si="28"/>
        <v>0</v>
      </c>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R68" s="8"/>
      <c r="AS68" s="8"/>
      <c r="AT68" s="8"/>
      <c r="AU68" s="8"/>
      <c r="AV68" s="8"/>
      <c r="AW68" s="8"/>
      <c r="AX68" s="8"/>
      <c r="AY68" s="8"/>
      <c r="AZ68" s="8"/>
      <c r="BA68" s="8"/>
      <c r="BC68" s="8"/>
      <c r="BD68" s="8"/>
      <c r="BE68" s="8"/>
      <c r="BF68" s="8"/>
      <c r="BG68" s="8"/>
      <c r="BH68" s="8"/>
      <c r="BI68" s="8"/>
      <c r="BJ68" s="8"/>
      <c r="BK68" s="8"/>
      <c r="BL68" s="8"/>
      <c r="BN68" s="25">
        <f>COUNTIFS($G68:$AP68,"",$G$64:$AP$64,"&lt;="&amp;Config!$F$12)</f>
        <v>20</v>
      </c>
    </row>
    <row r="69" spans="2:66" outlineLevel="1">
      <c r="B69" s="140" t="str">
        <f t="shared" si="27"/>
        <v>!</v>
      </c>
      <c r="D69" s="7" t="s">
        <v>57</v>
      </c>
      <c r="E69" s="60" t="str">
        <f>General!$F$16</f>
        <v>EUR</v>
      </c>
      <c r="F69" s="25">
        <f t="shared" si="28"/>
        <v>0</v>
      </c>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R69" s="8"/>
      <c r="AS69" s="8"/>
      <c r="AT69" s="8"/>
      <c r="AU69" s="8"/>
      <c r="AV69" s="8"/>
      <c r="AW69" s="8"/>
      <c r="AX69" s="8"/>
      <c r="AY69" s="8"/>
      <c r="AZ69" s="8"/>
      <c r="BA69" s="8"/>
      <c r="BC69" s="8"/>
      <c r="BD69" s="8"/>
      <c r="BE69" s="8"/>
      <c r="BF69" s="8"/>
      <c r="BG69" s="8"/>
      <c r="BH69" s="8"/>
      <c r="BI69" s="8"/>
      <c r="BJ69" s="8"/>
      <c r="BK69" s="8"/>
      <c r="BL69" s="8"/>
      <c r="BN69" s="25">
        <f>COUNTIFS($G69:$AP69,"",$G$64:$AP$64,"&lt;="&amp;Config!$F$12)</f>
        <v>20</v>
      </c>
    </row>
    <row r="70" spans="2:66" outlineLevel="1">
      <c r="B70" s="140" t="str">
        <f t="shared" si="27"/>
        <v>!</v>
      </c>
      <c r="D70" s="7" t="s">
        <v>57</v>
      </c>
      <c r="E70" s="60" t="str">
        <f>General!$F$16</f>
        <v>EUR</v>
      </c>
      <c r="F70" s="25">
        <f t="shared" si="28"/>
        <v>0</v>
      </c>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R70" s="8"/>
      <c r="AS70" s="8"/>
      <c r="AT70" s="8"/>
      <c r="AU70" s="8"/>
      <c r="AV70" s="8"/>
      <c r="AW70" s="8"/>
      <c r="AX70" s="8"/>
      <c r="AY70" s="8"/>
      <c r="AZ70" s="8"/>
      <c r="BA70" s="8"/>
      <c r="BC70" s="8"/>
      <c r="BD70" s="8"/>
      <c r="BE70" s="8"/>
      <c r="BF70" s="8"/>
      <c r="BG70" s="8"/>
      <c r="BH70" s="8"/>
      <c r="BI70" s="8"/>
      <c r="BJ70" s="8"/>
      <c r="BK70" s="8"/>
      <c r="BL70" s="8"/>
      <c r="BN70" s="25">
        <f>COUNTIFS($G70:$AP70,"",$G$64:$AP$64,"&lt;="&amp;Config!$F$12)</f>
        <v>20</v>
      </c>
    </row>
    <row r="71" spans="2:66" outlineLevel="1">
      <c r="D71" s="127" t="str">
        <f>INDEX($AR71:$BA71,MATCH(General!$F$14,$AR$4:$BA$4,0))</f>
        <v>Total cost</v>
      </c>
      <c r="E71" s="128" t="str">
        <f>General!$F$16</f>
        <v>EUR</v>
      </c>
      <c r="F71" s="28">
        <f>SUM(G71:AP71)</f>
        <v>0</v>
      </c>
      <c r="G71" s="16">
        <f>SUM(G66:G70)</f>
        <v>0</v>
      </c>
      <c r="H71" s="16">
        <f t="shared" ref="H71:AP71" si="29">SUM(H66:H70)</f>
        <v>0</v>
      </c>
      <c r="I71" s="16">
        <f t="shared" si="29"/>
        <v>0</v>
      </c>
      <c r="J71" s="16">
        <f t="shared" si="29"/>
        <v>0</v>
      </c>
      <c r="K71" s="16">
        <f t="shared" si="29"/>
        <v>0</v>
      </c>
      <c r="L71" s="16">
        <f t="shared" si="29"/>
        <v>0</v>
      </c>
      <c r="M71" s="16">
        <f t="shared" si="29"/>
        <v>0</v>
      </c>
      <c r="N71" s="16">
        <f t="shared" si="29"/>
        <v>0</v>
      </c>
      <c r="O71" s="16">
        <f t="shared" si="29"/>
        <v>0</v>
      </c>
      <c r="P71" s="16">
        <f t="shared" si="29"/>
        <v>0</v>
      </c>
      <c r="Q71" s="16">
        <f t="shared" si="29"/>
        <v>0</v>
      </c>
      <c r="R71" s="16">
        <f t="shared" si="29"/>
        <v>0</v>
      </c>
      <c r="S71" s="16">
        <f t="shared" si="29"/>
        <v>0</v>
      </c>
      <c r="T71" s="16">
        <f t="shared" si="29"/>
        <v>0</v>
      </c>
      <c r="U71" s="16">
        <f t="shared" si="29"/>
        <v>0</v>
      </c>
      <c r="V71" s="16">
        <f t="shared" si="29"/>
        <v>0</v>
      </c>
      <c r="W71" s="16">
        <f t="shared" si="29"/>
        <v>0</v>
      </c>
      <c r="X71" s="16">
        <f t="shared" si="29"/>
        <v>0</v>
      </c>
      <c r="Y71" s="16">
        <f t="shared" si="29"/>
        <v>0</v>
      </c>
      <c r="Z71" s="16">
        <f t="shared" si="29"/>
        <v>0</v>
      </c>
      <c r="AA71" s="16">
        <f t="shared" si="29"/>
        <v>0</v>
      </c>
      <c r="AB71" s="16">
        <f t="shared" si="29"/>
        <v>0</v>
      </c>
      <c r="AC71" s="16">
        <f t="shared" si="29"/>
        <v>0</v>
      </c>
      <c r="AD71" s="16">
        <f t="shared" si="29"/>
        <v>0</v>
      </c>
      <c r="AE71" s="16">
        <f t="shared" si="29"/>
        <v>0</v>
      </c>
      <c r="AF71" s="16">
        <f t="shared" si="29"/>
        <v>0</v>
      </c>
      <c r="AG71" s="16">
        <f t="shared" si="29"/>
        <v>0</v>
      </c>
      <c r="AH71" s="16">
        <f t="shared" si="29"/>
        <v>0</v>
      </c>
      <c r="AI71" s="16">
        <f t="shared" si="29"/>
        <v>0</v>
      </c>
      <c r="AJ71" s="16">
        <f t="shared" si="29"/>
        <v>0</v>
      </c>
      <c r="AK71" s="16">
        <f t="shared" si="29"/>
        <v>0</v>
      </c>
      <c r="AL71" s="16">
        <f t="shared" si="29"/>
        <v>0</v>
      </c>
      <c r="AM71" s="16">
        <f t="shared" si="29"/>
        <v>0</v>
      </c>
      <c r="AN71" s="16">
        <f t="shared" si="29"/>
        <v>0</v>
      </c>
      <c r="AO71" s="16">
        <f t="shared" si="29"/>
        <v>0</v>
      </c>
      <c r="AP71" s="16">
        <f t="shared" si="29"/>
        <v>0</v>
      </c>
      <c r="AR71" s="39" t="s">
        <v>69</v>
      </c>
      <c r="AS71" s="39" t="s">
        <v>57</v>
      </c>
      <c r="AT71" s="39" t="s">
        <v>57</v>
      </c>
      <c r="AU71" s="39" t="s">
        <v>57</v>
      </c>
      <c r="AV71" s="39" t="s">
        <v>57</v>
      </c>
      <c r="AW71" s="39" t="s">
        <v>57</v>
      </c>
      <c r="AX71" s="39" t="s">
        <v>57</v>
      </c>
      <c r="AY71" s="39" t="s">
        <v>57</v>
      </c>
      <c r="AZ71" s="39" t="s">
        <v>57</v>
      </c>
      <c r="BA71" s="39" t="s">
        <v>57</v>
      </c>
      <c r="BC71" s="8"/>
      <c r="BD71" s="8"/>
      <c r="BE71" s="8"/>
      <c r="BF71" s="8"/>
      <c r="BG71" s="8"/>
      <c r="BH71" s="8"/>
      <c r="BI71" s="8"/>
      <c r="BJ71" s="8"/>
      <c r="BK71" s="8"/>
      <c r="BL71" s="8"/>
    </row>
    <row r="72" spans="2:66" outlineLevel="1">
      <c r="B72" s="140" t="str">
        <f t="shared" si="27"/>
        <v>!</v>
      </c>
      <c r="D72" s="125" t="str">
        <f>INDEX($AR72:$BA72,MATCH(General!$F$14,$AR$4:$BA$4,0))</f>
        <v>VAT expense</v>
      </c>
      <c r="E72" s="60" t="str">
        <f>General!$F$16</f>
        <v>EUR</v>
      </c>
      <c r="F72" s="25">
        <f t="shared" ref="F72" si="30">SUM(G72:AP72)</f>
        <v>0</v>
      </c>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R72" s="39" t="s">
        <v>99</v>
      </c>
      <c r="AS72" s="39" t="s">
        <v>57</v>
      </c>
      <c r="AT72" s="39" t="s">
        <v>57</v>
      </c>
      <c r="AU72" s="39" t="s">
        <v>57</v>
      </c>
      <c r="AV72" s="39" t="s">
        <v>57</v>
      </c>
      <c r="AW72" s="39" t="s">
        <v>57</v>
      </c>
      <c r="AX72" s="39" t="s">
        <v>57</v>
      </c>
      <c r="AY72" s="39" t="s">
        <v>57</v>
      </c>
      <c r="AZ72" s="39" t="s">
        <v>57</v>
      </c>
      <c r="BA72" s="39" t="s">
        <v>57</v>
      </c>
      <c r="BC72" s="8"/>
      <c r="BD72" s="8"/>
      <c r="BE72" s="8"/>
      <c r="BF72" s="8"/>
      <c r="BG72" s="8"/>
      <c r="BH72" s="8"/>
      <c r="BI72" s="8"/>
      <c r="BJ72" s="8"/>
      <c r="BK72" s="8"/>
      <c r="BL72" s="8"/>
      <c r="BN72" s="25">
        <f>COUNTIFS($G72:$AP72,"",$G$75:$AP$75,"&lt;="&amp;Config!$F$12)</f>
        <v>20</v>
      </c>
    </row>
    <row r="73" spans="2:66" outlineLevel="1">
      <c r="D73" s="127" t="str">
        <f>INDEX($AR73:$BA73,MATCH(General!$F$14,$AR$4:$BA$4,0))</f>
        <v>Total cost incl. VAT</v>
      </c>
      <c r="E73" s="128" t="str">
        <f>General!$F$16</f>
        <v>EUR</v>
      </c>
      <c r="F73" s="28">
        <f>SUM(G73:AP73)</f>
        <v>0</v>
      </c>
      <c r="G73" s="16">
        <f>SUM(G71:G72)</f>
        <v>0</v>
      </c>
      <c r="H73" s="16">
        <f t="shared" ref="H73" si="31">SUM(H71:H72)</f>
        <v>0</v>
      </c>
      <c r="I73" s="16">
        <f t="shared" ref="I73" si="32">SUM(I71:I72)</f>
        <v>0</v>
      </c>
      <c r="J73" s="16">
        <f t="shared" ref="J73" si="33">SUM(J71:J72)</f>
        <v>0</v>
      </c>
      <c r="K73" s="16">
        <f t="shared" ref="K73" si="34">SUM(K71:K72)</f>
        <v>0</v>
      </c>
      <c r="L73" s="16">
        <f t="shared" ref="L73" si="35">SUM(L71:L72)</f>
        <v>0</v>
      </c>
      <c r="M73" s="16">
        <f t="shared" ref="M73" si="36">SUM(M71:M72)</f>
        <v>0</v>
      </c>
      <c r="N73" s="16">
        <f t="shared" ref="N73" si="37">SUM(N71:N72)</f>
        <v>0</v>
      </c>
      <c r="O73" s="16">
        <f t="shared" ref="O73" si="38">SUM(O71:O72)</f>
        <v>0</v>
      </c>
      <c r="P73" s="16">
        <f t="shared" ref="P73" si="39">SUM(P71:P72)</f>
        <v>0</v>
      </c>
      <c r="Q73" s="16">
        <f t="shared" ref="Q73" si="40">SUM(Q71:Q72)</f>
        <v>0</v>
      </c>
      <c r="R73" s="16">
        <f t="shared" ref="R73" si="41">SUM(R71:R72)</f>
        <v>0</v>
      </c>
      <c r="S73" s="16">
        <f t="shared" ref="S73" si="42">SUM(S71:S72)</f>
        <v>0</v>
      </c>
      <c r="T73" s="16">
        <f t="shared" ref="T73" si="43">SUM(T71:T72)</f>
        <v>0</v>
      </c>
      <c r="U73" s="16">
        <f t="shared" ref="U73" si="44">SUM(U71:U72)</f>
        <v>0</v>
      </c>
      <c r="V73" s="16">
        <f t="shared" ref="V73" si="45">SUM(V71:V72)</f>
        <v>0</v>
      </c>
      <c r="W73" s="16">
        <f t="shared" ref="W73" si="46">SUM(W71:W72)</f>
        <v>0</v>
      </c>
      <c r="X73" s="16">
        <f t="shared" ref="X73" si="47">SUM(X71:X72)</f>
        <v>0</v>
      </c>
      <c r="Y73" s="16">
        <f t="shared" ref="Y73" si="48">SUM(Y71:Y72)</f>
        <v>0</v>
      </c>
      <c r="Z73" s="16">
        <f t="shared" ref="Z73" si="49">SUM(Z71:Z72)</f>
        <v>0</v>
      </c>
      <c r="AA73" s="16">
        <f t="shared" ref="AA73" si="50">SUM(AA71:AA72)</f>
        <v>0</v>
      </c>
      <c r="AB73" s="16">
        <f t="shared" ref="AB73" si="51">SUM(AB71:AB72)</f>
        <v>0</v>
      </c>
      <c r="AC73" s="16">
        <f t="shared" ref="AC73" si="52">SUM(AC71:AC72)</f>
        <v>0</v>
      </c>
      <c r="AD73" s="16">
        <f t="shared" ref="AD73" si="53">SUM(AD71:AD72)</f>
        <v>0</v>
      </c>
      <c r="AE73" s="16">
        <f t="shared" ref="AE73" si="54">SUM(AE71:AE72)</f>
        <v>0</v>
      </c>
      <c r="AF73" s="16">
        <f t="shared" ref="AF73" si="55">SUM(AF71:AF72)</f>
        <v>0</v>
      </c>
      <c r="AG73" s="16">
        <f t="shared" ref="AG73" si="56">SUM(AG71:AG72)</f>
        <v>0</v>
      </c>
      <c r="AH73" s="16">
        <f t="shared" ref="AH73" si="57">SUM(AH71:AH72)</f>
        <v>0</v>
      </c>
      <c r="AI73" s="16">
        <f t="shared" ref="AI73" si="58">SUM(AI71:AI72)</f>
        <v>0</v>
      </c>
      <c r="AJ73" s="16">
        <f t="shared" ref="AJ73" si="59">SUM(AJ71:AJ72)</f>
        <v>0</v>
      </c>
      <c r="AK73" s="16">
        <f t="shared" ref="AK73" si="60">SUM(AK71:AK72)</f>
        <v>0</v>
      </c>
      <c r="AL73" s="16">
        <f t="shared" ref="AL73" si="61">SUM(AL71:AL72)</f>
        <v>0</v>
      </c>
      <c r="AM73" s="16">
        <f t="shared" ref="AM73" si="62">SUM(AM71:AM72)</f>
        <v>0</v>
      </c>
      <c r="AN73" s="16">
        <f t="shared" ref="AN73" si="63">SUM(AN71:AN72)</f>
        <v>0</v>
      </c>
      <c r="AO73" s="16">
        <f t="shared" ref="AO73" si="64">SUM(AO71:AO72)</f>
        <v>0</v>
      </c>
      <c r="AP73" s="16">
        <f t="shared" ref="AP73" si="65">SUM(AP71:AP72)</f>
        <v>0</v>
      </c>
      <c r="AR73" s="39" t="s">
        <v>97</v>
      </c>
      <c r="AS73" s="39" t="s">
        <v>57</v>
      </c>
      <c r="AT73" s="39" t="s">
        <v>57</v>
      </c>
      <c r="AU73" s="39" t="s">
        <v>57</v>
      </c>
      <c r="AV73" s="39" t="s">
        <v>57</v>
      </c>
      <c r="AW73" s="39" t="s">
        <v>57</v>
      </c>
      <c r="AX73" s="39" t="s">
        <v>57</v>
      </c>
      <c r="AY73" s="39" t="s">
        <v>57</v>
      </c>
      <c r="AZ73" s="39" t="s">
        <v>57</v>
      </c>
      <c r="BA73" s="39" t="s">
        <v>57</v>
      </c>
      <c r="BC73" s="8"/>
      <c r="BD73" s="8"/>
      <c r="BE73" s="8"/>
      <c r="BF73" s="8"/>
      <c r="BG73" s="8"/>
      <c r="BH73" s="8"/>
      <c r="BI73" s="8"/>
      <c r="BJ73" s="8"/>
      <c r="BK73" s="8"/>
      <c r="BL73" s="8"/>
    </row>
    <row r="74" spans="2:66" outlineLevel="1">
      <c r="E74" s="11"/>
    </row>
    <row r="75" spans="2:66" outlineLevel="1">
      <c r="D75" s="129" t="str">
        <f>INDEX($AR75:$BA75,MATCH(General!$F$14,$AR$4:$BA$4,0))</f>
        <v>Other</v>
      </c>
      <c r="E75" s="72" t="str">
        <f>Config!$I$141</f>
        <v>Unit</v>
      </c>
      <c r="F75" s="72" t="s">
        <v>510</v>
      </c>
      <c r="G75" s="130">
        <f>Config!I$1</f>
        <v>2025</v>
      </c>
      <c r="H75" s="130">
        <f>Config!J$1</f>
        <v>2026</v>
      </c>
      <c r="I75" s="130">
        <f>Config!K$1</f>
        <v>2027</v>
      </c>
      <c r="J75" s="130">
        <f>Config!L$1</f>
        <v>2028</v>
      </c>
      <c r="K75" s="130">
        <f>Config!M$1</f>
        <v>2029</v>
      </c>
      <c r="L75" s="130">
        <f>Config!N$1</f>
        <v>2030</v>
      </c>
      <c r="M75" s="130">
        <f>Config!O$1</f>
        <v>2031</v>
      </c>
      <c r="N75" s="130">
        <f>Config!P$1</f>
        <v>2032</v>
      </c>
      <c r="O75" s="130">
        <f>Config!Q$1</f>
        <v>2033</v>
      </c>
      <c r="P75" s="130">
        <f>Config!R$1</f>
        <v>2034</v>
      </c>
      <c r="Q75" s="130">
        <f>Config!S$1</f>
        <v>2035</v>
      </c>
      <c r="R75" s="130">
        <f>Config!T$1</f>
        <v>2036</v>
      </c>
      <c r="S75" s="130">
        <f>Config!U$1</f>
        <v>2037</v>
      </c>
      <c r="T75" s="130">
        <f>Config!V$1</f>
        <v>2038</v>
      </c>
      <c r="U75" s="130">
        <f>Config!W$1</f>
        <v>2039</v>
      </c>
      <c r="V75" s="130">
        <f>Config!X$1</f>
        <v>2040</v>
      </c>
      <c r="W75" s="130">
        <f>Config!Y$1</f>
        <v>2041</v>
      </c>
      <c r="X75" s="130">
        <f>Config!Z$1</f>
        <v>2042</v>
      </c>
      <c r="Y75" s="130">
        <f>Config!AA$1</f>
        <v>2043</v>
      </c>
      <c r="Z75" s="130">
        <f>Config!AB$1</f>
        <v>2044</v>
      </c>
      <c r="AA75" s="130" t="str">
        <f>Config!AC$1</f>
        <v/>
      </c>
      <c r="AB75" s="130" t="str">
        <f>Config!AD$1</f>
        <v/>
      </c>
      <c r="AC75" s="130" t="str">
        <f>Config!AE$1</f>
        <v/>
      </c>
      <c r="AD75" s="130" t="str">
        <f>Config!AF$1</f>
        <v/>
      </c>
      <c r="AE75" s="130" t="str">
        <f>Config!AG$1</f>
        <v/>
      </c>
      <c r="AF75" s="130" t="str">
        <f>Config!AH$1</f>
        <v/>
      </c>
      <c r="AG75" s="130" t="str">
        <f>Config!AI$1</f>
        <v/>
      </c>
      <c r="AH75" s="130" t="str">
        <f>Config!AJ$1</f>
        <v/>
      </c>
      <c r="AI75" s="130" t="str">
        <f>Config!AK$1</f>
        <v/>
      </c>
      <c r="AJ75" s="130" t="str">
        <f>Config!AL$1</f>
        <v/>
      </c>
      <c r="AK75" s="130" t="str">
        <f>Config!AM$1</f>
        <v/>
      </c>
      <c r="AL75" s="130" t="str">
        <f>Config!AN$1</f>
        <v/>
      </c>
      <c r="AM75" s="130" t="str">
        <f>Config!AO$1</f>
        <v/>
      </c>
      <c r="AN75" s="130" t="str">
        <f>Config!AP$1</f>
        <v/>
      </c>
      <c r="AO75" s="130" t="str">
        <f>Config!AQ$1</f>
        <v/>
      </c>
      <c r="AP75" s="130" t="str">
        <f>Config!AR$1</f>
        <v/>
      </c>
      <c r="AR75" s="39" t="s">
        <v>56</v>
      </c>
      <c r="AS75" s="39" t="s">
        <v>57</v>
      </c>
      <c r="AT75" s="39" t="s">
        <v>57</v>
      </c>
      <c r="AU75" s="39" t="s">
        <v>57</v>
      </c>
      <c r="AV75" s="39" t="s">
        <v>57</v>
      </c>
      <c r="AW75" s="39" t="s">
        <v>57</v>
      </c>
      <c r="AX75" s="39" t="s">
        <v>57</v>
      </c>
      <c r="AY75" s="39" t="s">
        <v>57</v>
      </c>
      <c r="AZ75" s="39" t="s">
        <v>57</v>
      </c>
      <c r="BA75" s="39" t="s">
        <v>57</v>
      </c>
    </row>
    <row r="76" spans="2:66" outlineLevel="1">
      <c r="D76" s="129"/>
      <c r="E76" s="129"/>
      <c r="F76" s="129"/>
      <c r="G76" s="130" t="str">
        <f>Config!I$2</f>
        <v>Construction</v>
      </c>
      <c r="H76" s="130" t="str">
        <f>Config!J$2</f>
        <v>Construction</v>
      </c>
      <c r="I76" s="130" t="str">
        <f>Config!K$2</f>
        <v>Operation</v>
      </c>
      <c r="J76" s="130" t="str">
        <f>Config!L$2</f>
        <v>Operation</v>
      </c>
      <c r="K76" s="130" t="str">
        <f>Config!M$2</f>
        <v>Operation</v>
      </c>
      <c r="L76" s="130" t="str">
        <f>Config!N$2</f>
        <v>Operation</v>
      </c>
      <c r="M76" s="130" t="str">
        <f>Config!O$2</f>
        <v>Operation</v>
      </c>
      <c r="N76" s="130" t="str">
        <f>Config!P$2</f>
        <v>Operation</v>
      </c>
      <c r="O76" s="130" t="str">
        <f>Config!Q$2</f>
        <v>Operation</v>
      </c>
      <c r="P76" s="130" t="str">
        <f>Config!R$2</f>
        <v>Operation</v>
      </c>
      <c r="Q76" s="130" t="str">
        <f>Config!S$2</f>
        <v>Operation</v>
      </c>
      <c r="R76" s="130" t="str">
        <f>Config!T$2</f>
        <v>Operation</v>
      </c>
      <c r="S76" s="130" t="str">
        <f>Config!U$2</f>
        <v>Operation</v>
      </c>
      <c r="T76" s="130" t="str">
        <f>Config!V$2</f>
        <v>Operation</v>
      </c>
      <c r="U76" s="130" t="str">
        <f>Config!W$2</f>
        <v>Operation</v>
      </c>
      <c r="V76" s="130" t="str">
        <f>Config!X$2</f>
        <v>Operation</v>
      </c>
      <c r="W76" s="130" t="str">
        <f>Config!Y$2</f>
        <v>Operation</v>
      </c>
      <c r="X76" s="130" t="str">
        <f>Config!Z$2</f>
        <v>Operation</v>
      </c>
      <c r="Y76" s="130" t="str">
        <f>Config!AA$2</f>
        <v>Operation</v>
      </c>
      <c r="Z76" s="130" t="str">
        <f>Config!AB$2</f>
        <v>Operation</v>
      </c>
      <c r="AA76" s="130" t="str">
        <f>Config!AC$2</f>
        <v/>
      </c>
      <c r="AB76" s="130" t="str">
        <f>Config!AD$2</f>
        <v/>
      </c>
      <c r="AC76" s="130" t="str">
        <f>Config!AE$2</f>
        <v/>
      </c>
      <c r="AD76" s="130" t="str">
        <f>Config!AF$2</f>
        <v/>
      </c>
      <c r="AE76" s="130" t="str">
        <f>Config!AG$2</f>
        <v/>
      </c>
      <c r="AF76" s="130" t="str">
        <f>Config!AH$2</f>
        <v/>
      </c>
      <c r="AG76" s="130" t="str">
        <f>Config!AI$2</f>
        <v/>
      </c>
      <c r="AH76" s="130" t="str">
        <f>Config!AJ$2</f>
        <v/>
      </c>
      <c r="AI76" s="130" t="str">
        <f>Config!AK$2</f>
        <v/>
      </c>
      <c r="AJ76" s="130" t="str">
        <f>Config!AL$2</f>
        <v/>
      </c>
      <c r="AK76" s="130" t="str">
        <f>Config!AM$2</f>
        <v/>
      </c>
      <c r="AL76" s="130" t="str">
        <f>Config!AN$2</f>
        <v/>
      </c>
      <c r="AM76" s="130" t="str">
        <f>Config!AO$2</f>
        <v/>
      </c>
      <c r="AN76" s="130" t="str">
        <f>Config!AP$2</f>
        <v/>
      </c>
      <c r="AO76" s="130" t="str">
        <f>Config!AQ$2</f>
        <v/>
      </c>
      <c r="AP76" s="130" t="str">
        <f>Config!AR$2</f>
        <v/>
      </c>
    </row>
    <row r="77" spans="2:66" outlineLevel="1">
      <c r="B77" s="140" t="str">
        <f t="shared" ref="B77:B81" si="66">IF(BN77&lt;&gt;0,"!","")</f>
        <v>!</v>
      </c>
      <c r="D77" s="7" t="s">
        <v>57</v>
      </c>
      <c r="E77" s="60" t="str">
        <f>General!$F$16</f>
        <v>EUR</v>
      </c>
      <c r="F77" s="25">
        <f t="shared" ref="F77:F81" si="67">SUM(G77:AP77)</f>
        <v>0</v>
      </c>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R77" s="8"/>
      <c r="AS77" s="8"/>
      <c r="AT77" s="8"/>
      <c r="AU77" s="8"/>
      <c r="AV77" s="8"/>
      <c r="AW77" s="8"/>
      <c r="AX77" s="8"/>
      <c r="AY77" s="8"/>
      <c r="AZ77" s="8"/>
      <c r="BA77" s="8"/>
      <c r="BC77" s="8"/>
      <c r="BD77" s="8"/>
      <c r="BE77" s="8"/>
      <c r="BF77" s="8"/>
      <c r="BG77" s="8"/>
      <c r="BH77" s="8"/>
      <c r="BI77" s="8"/>
      <c r="BJ77" s="8"/>
      <c r="BK77" s="8"/>
      <c r="BL77" s="8"/>
      <c r="BN77" s="25">
        <f>COUNTIFS($G77:$AP77,"",$G$75:$AP$75,"&lt;="&amp;Config!$F$12)</f>
        <v>20</v>
      </c>
    </row>
    <row r="78" spans="2:66" outlineLevel="1">
      <c r="B78" s="140" t="str">
        <f t="shared" si="66"/>
        <v>!</v>
      </c>
      <c r="D78" s="7" t="s">
        <v>57</v>
      </c>
      <c r="E78" s="60" t="str">
        <f>General!$F$16</f>
        <v>EUR</v>
      </c>
      <c r="F78" s="25">
        <f t="shared" si="67"/>
        <v>0</v>
      </c>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R78" s="8"/>
      <c r="AS78" s="8"/>
      <c r="AT78" s="8"/>
      <c r="AU78" s="8"/>
      <c r="AV78" s="8"/>
      <c r="AW78" s="8"/>
      <c r="AX78" s="8"/>
      <c r="AY78" s="8"/>
      <c r="AZ78" s="8"/>
      <c r="BA78" s="8"/>
      <c r="BC78" s="8"/>
      <c r="BD78" s="8"/>
      <c r="BE78" s="8"/>
      <c r="BF78" s="8"/>
      <c r="BG78" s="8"/>
      <c r="BH78" s="8"/>
      <c r="BI78" s="8"/>
      <c r="BJ78" s="8"/>
      <c r="BK78" s="8"/>
      <c r="BL78" s="8"/>
      <c r="BN78" s="25">
        <f>COUNTIFS($G78:$AP78,"",$G$75:$AP$75,"&lt;="&amp;Config!$F$12)</f>
        <v>20</v>
      </c>
    </row>
    <row r="79" spans="2:66" outlineLevel="1">
      <c r="B79" s="140" t="str">
        <f t="shared" si="66"/>
        <v>!</v>
      </c>
      <c r="D79" s="7" t="s">
        <v>57</v>
      </c>
      <c r="E79" s="60" t="str">
        <f>General!$F$16</f>
        <v>EUR</v>
      </c>
      <c r="F79" s="25">
        <f t="shared" si="67"/>
        <v>0</v>
      </c>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R79" s="8"/>
      <c r="AS79" s="8"/>
      <c r="AT79" s="8"/>
      <c r="AU79" s="8"/>
      <c r="AV79" s="8"/>
      <c r="AW79" s="8"/>
      <c r="AX79" s="8"/>
      <c r="AY79" s="8"/>
      <c r="AZ79" s="8"/>
      <c r="BA79" s="8"/>
      <c r="BC79" s="8"/>
      <c r="BD79" s="8"/>
      <c r="BE79" s="8"/>
      <c r="BF79" s="8"/>
      <c r="BG79" s="8"/>
      <c r="BH79" s="8"/>
      <c r="BI79" s="8"/>
      <c r="BJ79" s="8"/>
      <c r="BK79" s="8"/>
      <c r="BL79" s="8"/>
      <c r="BN79" s="25">
        <f>COUNTIFS($G79:$AP79,"",$G$75:$AP$75,"&lt;="&amp;Config!$F$12)</f>
        <v>20</v>
      </c>
    </row>
    <row r="80" spans="2:66" outlineLevel="1">
      <c r="B80" s="140" t="str">
        <f t="shared" si="66"/>
        <v>!</v>
      </c>
      <c r="D80" s="7" t="s">
        <v>57</v>
      </c>
      <c r="E80" s="60" t="str">
        <f>General!$F$16</f>
        <v>EUR</v>
      </c>
      <c r="F80" s="25">
        <f t="shared" si="67"/>
        <v>0</v>
      </c>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R80" s="8"/>
      <c r="AS80" s="8"/>
      <c r="AT80" s="8"/>
      <c r="AU80" s="8"/>
      <c r="AV80" s="8"/>
      <c r="AW80" s="8"/>
      <c r="AX80" s="8"/>
      <c r="AY80" s="8"/>
      <c r="AZ80" s="8"/>
      <c r="BA80" s="8"/>
      <c r="BC80" s="8"/>
      <c r="BD80" s="8"/>
      <c r="BE80" s="8"/>
      <c r="BF80" s="8"/>
      <c r="BG80" s="8"/>
      <c r="BH80" s="8"/>
      <c r="BI80" s="8"/>
      <c r="BJ80" s="8"/>
      <c r="BK80" s="8"/>
      <c r="BL80" s="8"/>
      <c r="BN80" s="25">
        <f>COUNTIFS($G80:$AP80,"",$G$75:$AP$75,"&lt;="&amp;Config!$F$12)</f>
        <v>20</v>
      </c>
    </row>
    <row r="81" spans="1:66" outlineLevel="1">
      <c r="B81" s="140" t="str">
        <f t="shared" si="66"/>
        <v>!</v>
      </c>
      <c r="D81" s="7" t="s">
        <v>57</v>
      </c>
      <c r="E81" s="60" t="str">
        <f>General!$F$16</f>
        <v>EUR</v>
      </c>
      <c r="F81" s="25">
        <f t="shared" si="67"/>
        <v>0</v>
      </c>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R81" s="8"/>
      <c r="AS81" s="8"/>
      <c r="AT81" s="8"/>
      <c r="AU81" s="8"/>
      <c r="AV81" s="8"/>
      <c r="AW81" s="8"/>
      <c r="AX81" s="8"/>
      <c r="AY81" s="8"/>
      <c r="AZ81" s="8"/>
      <c r="BA81" s="8"/>
      <c r="BC81" s="8"/>
      <c r="BD81" s="8"/>
      <c r="BE81" s="8"/>
      <c r="BF81" s="8"/>
      <c r="BG81" s="8"/>
      <c r="BH81" s="8"/>
      <c r="BI81" s="8"/>
      <c r="BJ81" s="8"/>
      <c r="BK81" s="8"/>
      <c r="BL81" s="8"/>
      <c r="BN81" s="25">
        <f>COUNTIFS($G81:$AP81,"",$G$75:$AP$75,"&lt;="&amp;Config!$F$12)</f>
        <v>20</v>
      </c>
    </row>
    <row r="82" spans="1:66" outlineLevel="1">
      <c r="D82" s="127" t="str">
        <f>INDEX($AR82:$BA82,MATCH(General!$F$14,$AR$4:$BA$4,0))</f>
        <v>Total cost</v>
      </c>
      <c r="E82" s="128" t="str">
        <f>General!$F$16</f>
        <v>EUR</v>
      </c>
      <c r="F82" s="28">
        <f>SUM(G82:AP82)</f>
        <v>0</v>
      </c>
      <c r="G82" s="16">
        <f>SUM(G77:G81)</f>
        <v>0</v>
      </c>
      <c r="H82" s="16">
        <f t="shared" ref="H82:AP82" si="68">SUM(H77:H81)</f>
        <v>0</v>
      </c>
      <c r="I82" s="16">
        <f t="shared" si="68"/>
        <v>0</v>
      </c>
      <c r="J82" s="16">
        <f t="shared" si="68"/>
        <v>0</v>
      </c>
      <c r="K82" s="16">
        <f t="shared" si="68"/>
        <v>0</v>
      </c>
      <c r="L82" s="16">
        <f t="shared" si="68"/>
        <v>0</v>
      </c>
      <c r="M82" s="16">
        <f t="shared" si="68"/>
        <v>0</v>
      </c>
      <c r="N82" s="16">
        <f t="shared" si="68"/>
        <v>0</v>
      </c>
      <c r="O82" s="16">
        <f t="shared" si="68"/>
        <v>0</v>
      </c>
      <c r="P82" s="16">
        <f t="shared" si="68"/>
        <v>0</v>
      </c>
      <c r="Q82" s="16">
        <f t="shared" si="68"/>
        <v>0</v>
      </c>
      <c r="R82" s="16">
        <f t="shared" si="68"/>
        <v>0</v>
      </c>
      <c r="S82" s="16">
        <f t="shared" si="68"/>
        <v>0</v>
      </c>
      <c r="T82" s="16">
        <f t="shared" si="68"/>
        <v>0</v>
      </c>
      <c r="U82" s="16">
        <f t="shared" si="68"/>
        <v>0</v>
      </c>
      <c r="V82" s="16">
        <f t="shared" si="68"/>
        <v>0</v>
      </c>
      <c r="W82" s="16">
        <f t="shared" si="68"/>
        <v>0</v>
      </c>
      <c r="X82" s="16">
        <f t="shared" si="68"/>
        <v>0</v>
      </c>
      <c r="Y82" s="16">
        <f t="shared" si="68"/>
        <v>0</v>
      </c>
      <c r="Z82" s="16">
        <f t="shared" si="68"/>
        <v>0</v>
      </c>
      <c r="AA82" s="16">
        <f t="shared" si="68"/>
        <v>0</v>
      </c>
      <c r="AB82" s="16">
        <f t="shared" si="68"/>
        <v>0</v>
      </c>
      <c r="AC82" s="16">
        <f t="shared" si="68"/>
        <v>0</v>
      </c>
      <c r="AD82" s="16">
        <f t="shared" si="68"/>
        <v>0</v>
      </c>
      <c r="AE82" s="16">
        <f t="shared" si="68"/>
        <v>0</v>
      </c>
      <c r="AF82" s="16">
        <f t="shared" si="68"/>
        <v>0</v>
      </c>
      <c r="AG82" s="16">
        <f t="shared" si="68"/>
        <v>0</v>
      </c>
      <c r="AH82" s="16">
        <f t="shared" si="68"/>
        <v>0</v>
      </c>
      <c r="AI82" s="16">
        <f t="shared" si="68"/>
        <v>0</v>
      </c>
      <c r="AJ82" s="16">
        <f t="shared" si="68"/>
        <v>0</v>
      </c>
      <c r="AK82" s="16">
        <f t="shared" si="68"/>
        <v>0</v>
      </c>
      <c r="AL82" s="16">
        <f t="shared" si="68"/>
        <v>0</v>
      </c>
      <c r="AM82" s="16">
        <f t="shared" si="68"/>
        <v>0</v>
      </c>
      <c r="AN82" s="16">
        <f t="shared" si="68"/>
        <v>0</v>
      </c>
      <c r="AO82" s="16">
        <f t="shared" si="68"/>
        <v>0</v>
      </c>
      <c r="AP82" s="16">
        <f t="shared" si="68"/>
        <v>0</v>
      </c>
      <c r="AR82" s="39" t="s">
        <v>69</v>
      </c>
      <c r="AS82" s="39" t="s">
        <v>57</v>
      </c>
      <c r="AT82" s="39" t="s">
        <v>57</v>
      </c>
      <c r="AU82" s="39" t="s">
        <v>57</v>
      </c>
      <c r="AV82" s="39" t="s">
        <v>57</v>
      </c>
      <c r="AW82" s="39" t="s">
        <v>57</v>
      </c>
      <c r="AX82" s="39" t="s">
        <v>57</v>
      </c>
      <c r="AY82" s="39" t="s">
        <v>57</v>
      </c>
      <c r="AZ82" s="39" t="s">
        <v>57</v>
      </c>
      <c r="BA82" s="39" t="s">
        <v>57</v>
      </c>
      <c r="BC82" s="8"/>
      <c r="BD82" s="8"/>
      <c r="BE82" s="8"/>
      <c r="BF82" s="8"/>
      <c r="BG82" s="8"/>
      <c r="BH82" s="8"/>
      <c r="BI82" s="8"/>
      <c r="BJ82" s="8"/>
      <c r="BK82" s="8"/>
      <c r="BL82" s="8"/>
    </row>
    <row r="83" spans="1:66" outlineLevel="1">
      <c r="B83" s="140" t="str">
        <f t="shared" ref="B83" si="69">IF(BN83&lt;&gt;0,"!","")</f>
        <v>!</v>
      </c>
      <c r="D83" s="125" t="str">
        <f>INDEX($AR83:$BA83,MATCH(General!$F$14,$AR$4:$BA$4,0))</f>
        <v>VAT expense</v>
      </c>
      <c r="E83" s="60" t="str">
        <f>General!$F$16</f>
        <v>EUR</v>
      </c>
      <c r="F83" s="25">
        <f t="shared" ref="F83" si="70">SUM(G83:AP83)</f>
        <v>0</v>
      </c>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R83" s="39" t="s">
        <v>99</v>
      </c>
      <c r="AS83" s="39" t="s">
        <v>57</v>
      </c>
      <c r="AT83" s="39" t="s">
        <v>57</v>
      </c>
      <c r="AU83" s="39" t="s">
        <v>57</v>
      </c>
      <c r="AV83" s="39" t="s">
        <v>57</v>
      </c>
      <c r="AW83" s="39" t="s">
        <v>57</v>
      </c>
      <c r="AX83" s="39" t="s">
        <v>57</v>
      </c>
      <c r="AY83" s="39" t="s">
        <v>57</v>
      </c>
      <c r="AZ83" s="39" t="s">
        <v>57</v>
      </c>
      <c r="BA83" s="39" t="s">
        <v>57</v>
      </c>
      <c r="BC83" s="8"/>
      <c r="BD83" s="8"/>
      <c r="BE83" s="8"/>
      <c r="BF83" s="8"/>
      <c r="BG83" s="8"/>
      <c r="BH83" s="8"/>
      <c r="BI83" s="8"/>
      <c r="BJ83" s="8"/>
      <c r="BK83" s="8"/>
      <c r="BL83" s="8"/>
      <c r="BN83" s="25">
        <f>COUNTIFS($G83:$AP83,"",$G$75:$AP$75,"&lt;="&amp;Config!$F$12)</f>
        <v>20</v>
      </c>
    </row>
    <row r="84" spans="1:66" outlineLevel="1">
      <c r="D84" s="127" t="str">
        <f>INDEX($AR84:$BA84,MATCH(General!$F$14,$AR$4:$BA$4,0))</f>
        <v>Total cost incl. VAT</v>
      </c>
      <c r="E84" s="128" t="str">
        <f>General!$F$16</f>
        <v>EUR</v>
      </c>
      <c r="F84" s="28">
        <f>SUM(G84:AP84)</f>
        <v>0</v>
      </c>
      <c r="G84" s="16">
        <f>SUM(G82:G83)</f>
        <v>0</v>
      </c>
      <c r="H84" s="16">
        <f t="shared" ref="H84" si="71">SUM(H82:H83)</f>
        <v>0</v>
      </c>
      <c r="I84" s="16">
        <f t="shared" ref="I84" si="72">SUM(I82:I83)</f>
        <v>0</v>
      </c>
      <c r="J84" s="16">
        <f t="shared" ref="J84" si="73">SUM(J82:J83)</f>
        <v>0</v>
      </c>
      <c r="K84" s="16">
        <f t="shared" ref="K84" si="74">SUM(K82:K83)</f>
        <v>0</v>
      </c>
      <c r="L84" s="16">
        <f t="shared" ref="L84" si="75">SUM(L82:L83)</f>
        <v>0</v>
      </c>
      <c r="M84" s="16">
        <f t="shared" ref="M84" si="76">SUM(M82:M83)</f>
        <v>0</v>
      </c>
      <c r="N84" s="16">
        <f t="shared" ref="N84" si="77">SUM(N82:N83)</f>
        <v>0</v>
      </c>
      <c r="O84" s="16">
        <f t="shared" ref="O84" si="78">SUM(O82:O83)</f>
        <v>0</v>
      </c>
      <c r="P84" s="16">
        <f t="shared" ref="P84" si="79">SUM(P82:P83)</f>
        <v>0</v>
      </c>
      <c r="Q84" s="16">
        <f t="shared" ref="Q84" si="80">SUM(Q82:Q83)</f>
        <v>0</v>
      </c>
      <c r="R84" s="16">
        <f t="shared" ref="R84" si="81">SUM(R82:R83)</f>
        <v>0</v>
      </c>
      <c r="S84" s="16">
        <f t="shared" ref="S84" si="82">SUM(S82:S83)</f>
        <v>0</v>
      </c>
      <c r="T84" s="16">
        <f t="shared" ref="T84" si="83">SUM(T82:T83)</f>
        <v>0</v>
      </c>
      <c r="U84" s="16">
        <f t="shared" ref="U84" si="84">SUM(U82:U83)</f>
        <v>0</v>
      </c>
      <c r="V84" s="16">
        <f t="shared" ref="V84" si="85">SUM(V82:V83)</f>
        <v>0</v>
      </c>
      <c r="W84" s="16">
        <f t="shared" ref="W84" si="86">SUM(W82:W83)</f>
        <v>0</v>
      </c>
      <c r="X84" s="16">
        <f t="shared" ref="X84" si="87">SUM(X82:X83)</f>
        <v>0</v>
      </c>
      <c r="Y84" s="16">
        <f t="shared" ref="Y84" si="88">SUM(Y82:Y83)</f>
        <v>0</v>
      </c>
      <c r="Z84" s="16">
        <f t="shared" ref="Z84" si="89">SUM(Z82:Z83)</f>
        <v>0</v>
      </c>
      <c r="AA84" s="16">
        <f t="shared" ref="AA84" si="90">SUM(AA82:AA83)</f>
        <v>0</v>
      </c>
      <c r="AB84" s="16">
        <f t="shared" ref="AB84" si="91">SUM(AB82:AB83)</f>
        <v>0</v>
      </c>
      <c r="AC84" s="16">
        <f t="shared" ref="AC84" si="92">SUM(AC82:AC83)</f>
        <v>0</v>
      </c>
      <c r="AD84" s="16">
        <f t="shared" ref="AD84" si="93">SUM(AD82:AD83)</f>
        <v>0</v>
      </c>
      <c r="AE84" s="16">
        <f t="shared" ref="AE84" si="94">SUM(AE82:AE83)</f>
        <v>0</v>
      </c>
      <c r="AF84" s="16">
        <f t="shared" ref="AF84" si="95">SUM(AF82:AF83)</f>
        <v>0</v>
      </c>
      <c r="AG84" s="16">
        <f t="shared" ref="AG84" si="96">SUM(AG82:AG83)</f>
        <v>0</v>
      </c>
      <c r="AH84" s="16">
        <f t="shared" ref="AH84" si="97">SUM(AH82:AH83)</f>
        <v>0</v>
      </c>
      <c r="AI84" s="16">
        <f t="shared" ref="AI84" si="98">SUM(AI82:AI83)</f>
        <v>0</v>
      </c>
      <c r="AJ84" s="16">
        <f t="shared" ref="AJ84" si="99">SUM(AJ82:AJ83)</f>
        <v>0</v>
      </c>
      <c r="AK84" s="16">
        <f t="shared" ref="AK84" si="100">SUM(AK82:AK83)</f>
        <v>0</v>
      </c>
      <c r="AL84" s="16">
        <f t="shared" ref="AL84" si="101">SUM(AL82:AL83)</f>
        <v>0</v>
      </c>
      <c r="AM84" s="16">
        <f t="shared" ref="AM84" si="102">SUM(AM82:AM83)</f>
        <v>0</v>
      </c>
      <c r="AN84" s="16">
        <f t="shared" ref="AN84" si="103">SUM(AN82:AN83)</f>
        <v>0</v>
      </c>
      <c r="AO84" s="16">
        <f t="shared" ref="AO84" si="104">SUM(AO82:AO83)</f>
        <v>0</v>
      </c>
      <c r="AP84" s="16">
        <f t="shared" ref="AP84" si="105">SUM(AP82:AP83)</f>
        <v>0</v>
      </c>
      <c r="AR84" s="39" t="s">
        <v>97</v>
      </c>
      <c r="AS84" s="39" t="s">
        <v>57</v>
      </c>
      <c r="AT84" s="39" t="s">
        <v>57</v>
      </c>
      <c r="AU84" s="39" t="s">
        <v>57</v>
      </c>
      <c r="AV84" s="39" t="s">
        <v>57</v>
      </c>
      <c r="AW84" s="39" t="s">
        <v>57</v>
      </c>
      <c r="AX84" s="39" t="s">
        <v>57</v>
      </c>
      <c r="AY84" s="39" t="s">
        <v>57</v>
      </c>
      <c r="AZ84" s="39" t="s">
        <v>57</v>
      </c>
      <c r="BA84" s="39" t="s">
        <v>57</v>
      </c>
      <c r="BC84" s="8"/>
      <c r="BD84" s="8"/>
      <c r="BE84" s="8"/>
      <c r="BF84" s="8"/>
      <c r="BG84" s="8"/>
      <c r="BH84" s="8"/>
      <c r="BI84" s="8"/>
      <c r="BJ84" s="8"/>
      <c r="BK84" s="8"/>
      <c r="BL84" s="8"/>
    </row>
    <row r="85" spans="1:66" outlineLevel="1">
      <c r="E85" s="11"/>
    </row>
    <row r="86" spans="1:66" outlineLevel="1">
      <c r="A86" s="3" t="str">
        <f>INDEX($AR86:$BA86,MATCH(General!$F$14,$AR$4:$BA$4,0))</f>
        <v>Operating costs - costs after energy renovation</v>
      </c>
      <c r="B86" s="3"/>
      <c r="C86" s="3"/>
      <c r="D86" s="3"/>
      <c r="E86" s="3"/>
      <c r="F86" s="3"/>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R86" s="39" t="s">
        <v>77</v>
      </c>
      <c r="AS86" s="39" t="s">
        <v>57</v>
      </c>
      <c r="AT86" s="39" t="s">
        <v>57</v>
      </c>
      <c r="AU86" s="39" t="s">
        <v>57</v>
      </c>
      <c r="AV86" s="39" t="s">
        <v>57</v>
      </c>
      <c r="AW86" s="39" t="s">
        <v>57</v>
      </c>
      <c r="AX86" s="39" t="s">
        <v>57</v>
      </c>
      <c r="AY86" s="39" t="s">
        <v>57</v>
      </c>
      <c r="AZ86" s="39" t="s">
        <v>57</v>
      </c>
      <c r="BA86" s="39" t="s">
        <v>57</v>
      </c>
    </row>
    <row r="87" spans="1:66" outlineLevel="1">
      <c r="E87" s="11"/>
    </row>
    <row r="88" spans="1:66" outlineLevel="1">
      <c r="D88" s="129" t="str">
        <f>INDEX($AR88:$BA88,MATCH(General!$F$14,$AR$4:$BA$4,0))</f>
        <v>Energy consumption - by energy carrier</v>
      </c>
      <c r="E88" s="72" t="str">
        <f>Config!$I$141</f>
        <v>Unit</v>
      </c>
      <c r="F88" s="72" t="s">
        <v>510</v>
      </c>
      <c r="G88" s="130">
        <f>Config!I$1</f>
        <v>2025</v>
      </c>
      <c r="H88" s="130">
        <f>Config!J$1</f>
        <v>2026</v>
      </c>
      <c r="I88" s="130">
        <f>Config!K$1</f>
        <v>2027</v>
      </c>
      <c r="J88" s="130">
        <f>Config!L$1</f>
        <v>2028</v>
      </c>
      <c r="K88" s="130">
        <f>Config!M$1</f>
        <v>2029</v>
      </c>
      <c r="L88" s="130">
        <f>Config!N$1</f>
        <v>2030</v>
      </c>
      <c r="M88" s="130">
        <f>Config!O$1</f>
        <v>2031</v>
      </c>
      <c r="N88" s="130">
        <f>Config!P$1</f>
        <v>2032</v>
      </c>
      <c r="O88" s="130">
        <f>Config!Q$1</f>
        <v>2033</v>
      </c>
      <c r="P88" s="130">
        <f>Config!R$1</f>
        <v>2034</v>
      </c>
      <c r="Q88" s="130">
        <f>Config!S$1</f>
        <v>2035</v>
      </c>
      <c r="R88" s="130">
        <f>Config!T$1</f>
        <v>2036</v>
      </c>
      <c r="S88" s="130">
        <f>Config!U$1</f>
        <v>2037</v>
      </c>
      <c r="T88" s="130">
        <f>Config!V$1</f>
        <v>2038</v>
      </c>
      <c r="U88" s="130">
        <f>Config!W$1</f>
        <v>2039</v>
      </c>
      <c r="V88" s="130">
        <f>Config!X$1</f>
        <v>2040</v>
      </c>
      <c r="W88" s="130">
        <f>Config!Y$1</f>
        <v>2041</v>
      </c>
      <c r="X88" s="130">
        <f>Config!Z$1</f>
        <v>2042</v>
      </c>
      <c r="Y88" s="130">
        <f>Config!AA$1</f>
        <v>2043</v>
      </c>
      <c r="Z88" s="130">
        <f>Config!AB$1</f>
        <v>2044</v>
      </c>
      <c r="AA88" s="130" t="str">
        <f>Config!AC$1</f>
        <v/>
      </c>
      <c r="AB88" s="130" t="str">
        <f>Config!AD$1</f>
        <v/>
      </c>
      <c r="AC88" s="130" t="str">
        <f>Config!AE$1</f>
        <v/>
      </c>
      <c r="AD88" s="130" t="str">
        <f>Config!AF$1</f>
        <v/>
      </c>
      <c r="AE88" s="130" t="str">
        <f>Config!AG$1</f>
        <v/>
      </c>
      <c r="AF88" s="130" t="str">
        <f>Config!AH$1</f>
        <v/>
      </c>
      <c r="AG88" s="130" t="str">
        <f>Config!AI$1</f>
        <v/>
      </c>
      <c r="AH88" s="130" t="str">
        <f>Config!AJ$1</f>
        <v/>
      </c>
      <c r="AI88" s="130" t="str">
        <f>Config!AK$1</f>
        <v/>
      </c>
      <c r="AJ88" s="130" t="str">
        <f>Config!AL$1</f>
        <v/>
      </c>
      <c r="AK88" s="130" t="str">
        <f>Config!AM$1</f>
        <v/>
      </c>
      <c r="AL88" s="130" t="str">
        <f>Config!AN$1</f>
        <v/>
      </c>
      <c r="AM88" s="130" t="str">
        <f>Config!AO$1</f>
        <v/>
      </c>
      <c r="AN88" s="130" t="str">
        <f>Config!AP$1</f>
        <v/>
      </c>
      <c r="AO88" s="130" t="str">
        <f>Config!AQ$1</f>
        <v/>
      </c>
      <c r="AP88" s="130" t="str">
        <f>Config!AR$1</f>
        <v/>
      </c>
      <c r="AR88" s="39" t="s">
        <v>64</v>
      </c>
      <c r="AS88" s="39" t="s">
        <v>57</v>
      </c>
      <c r="AT88" s="39" t="s">
        <v>57</v>
      </c>
      <c r="AU88" s="39" t="s">
        <v>57</v>
      </c>
      <c r="AV88" s="39" t="s">
        <v>57</v>
      </c>
      <c r="AW88" s="39" t="s">
        <v>57</v>
      </c>
      <c r="AX88" s="39" t="s">
        <v>57</v>
      </c>
      <c r="AY88" s="39" t="s">
        <v>57</v>
      </c>
      <c r="AZ88" s="39" t="s">
        <v>57</v>
      </c>
      <c r="BA88" s="39" t="s">
        <v>57</v>
      </c>
    </row>
    <row r="89" spans="1:66" outlineLevel="1">
      <c r="D89" s="129"/>
      <c r="E89" s="129"/>
      <c r="F89" s="129"/>
      <c r="G89" s="130" t="str">
        <f>Config!I$2</f>
        <v>Construction</v>
      </c>
      <c r="H89" s="130" t="str">
        <f>Config!J$2</f>
        <v>Construction</v>
      </c>
      <c r="I89" s="130" t="str">
        <f>Config!K$2</f>
        <v>Operation</v>
      </c>
      <c r="J89" s="130" t="str">
        <f>Config!L$2</f>
        <v>Operation</v>
      </c>
      <c r="K89" s="130" t="str">
        <f>Config!M$2</f>
        <v>Operation</v>
      </c>
      <c r="L89" s="130" t="str">
        <f>Config!N$2</f>
        <v>Operation</v>
      </c>
      <c r="M89" s="130" t="str">
        <f>Config!O$2</f>
        <v>Operation</v>
      </c>
      <c r="N89" s="130" t="str">
        <f>Config!P$2</f>
        <v>Operation</v>
      </c>
      <c r="O89" s="130" t="str">
        <f>Config!Q$2</f>
        <v>Operation</v>
      </c>
      <c r="P89" s="130" t="str">
        <f>Config!R$2</f>
        <v>Operation</v>
      </c>
      <c r="Q89" s="130" t="str">
        <f>Config!S$2</f>
        <v>Operation</v>
      </c>
      <c r="R89" s="130" t="str">
        <f>Config!T$2</f>
        <v>Operation</v>
      </c>
      <c r="S89" s="130" t="str">
        <f>Config!U$2</f>
        <v>Operation</v>
      </c>
      <c r="T89" s="130" t="str">
        <f>Config!V$2</f>
        <v>Operation</v>
      </c>
      <c r="U89" s="130" t="str">
        <f>Config!W$2</f>
        <v>Operation</v>
      </c>
      <c r="V89" s="130" t="str">
        <f>Config!X$2</f>
        <v>Operation</v>
      </c>
      <c r="W89" s="130" t="str">
        <f>Config!Y$2</f>
        <v>Operation</v>
      </c>
      <c r="X89" s="130" t="str">
        <f>Config!Z$2</f>
        <v>Operation</v>
      </c>
      <c r="Y89" s="130" t="str">
        <f>Config!AA$2</f>
        <v>Operation</v>
      </c>
      <c r="Z89" s="130" t="str">
        <f>Config!AB$2</f>
        <v>Operation</v>
      </c>
      <c r="AA89" s="130" t="str">
        <f>Config!AC$2</f>
        <v/>
      </c>
      <c r="AB89" s="130" t="str">
        <f>Config!AD$2</f>
        <v/>
      </c>
      <c r="AC89" s="130" t="str">
        <f>Config!AE$2</f>
        <v/>
      </c>
      <c r="AD89" s="130" t="str">
        <f>Config!AF$2</f>
        <v/>
      </c>
      <c r="AE89" s="130" t="str">
        <f>Config!AG$2</f>
        <v/>
      </c>
      <c r="AF89" s="130" t="str">
        <f>Config!AH$2</f>
        <v/>
      </c>
      <c r="AG89" s="130" t="str">
        <f>Config!AI$2</f>
        <v/>
      </c>
      <c r="AH89" s="130" t="str">
        <f>Config!AJ$2</f>
        <v/>
      </c>
      <c r="AI89" s="130" t="str">
        <f>Config!AK$2</f>
        <v/>
      </c>
      <c r="AJ89" s="130" t="str">
        <f>Config!AL$2</f>
        <v/>
      </c>
      <c r="AK89" s="130" t="str">
        <f>Config!AM$2</f>
        <v/>
      </c>
      <c r="AL89" s="130" t="str">
        <f>Config!AN$2</f>
        <v/>
      </c>
      <c r="AM89" s="130" t="str">
        <f>Config!AO$2</f>
        <v/>
      </c>
      <c r="AN89" s="130" t="str">
        <f>Config!AP$2</f>
        <v/>
      </c>
      <c r="AO89" s="130" t="str">
        <f>Config!AQ$2</f>
        <v/>
      </c>
      <c r="AP89" s="130" t="str">
        <f>Config!AR$2</f>
        <v/>
      </c>
    </row>
    <row r="90" spans="1:66" outlineLevel="1">
      <c r="D90" s="127" t="str">
        <f>INDEX($AR90:$BA90,MATCH(General!$F$14,$AR$4:$BA$4,0))</f>
        <v>Electricity</v>
      </c>
      <c r="E90" s="11"/>
      <c r="AR90" s="39" t="s">
        <v>65</v>
      </c>
      <c r="AS90" s="39" t="s">
        <v>57</v>
      </c>
      <c r="AT90" s="39" t="s">
        <v>57</v>
      </c>
      <c r="AU90" s="39" t="s">
        <v>57</v>
      </c>
      <c r="AV90" s="39" t="s">
        <v>57</v>
      </c>
      <c r="AW90" s="39" t="s">
        <v>57</v>
      </c>
      <c r="AX90" s="39" t="s">
        <v>57</v>
      </c>
      <c r="AY90" s="39" t="s">
        <v>57</v>
      </c>
      <c r="AZ90" s="39" t="s">
        <v>57</v>
      </c>
      <c r="BA90" s="39" t="s">
        <v>57</v>
      </c>
    </row>
    <row r="91" spans="1:66" outlineLevel="1">
      <c r="B91" s="140" t="str">
        <f t="shared" ref="B91:B92" si="106">IF(BN91&lt;&gt;0,"!","")</f>
        <v>!</v>
      </c>
      <c r="D91" s="126" t="str">
        <f>INDEX($AR91:$BA91,MATCH(General!$F$14,$AR$4:$BA$4,0))</f>
        <v>Quantity</v>
      </c>
      <c r="E91" s="60" t="str">
        <f>INDEX($BC91:$BL91,MATCH(General!$F$14,$BC$4:$BL$4,0))</f>
        <v>kWh</v>
      </c>
      <c r="F91" s="25">
        <f>SUM(G91:AP91)</f>
        <v>1886615.6400000006</v>
      </c>
      <c r="G91" s="30"/>
      <c r="H91" s="30">
        <v>99295.56</v>
      </c>
      <c r="I91" s="30">
        <v>99295.56</v>
      </c>
      <c r="J91" s="30">
        <v>99295.56</v>
      </c>
      <c r="K91" s="30">
        <v>99295.56</v>
      </c>
      <c r="L91" s="30">
        <v>99295.56</v>
      </c>
      <c r="M91" s="30">
        <v>99295.56</v>
      </c>
      <c r="N91" s="30">
        <v>99295.56</v>
      </c>
      <c r="O91" s="30">
        <v>99295.56</v>
      </c>
      <c r="P91" s="30">
        <v>99295.56</v>
      </c>
      <c r="Q91" s="30">
        <v>99295.56</v>
      </c>
      <c r="R91" s="30">
        <v>99295.56</v>
      </c>
      <c r="S91" s="30">
        <v>99295.56</v>
      </c>
      <c r="T91" s="30">
        <v>99295.56</v>
      </c>
      <c r="U91" s="30">
        <v>99295.56</v>
      </c>
      <c r="V91" s="30">
        <v>99295.56</v>
      </c>
      <c r="W91" s="30">
        <v>99295.56</v>
      </c>
      <c r="X91" s="30">
        <v>99295.56</v>
      </c>
      <c r="Y91" s="30">
        <v>99295.56</v>
      </c>
      <c r="Z91" s="30">
        <v>99295.56</v>
      </c>
      <c r="AA91" s="30"/>
      <c r="AB91" s="30"/>
      <c r="AC91" s="30"/>
      <c r="AD91" s="30"/>
      <c r="AE91" s="30"/>
      <c r="AF91" s="30"/>
      <c r="AG91" s="30"/>
      <c r="AH91" s="30"/>
      <c r="AI91" s="30"/>
      <c r="AJ91" s="30"/>
      <c r="AK91" s="30"/>
      <c r="AL91" s="30"/>
      <c r="AM91" s="30"/>
      <c r="AN91" s="30"/>
      <c r="AO91" s="30"/>
      <c r="AP91" s="30"/>
      <c r="AR91" s="39" t="s">
        <v>51</v>
      </c>
      <c r="AS91" s="39" t="s">
        <v>57</v>
      </c>
      <c r="AT91" s="39" t="s">
        <v>57</v>
      </c>
      <c r="AU91" s="39" t="s">
        <v>57</v>
      </c>
      <c r="AV91" s="39" t="s">
        <v>57</v>
      </c>
      <c r="AW91" s="39" t="s">
        <v>57</v>
      </c>
      <c r="AX91" s="39" t="s">
        <v>57</v>
      </c>
      <c r="AY91" s="39" t="s">
        <v>57</v>
      </c>
      <c r="AZ91" s="39" t="s">
        <v>57</v>
      </c>
      <c r="BA91" s="39" t="s">
        <v>57</v>
      </c>
      <c r="BC91" s="39" t="s">
        <v>52</v>
      </c>
      <c r="BD91" s="39" t="s">
        <v>52</v>
      </c>
      <c r="BE91" s="39" t="s">
        <v>57</v>
      </c>
      <c r="BF91" s="39" t="s">
        <v>57</v>
      </c>
      <c r="BG91" s="39" t="s">
        <v>57</v>
      </c>
      <c r="BH91" s="39" t="s">
        <v>57</v>
      </c>
      <c r="BI91" s="39" t="s">
        <v>57</v>
      </c>
      <c r="BJ91" s="39" t="s">
        <v>57</v>
      </c>
      <c r="BK91" s="39" t="s">
        <v>57</v>
      </c>
      <c r="BL91" s="39" t="s">
        <v>57</v>
      </c>
      <c r="BN91" s="25">
        <f>COUNTIFS($G91:$AP91,"",$G$88:$AP$88,"&lt;="&amp;Config!$F$12)</f>
        <v>1</v>
      </c>
    </row>
    <row r="92" spans="1:66" outlineLevel="1">
      <c r="B92" s="140" t="str">
        <f t="shared" si="106"/>
        <v>!</v>
      </c>
      <c r="D92" s="126" t="str">
        <f>INDEX($AR92:$BA92,MATCH(General!$F$14,$AR$4:$BA$4,0))</f>
        <v>Price without taxes and subsidies</v>
      </c>
      <c r="E92" s="60" t="str">
        <f>General!$F$16&amp;" / "&amp;INDEX($BC92:$BL92,MATCH(General!$F$14,$BC$4:$BL$4,0))</f>
        <v>EUR / kWh</v>
      </c>
      <c r="G92" s="31"/>
      <c r="H92" s="31">
        <v>0.13948521497939331</v>
      </c>
      <c r="I92" s="31">
        <v>0.13948521497939331</v>
      </c>
      <c r="J92" s="31">
        <v>0.13948521497939331</v>
      </c>
      <c r="K92" s="31">
        <v>0.13948521497939331</v>
      </c>
      <c r="L92" s="31">
        <v>0.13948521497939331</v>
      </c>
      <c r="M92" s="31">
        <v>0.13948521497939331</v>
      </c>
      <c r="N92" s="31">
        <v>0.13948521497939331</v>
      </c>
      <c r="O92" s="31">
        <v>0.13948521497939331</v>
      </c>
      <c r="P92" s="31">
        <v>0.13948521497939331</v>
      </c>
      <c r="Q92" s="31">
        <v>0.13948521497939331</v>
      </c>
      <c r="R92" s="31">
        <v>0.13948521497939331</v>
      </c>
      <c r="S92" s="31">
        <v>0.13948521497939331</v>
      </c>
      <c r="T92" s="31">
        <v>0.13948521497939331</v>
      </c>
      <c r="U92" s="31">
        <v>0.13948521497939331</v>
      </c>
      <c r="V92" s="31">
        <v>0.13948521497939331</v>
      </c>
      <c r="W92" s="31">
        <v>0.13948521497939331</v>
      </c>
      <c r="X92" s="31">
        <v>0.13948521497939331</v>
      </c>
      <c r="Y92" s="31">
        <v>0.13948521497939331</v>
      </c>
      <c r="Z92" s="31">
        <v>0.13948521497939331</v>
      </c>
      <c r="AA92" s="31"/>
      <c r="AB92" s="31"/>
      <c r="AC92" s="31"/>
      <c r="AD92" s="31"/>
      <c r="AE92" s="31"/>
      <c r="AF92" s="31"/>
      <c r="AG92" s="31"/>
      <c r="AH92" s="31"/>
      <c r="AI92" s="31"/>
      <c r="AJ92" s="31"/>
      <c r="AK92" s="31"/>
      <c r="AL92" s="31"/>
      <c r="AM92" s="31"/>
      <c r="AN92" s="31"/>
      <c r="AO92" s="31"/>
      <c r="AP92" s="31"/>
      <c r="AR92" s="39" t="s">
        <v>83</v>
      </c>
      <c r="AS92" s="39" t="s">
        <v>57</v>
      </c>
      <c r="AT92" s="39" t="s">
        <v>57</v>
      </c>
      <c r="AU92" s="39" t="s">
        <v>57</v>
      </c>
      <c r="AV92" s="39" t="s">
        <v>57</v>
      </c>
      <c r="AW92" s="39" t="s">
        <v>57</v>
      </c>
      <c r="AX92" s="39" t="s">
        <v>57</v>
      </c>
      <c r="AY92" s="39" t="s">
        <v>57</v>
      </c>
      <c r="AZ92" s="39" t="s">
        <v>57</v>
      </c>
      <c r="BA92" s="39" t="s">
        <v>57</v>
      </c>
      <c r="BC92" s="39" t="s">
        <v>52</v>
      </c>
      <c r="BD92" s="39" t="s">
        <v>52</v>
      </c>
      <c r="BE92" s="39" t="s">
        <v>57</v>
      </c>
      <c r="BF92" s="39" t="s">
        <v>57</v>
      </c>
      <c r="BG92" s="39" t="s">
        <v>57</v>
      </c>
      <c r="BH92" s="39" t="s">
        <v>57</v>
      </c>
      <c r="BI92" s="39" t="s">
        <v>57</v>
      </c>
      <c r="BJ92" s="39" t="s">
        <v>57</v>
      </c>
      <c r="BK92" s="39" t="s">
        <v>57</v>
      </c>
      <c r="BL92" s="39" t="s">
        <v>57</v>
      </c>
      <c r="BN92" s="25">
        <f>COUNTIFS($G92:$AP92,"",$G$88:$AP$88,"&lt;="&amp;Config!$F$12)</f>
        <v>1</v>
      </c>
    </row>
    <row r="93" spans="1:66" outlineLevel="1">
      <c r="D93" s="126" t="str">
        <f>INDEX($AR93:$BA93,MATCH(General!$F$14,$AR$4:$BA$4,0))</f>
        <v>Price with taxes and subsidies</v>
      </c>
      <c r="E93" s="60" t="str">
        <f>General!$F$16&amp;" / "&amp;INDEX($BC93:$BL93,MATCH(General!$F$14,$BC$4:$BL$4,0))</f>
        <v>EUR / kWh</v>
      </c>
      <c r="G93" s="27">
        <f t="shared" ref="G93:AP93" si="107">SUM(G92,G94:G95)</f>
        <v>0</v>
      </c>
      <c r="H93" s="27">
        <f t="shared" si="107"/>
        <v>0.1594852149793933</v>
      </c>
      <c r="I93" s="27">
        <f t="shared" si="107"/>
        <v>0.1594852149793933</v>
      </c>
      <c r="J93" s="27">
        <f t="shared" si="107"/>
        <v>0.1594852149793933</v>
      </c>
      <c r="K93" s="27">
        <f t="shared" si="107"/>
        <v>0.1594852149793933</v>
      </c>
      <c r="L93" s="27">
        <f t="shared" si="107"/>
        <v>0.1594852149793933</v>
      </c>
      <c r="M93" s="27">
        <f t="shared" si="107"/>
        <v>0.1594852149793933</v>
      </c>
      <c r="N93" s="27">
        <f t="shared" si="107"/>
        <v>0.1594852149793933</v>
      </c>
      <c r="O93" s="27">
        <f t="shared" si="107"/>
        <v>0.1594852149793933</v>
      </c>
      <c r="P93" s="27">
        <f t="shared" si="107"/>
        <v>0.1594852149793933</v>
      </c>
      <c r="Q93" s="27">
        <f t="shared" si="107"/>
        <v>0.1594852149793933</v>
      </c>
      <c r="R93" s="27">
        <f t="shared" si="107"/>
        <v>0.1594852149793933</v>
      </c>
      <c r="S93" s="27">
        <f t="shared" si="107"/>
        <v>0.1594852149793933</v>
      </c>
      <c r="T93" s="27">
        <f t="shared" si="107"/>
        <v>0.1594852149793933</v>
      </c>
      <c r="U93" s="27">
        <f t="shared" si="107"/>
        <v>0.1594852149793933</v>
      </c>
      <c r="V93" s="27">
        <f t="shared" si="107"/>
        <v>0.1594852149793933</v>
      </c>
      <c r="W93" s="27">
        <f t="shared" si="107"/>
        <v>0.1594852149793933</v>
      </c>
      <c r="X93" s="27">
        <f t="shared" si="107"/>
        <v>0.1594852149793933</v>
      </c>
      <c r="Y93" s="27">
        <f t="shared" si="107"/>
        <v>0.1594852149793933</v>
      </c>
      <c r="Z93" s="27">
        <f t="shared" si="107"/>
        <v>0.1594852149793933</v>
      </c>
      <c r="AA93" s="27">
        <f t="shared" si="107"/>
        <v>0</v>
      </c>
      <c r="AB93" s="27">
        <f t="shared" si="107"/>
        <v>0</v>
      </c>
      <c r="AC93" s="27">
        <f t="shared" si="107"/>
        <v>0</v>
      </c>
      <c r="AD93" s="27">
        <f t="shared" si="107"/>
        <v>0</v>
      </c>
      <c r="AE93" s="27">
        <f t="shared" si="107"/>
        <v>0</v>
      </c>
      <c r="AF93" s="27">
        <f t="shared" si="107"/>
        <v>0</v>
      </c>
      <c r="AG93" s="27">
        <f t="shared" si="107"/>
        <v>0</v>
      </c>
      <c r="AH93" s="27">
        <f t="shared" si="107"/>
        <v>0</v>
      </c>
      <c r="AI93" s="27">
        <f t="shared" si="107"/>
        <v>0</v>
      </c>
      <c r="AJ93" s="27">
        <f t="shared" si="107"/>
        <v>0</v>
      </c>
      <c r="AK93" s="27">
        <f t="shared" si="107"/>
        <v>0</v>
      </c>
      <c r="AL93" s="27">
        <f t="shared" si="107"/>
        <v>0</v>
      </c>
      <c r="AM93" s="27">
        <f t="shared" si="107"/>
        <v>0</v>
      </c>
      <c r="AN93" s="27">
        <f t="shared" si="107"/>
        <v>0</v>
      </c>
      <c r="AO93" s="27">
        <f t="shared" si="107"/>
        <v>0</v>
      </c>
      <c r="AP93" s="27">
        <f t="shared" si="107"/>
        <v>0</v>
      </c>
      <c r="AR93" s="39" t="s">
        <v>78</v>
      </c>
      <c r="AS93" s="39" t="s">
        <v>57</v>
      </c>
      <c r="AT93" s="39" t="s">
        <v>57</v>
      </c>
      <c r="AU93" s="39" t="s">
        <v>57</v>
      </c>
      <c r="AV93" s="39" t="s">
        <v>57</v>
      </c>
      <c r="AW93" s="39" t="s">
        <v>57</v>
      </c>
      <c r="AX93" s="39" t="s">
        <v>57</v>
      </c>
      <c r="AY93" s="39" t="s">
        <v>57</v>
      </c>
      <c r="AZ93" s="39" t="s">
        <v>57</v>
      </c>
      <c r="BA93" s="39" t="s">
        <v>57</v>
      </c>
      <c r="BC93" s="39" t="s">
        <v>52</v>
      </c>
      <c r="BD93" s="39" t="s">
        <v>52</v>
      </c>
      <c r="BE93" s="39" t="s">
        <v>57</v>
      </c>
      <c r="BF93" s="39" t="s">
        <v>57</v>
      </c>
      <c r="BG93" s="39" t="s">
        <v>57</v>
      </c>
      <c r="BH93" s="39" t="s">
        <v>57</v>
      </c>
      <c r="BI93" s="39" t="s">
        <v>57</v>
      </c>
      <c r="BJ93" s="39" t="s">
        <v>57</v>
      </c>
      <c r="BK93" s="39" t="s">
        <v>57</v>
      </c>
      <c r="BL93" s="39" t="s">
        <v>57</v>
      </c>
    </row>
    <row r="94" spans="1:66" ht="12" outlineLevel="1">
      <c r="B94" s="140" t="str">
        <f t="shared" ref="B94:B95" si="108">IF(BN94&lt;&gt;0,"!","")</f>
        <v>!</v>
      </c>
      <c r="D94" s="133" t="str">
        <f>INDEX($AR94:$BA94,MATCH(General!$F$14,$AR$4:$BA$4,0))</f>
        <v>VAT / special taxes</v>
      </c>
      <c r="E94" s="132" t="str">
        <f>General!$F$16&amp;" / "&amp;INDEX($BC94:$BL94,MATCH(General!$F$14,$BC$4:$BL$4,0))</f>
        <v>EUR / kWh</v>
      </c>
      <c r="G94" s="116"/>
      <c r="H94" s="116">
        <v>0.02</v>
      </c>
      <c r="I94" s="116">
        <v>0.02</v>
      </c>
      <c r="J94" s="116">
        <v>0.02</v>
      </c>
      <c r="K94" s="116">
        <v>0.02</v>
      </c>
      <c r="L94" s="116">
        <v>0.02</v>
      </c>
      <c r="M94" s="116">
        <v>0.02</v>
      </c>
      <c r="N94" s="116">
        <v>0.02</v>
      </c>
      <c r="O94" s="116">
        <v>0.02</v>
      </c>
      <c r="P94" s="116">
        <v>0.02</v>
      </c>
      <c r="Q94" s="116">
        <v>0.02</v>
      </c>
      <c r="R94" s="116">
        <v>0.02</v>
      </c>
      <c r="S94" s="116">
        <v>0.02</v>
      </c>
      <c r="T94" s="116">
        <v>0.02</v>
      </c>
      <c r="U94" s="116">
        <v>0.02</v>
      </c>
      <c r="V94" s="116">
        <v>0.02</v>
      </c>
      <c r="W94" s="116">
        <v>0.02</v>
      </c>
      <c r="X94" s="116">
        <v>0.02</v>
      </c>
      <c r="Y94" s="116">
        <v>0.02</v>
      </c>
      <c r="Z94" s="116">
        <v>0.02</v>
      </c>
      <c r="AA94" s="116"/>
      <c r="AB94" s="116"/>
      <c r="AC94" s="116"/>
      <c r="AD94" s="116"/>
      <c r="AE94" s="116"/>
      <c r="AF94" s="116"/>
      <c r="AG94" s="116"/>
      <c r="AH94" s="116"/>
      <c r="AI94" s="116"/>
      <c r="AJ94" s="116"/>
      <c r="AK94" s="116"/>
      <c r="AL94" s="116"/>
      <c r="AM94" s="116"/>
      <c r="AN94" s="116"/>
      <c r="AO94" s="116"/>
      <c r="AP94" s="116"/>
      <c r="AR94" s="39" t="s">
        <v>504</v>
      </c>
      <c r="AS94" s="39" t="s">
        <v>57</v>
      </c>
      <c r="AT94" s="39" t="s">
        <v>57</v>
      </c>
      <c r="AU94" s="39" t="s">
        <v>57</v>
      </c>
      <c r="AV94" s="39" t="s">
        <v>57</v>
      </c>
      <c r="AW94" s="39" t="s">
        <v>57</v>
      </c>
      <c r="AX94" s="39" t="s">
        <v>57</v>
      </c>
      <c r="AY94" s="39" t="s">
        <v>57</v>
      </c>
      <c r="AZ94" s="39" t="s">
        <v>57</v>
      </c>
      <c r="BA94" s="39" t="s">
        <v>57</v>
      </c>
      <c r="BC94" s="39" t="s">
        <v>52</v>
      </c>
      <c r="BD94" s="39" t="s">
        <v>52</v>
      </c>
      <c r="BE94" s="39" t="s">
        <v>57</v>
      </c>
      <c r="BF94" s="39" t="s">
        <v>57</v>
      </c>
      <c r="BG94" s="39" t="s">
        <v>57</v>
      </c>
      <c r="BH94" s="39" t="s">
        <v>57</v>
      </c>
      <c r="BI94" s="39" t="s">
        <v>57</v>
      </c>
      <c r="BJ94" s="39" t="s">
        <v>57</v>
      </c>
      <c r="BK94" s="39" t="s">
        <v>57</v>
      </c>
      <c r="BL94" s="39" t="s">
        <v>57</v>
      </c>
      <c r="BN94" s="25">
        <f>COUNTIFS($G94:$AP94,"",$G$88:$AP$88,"&lt;="&amp;Config!$F$12)</f>
        <v>1</v>
      </c>
    </row>
    <row r="95" spans="1:66" ht="12" outlineLevel="1">
      <c r="B95" s="140" t="str">
        <f t="shared" si="108"/>
        <v>!</v>
      </c>
      <c r="D95" s="133" t="str">
        <f>INDEX($AR95:$BA95,MATCH(General!$F$14,$AR$4:$BA$4,0))</f>
        <v>Subsidies</v>
      </c>
      <c r="E95" s="132" t="str">
        <f>General!$F$16&amp;" / "&amp;INDEX($BC95:$BL95,MATCH(General!$F$14,$BC$4:$BL$4,0))</f>
        <v>EUR / kWh</v>
      </c>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R95" s="39" t="s">
        <v>505</v>
      </c>
      <c r="AS95" s="39" t="s">
        <v>57</v>
      </c>
      <c r="AT95" s="39" t="s">
        <v>57</v>
      </c>
      <c r="AU95" s="39" t="s">
        <v>57</v>
      </c>
      <c r="AV95" s="39" t="s">
        <v>57</v>
      </c>
      <c r="AW95" s="39" t="s">
        <v>57</v>
      </c>
      <c r="AX95" s="39" t="s">
        <v>57</v>
      </c>
      <c r="AY95" s="39" t="s">
        <v>57</v>
      </c>
      <c r="AZ95" s="39" t="s">
        <v>57</v>
      </c>
      <c r="BA95" s="39" t="s">
        <v>57</v>
      </c>
      <c r="BC95" s="39" t="s">
        <v>52</v>
      </c>
      <c r="BD95" s="39" t="s">
        <v>52</v>
      </c>
      <c r="BE95" s="39" t="s">
        <v>57</v>
      </c>
      <c r="BF95" s="39" t="s">
        <v>57</v>
      </c>
      <c r="BG95" s="39" t="s">
        <v>57</v>
      </c>
      <c r="BH95" s="39" t="s">
        <v>57</v>
      </c>
      <c r="BI95" s="39" t="s">
        <v>57</v>
      </c>
      <c r="BJ95" s="39" t="s">
        <v>57</v>
      </c>
      <c r="BK95" s="39" t="s">
        <v>57</v>
      </c>
      <c r="BL95" s="39" t="s">
        <v>57</v>
      </c>
      <c r="BN95" s="25">
        <f>COUNTIFS($G95:$AP95,"",$G$88:$AP$88,"&lt;="&amp;Config!$F$12)</f>
        <v>20</v>
      </c>
    </row>
    <row r="96" spans="1:66" outlineLevel="1">
      <c r="D96" s="127" t="str">
        <f>INDEX($AR96:$BA96,MATCH(General!$F$14,$AR$4:$BA$4,0))</f>
        <v>Gas</v>
      </c>
      <c r="E96" s="11"/>
      <c r="AR96" s="39" t="s">
        <v>66</v>
      </c>
      <c r="AS96" s="39" t="s">
        <v>57</v>
      </c>
      <c r="AT96" s="39" t="s">
        <v>57</v>
      </c>
      <c r="AU96" s="39" t="s">
        <v>57</v>
      </c>
      <c r="AV96" s="39" t="s">
        <v>57</v>
      </c>
      <c r="AW96" s="39" t="s">
        <v>57</v>
      </c>
      <c r="AX96" s="39" t="s">
        <v>57</v>
      </c>
      <c r="AY96" s="39" t="s">
        <v>57</v>
      </c>
      <c r="AZ96" s="39" t="s">
        <v>57</v>
      </c>
      <c r="BA96" s="39" t="s">
        <v>57</v>
      </c>
    </row>
    <row r="97" spans="2:66" outlineLevel="1">
      <c r="B97" s="140" t="str">
        <f t="shared" ref="B97:B98" si="109">IF(BN97&lt;&gt;0,"!","")</f>
        <v>!</v>
      </c>
      <c r="D97" s="126" t="str">
        <f>INDEX($AR97:$BA97,MATCH(General!$F$14,$AR$4:$BA$4,0))</f>
        <v>Quantity</v>
      </c>
      <c r="E97" s="60" t="str">
        <f>INDEX($BC97:$BL97,MATCH(General!$F$14,$BC$4:$BL$4,0))</f>
        <v>kWh</v>
      </c>
      <c r="F97" s="25">
        <f>SUM(G97:AP97)</f>
        <v>985188.19000000006</v>
      </c>
      <c r="G97" s="30"/>
      <c r="H97" s="30">
        <v>51852.01</v>
      </c>
      <c r="I97" s="30">
        <v>51852.01</v>
      </c>
      <c r="J97" s="30">
        <v>51852.01</v>
      </c>
      <c r="K97" s="30">
        <v>51852.01</v>
      </c>
      <c r="L97" s="30">
        <v>51852.01</v>
      </c>
      <c r="M97" s="30">
        <v>51852.01</v>
      </c>
      <c r="N97" s="30">
        <v>51852.01</v>
      </c>
      <c r="O97" s="30">
        <v>51852.01</v>
      </c>
      <c r="P97" s="30">
        <v>51852.01</v>
      </c>
      <c r="Q97" s="30">
        <v>51852.01</v>
      </c>
      <c r="R97" s="30">
        <v>51852.01</v>
      </c>
      <c r="S97" s="30">
        <v>51852.01</v>
      </c>
      <c r="T97" s="30">
        <v>51852.01</v>
      </c>
      <c r="U97" s="30">
        <v>51852.01</v>
      </c>
      <c r="V97" s="30">
        <v>51852.01</v>
      </c>
      <c r="W97" s="30">
        <v>51852.01</v>
      </c>
      <c r="X97" s="30">
        <v>51852.01</v>
      </c>
      <c r="Y97" s="30">
        <v>51852.01</v>
      </c>
      <c r="Z97" s="30">
        <v>51852.01</v>
      </c>
      <c r="AA97" s="30"/>
      <c r="AB97" s="30"/>
      <c r="AC97" s="30"/>
      <c r="AD97" s="30"/>
      <c r="AE97" s="30"/>
      <c r="AF97" s="30"/>
      <c r="AG97" s="30"/>
      <c r="AH97" s="30"/>
      <c r="AI97" s="30"/>
      <c r="AJ97" s="30"/>
      <c r="AK97" s="30"/>
      <c r="AL97" s="30"/>
      <c r="AM97" s="30"/>
      <c r="AN97" s="30"/>
      <c r="AO97" s="30"/>
      <c r="AP97" s="30"/>
      <c r="AR97" s="39" t="s">
        <v>51</v>
      </c>
      <c r="AS97" s="39" t="s">
        <v>57</v>
      </c>
      <c r="AT97" s="39" t="s">
        <v>57</v>
      </c>
      <c r="AU97" s="39" t="s">
        <v>57</v>
      </c>
      <c r="AV97" s="39" t="s">
        <v>57</v>
      </c>
      <c r="AW97" s="39" t="s">
        <v>57</v>
      </c>
      <c r="AX97" s="39" t="s">
        <v>57</v>
      </c>
      <c r="AY97" s="39" t="s">
        <v>57</v>
      </c>
      <c r="AZ97" s="39" t="s">
        <v>57</v>
      </c>
      <c r="BA97" s="39" t="s">
        <v>57</v>
      </c>
      <c r="BC97" s="39" t="s">
        <v>52</v>
      </c>
      <c r="BD97" s="39" t="s">
        <v>52</v>
      </c>
      <c r="BE97" s="39" t="s">
        <v>57</v>
      </c>
      <c r="BF97" s="39" t="s">
        <v>57</v>
      </c>
      <c r="BG97" s="39" t="s">
        <v>57</v>
      </c>
      <c r="BH97" s="39" t="s">
        <v>57</v>
      </c>
      <c r="BI97" s="39" t="s">
        <v>57</v>
      </c>
      <c r="BJ97" s="39" t="s">
        <v>57</v>
      </c>
      <c r="BK97" s="39" t="s">
        <v>57</v>
      </c>
      <c r="BL97" s="39" t="s">
        <v>57</v>
      </c>
      <c r="BN97" s="25">
        <f>COUNTIFS($G97:$AP97,"",$G$88:$AP$88,"&lt;="&amp;Config!$F$12)</f>
        <v>1</v>
      </c>
    </row>
    <row r="98" spans="2:66" outlineLevel="1">
      <c r="B98" s="140" t="str">
        <f t="shared" si="109"/>
        <v>!</v>
      </c>
      <c r="D98" s="126" t="str">
        <f>INDEX($AR98:$BA98,MATCH(General!$F$14,$AR$4:$BA$4,0))</f>
        <v>Price without taxes and subsidies</v>
      </c>
      <c r="E98" s="60" t="str">
        <f>General!$F$16&amp;" / "&amp;INDEX($BC98:$BL98,MATCH(General!$F$14,$BC$4:$BL$4,0))</f>
        <v>EUR / kWh</v>
      </c>
      <c r="G98" s="31"/>
      <c r="H98" s="31">
        <v>3.7631490999304504E-2</v>
      </c>
      <c r="I98" s="31">
        <v>3.7631490999304504E-2</v>
      </c>
      <c r="J98" s="31">
        <v>3.7631490999304504E-2</v>
      </c>
      <c r="K98" s="31">
        <v>3.7631490999304504E-2</v>
      </c>
      <c r="L98" s="31">
        <v>3.7631490999304504E-2</v>
      </c>
      <c r="M98" s="31">
        <v>3.7631490999304504E-2</v>
      </c>
      <c r="N98" s="31">
        <v>3.7631490999304504E-2</v>
      </c>
      <c r="O98" s="31">
        <v>3.7631490999304504E-2</v>
      </c>
      <c r="P98" s="31">
        <v>3.7631490999304504E-2</v>
      </c>
      <c r="Q98" s="31">
        <v>3.7631490999304504E-2</v>
      </c>
      <c r="R98" s="31">
        <v>3.7631490999304504E-2</v>
      </c>
      <c r="S98" s="31">
        <v>3.7631490999304504E-2</v>
      </c>
      <c r="T98" s="31">
        <v>3.7631490999304504E-2</v>
      </c>
      <c r="U98" s="31">
        <v>3.7631490999304504E-2</v>
      </c>
      <c r="V98" s="31">
        <v>3.7631490999304504E-2</v>
      </c>
      <c r="W98" s="31">
        <v>3.7631490999304504E-2</v>
      </c>
      <c r="X98" s="31">
        <v>3.7631490999304504E-2</v>
      </c>
      <c r="Y98" s="31">
        <v>3.7631490999304504E-2</v>
      </c>
      <c r="Z98" s="31">
        <v>3.7631490999304504E-2</v>
      </c>
      <c r="AA98" s="31"/>
      <c r="AB98" s="31"/>
      <c r="AC98" s="31"/>
      <c r="AD98" s="31"/>
      <c r="AE98" s="31"/>
      <c r="AF98" s="31"/>
      <c r="AG98" s="31"/>
      <c r="AH98" s="31"/>
      <c r="AI98" s="31"/>
      <c r="AJ98" s="31"/>
      <c r="AK98" s="31"/>
      <c r="AL98" s="31"/>
      <c r="AM98" s="31"/>
      <c r="AN98" s="31"/>
      <c r="AO98" s="31"/>
      <c r="AP98" s="31"/>
      <c r="AR98" s="39" t="s">
        <v>83</v>
      </c>
      <c r="AS98" s="39" t="s">
        <v>57</v>
      </c>
      <c r="AT98" s="39" t="s">
        <v>57</v>
      </c>
      <c r="AU98" s="39" t="s">
        <v>57</v>
      </c>
      <c r="AV98" s="39" t="s">
        <v>57</v>
      </c>
      <c r="AW98" s="39" t="s">
        <v>57</v>
      </c>
      <c r="AX98" s="39" t="s">
        <v>57</v>
      </c>
      <c r="AY98" s="39" t="s">
        <v>57</v>
      </c>
      <c r="AZ98" s="39" t="s">
        <v>57</v>
      </c>
      <c r="BA98" s="39" t="s">
        <v>57</v>
      </c>
      <c r="BC98" s="39" t="s">
        <v>52</v>
      </c>
      <c r="BD98" s="39" t="s">
        <v>52</v>
      </c>
      <c r="BE98" s="39" t="s">
        <v>57</v>
      </c>
      <c r="BF98" s="39" t="s">
        <v>57</v>
      </c>
      <c r="BG98" s="39" t="s">
        <v>57</v>
      </c>
      <c r="BH98" s="39" t="s">
        <v>57</v>
      </c>
      <c r="BI98" s="39" t="s">
        <v>57</v>
      </c>
      <c r="BJ98" s="39" t="s">
        <v>57</v>
      </c>
      <c r="BK98" s="39" t="s">
        <v>57</v>
      </c>
      <c r="BL98" s="39" t="s">
        <v>57</v>
      </c>
      <c r="BN98" s="25">
        <f>COUNTIFS($G98:$AP98,"",$G$88:$AP$88,"&lt;="&amp;Config!$F$12)</f>
        <v>1</v>
      </c>
    </row>
    <row r="99" spans="2:66" outlineLevel="1">
      <c r="D99" s="126" t="str">
        <f>INDEX($AR99:$BA99,MATCH(General!$F$14,$AR$4:$BA$4,0))</f>
        <v>Price with taxes and subsidies</v>
      </c>
      <c r="E99" s="60" t="str">
        <f>General!$F$16&amp;" / "&amp;INDEX($BC99:$BL99,MATCH(General!$F$14,$BC$4:$BL$4,0))</f>
        <v>EUR / kWh</v>
      </c>
      <c r="G99" s="27">
        <f t="shared" ref="G99:AP99" si="110">SUM(G98,G100:G101)</f>
        <v>0</v>
      </c>
      <c r="H99" s="27">
        <f t="shared" si="110"/>
        <v>4.6286733929144543E-2</v>
      </c>
      <c r="I99" s="27">
        <f t="shared" si="110"/>
        <v>4.6286733929144543E-2</v>
      </c>
      <c r="J99" s="27">
        <f t="shared" si="110"/>
        <v>4.6286733929144543E-2</v>
      </c>
      <c r="K99" s="27">
        <f t="shared" si="110"/>
        <v>4.6286733929144543E-2</v>
      </c>
      <c r="L99" s="27">
        <f t="shared" si="110"/>
        <v>4.6286733929144543E-2</v>
      </c>
      <c r="M99" s="27">
        <f t="shared" si="110"/>
        <v>4.6286733929144543E-2</v>
      </c>
      <c r="N99" s="27">
        <f t="shared" si="110"/>
        <v>4.6286733929144543E-2</v>
      </c>
      <c r="O99" s="27">
        <f t="shared" si="110"/>
        <v>4.6286733929144543E-2</v>
      </c>
      <c r="P99" s="27">
        <f t="shared" si="110"/>
        <v>4.6286733929144543E-2</v>
      </c>
      <c r="Q99" s="27">
        <f t="shared" si="110"/>
        <v>4.6286733929144543E-2</v>
      </c>
      <c r="R99" s="27">
        <f t="shared" si="110"/>
        <v>4.6286733929144543E-2</v>
      </c>
      <c r="S99" s="27">
        <f t="shared" si="110"/>
        <v>4.6286733929144543E-2</v>
      </c>
      <c r="T99" s="27">
        <f t="shared" si="110"/>
        <v>4.6286733929144543E-2</v>
      </c>
      <c r="U99" s="27">
        <f t="shared" si="110"/>
        <v>4.6286733929144543E-2</v>
      </c>
      <c r="V99" s="27">
        <f t="shared" si="110"/>
        <v>4.6286733929144543E-2</v>
      </c>
      <c r="W99" s="27">
        <f t="shared" si="110"/>
        <v>4.6286733929144543E-2</v>
      </c>
      <c r="X99" s="27">
        <f t="shared" si="110"/>
        <v>4.6286733929144543E-2</v>
      </c>
      <c r="Y99" s="27">
        <f t="shared" si="110"/>
        <v>4.6286733929144543E-2</v>
      </c>
      <c r="Z99" s="27">
        <f t="shared" si="110"/>
        <v>4.6286733929144543E-2</v>
      </c>
      <c r="AA99" s="27">
        <f t="shared" si="110"/>
        <v>0</v>
      </c>
      <c r="AB99" s="27">
        <f t="shared" si="110"/>
        <v>0</v>
      </c>
      <c r="AC99" s="27">
        <f t="shared" si="110"/>
        <v>0</v>
      </c>
      <c r="AD99" s="27">
        <f t="shared" si="110"/>
        <v>0</v>
      </c>
      <c r="AE99" s="27">
        <f t="shared" si="110"/>
        <v>0</v>
      </c>
      <c r="AF99" s="27">
        <f t="shared" si="110"/>
        <v>0</v>
      </c>
      <c r="AG99" s="27">
        <f t="shared" si="110"/>
        <v>0</v>
      </c>
      <c r="AH99" s="27">
        <f t="shared" si="110"/>
        <v>0</v>
      </c>
      <c r="AI99" s="27">
        <f t="shared" si="110"/>
        <v>0</v>
      </c>
      <c r="AJ99" s="27">
        <f t="shared" si="110"/>
        <v>0</v>
      </c>
      <c r="AK99" s="27">
        <f t="shared" si="110"/>
        <v>0</v>
      </c>
      <c r="AL99" s="27">
        <f t="shared" si="110"/>
        <v>0</v>
      </c>
      <c r="AM99" s="27">
        <f t="shared" si="110"/>
        <v>0</v>
      </c>
      <c r="AN99" s="27">
        <f t="shared" si="110"/>
        <v>0</v>
      </c>
      <c r="AO99" s="27">
        <f t="shared" si="110"/>
        <v>0</v>
      </c>
      <c r="AP99" s="27">
        <f t="shared" si="110"/>
        <v>0</v>
      </c>
      <c r="AR99" s="39" t="s">
        <v>78</v>
      </c>
      <c r="AS99" s="39" t="s">
        <v>57</v>
      </c>
      <c r="AT99" s="39" t="s">
        <v>57</v>
      </c>
      <c r="AU99" s="39" t="s">
        <v>57</v>
      </c>
      <c r="AV99" s="39" t="s">
        <v>57</v>
      </c>
      <c r="AW99" s="39" t="s">
        <v>57</v>
      </c>
      <c r="AX99" s="39" t="s">
        <v>57</v>
      </c>
      <c r="AY99" s="39" t="s">
        <v>57</v>
      </c>
      <c r="AZ99" s="39" t="s">
        <v>57</v>
      </c>
      <c r="BA99" s="39" t="s">
        <v>57</v>
      </c>
      <c r="BC99" s="39" t="s">
        <v>52</v>
      </c>
      <c r="BD99" s="39" t="s">
        <v>52</v>
      </c>
      <c r="BE99" s="39" t="s">
        <v>57</v>
      </c>
      <c r="BF99" s="39" t="s">
        <v>57</v>
      </c>
      <c r="BG99" s="39" t="s">
        <v>57</v>
      </c>
      <c r="BH99" s="39" t="s">
        <v>57</v>
      </c>
      <c r="BI99" s="39" t="s">
        <v>57</v>
      </c>
      <c r="BJ99" s="39" t="s">
        <v>57</v>
      </c>
      <c r="BK99" s="39" t="s">
        <v>57</v>
      </c>
      <c r="BL99" s="39" t="s">
        <v>57</v>
      </c>
    </row>
    <row r="100" spans="2:66" ht="12" outlineLevel="1">
      <c r="B100" s="140" t="str">
        <f t="shared" ref="B100:B101" si="111">IF(BN100&lt;&gt;0,"!","")</f>
        <v>!</v>
      </c>
      <c r="D100" s="133" t="str">
        <f>INDEX($AR100:$BA100,MATCH(General!$F$14,$AR$4:$BA$4,0))</f>
        <v>VAT / special taxes</v>
      </c>
      <c r="E100" s="132" t="str">
        <f>General!$F$16&amp;" / "&amp;INDEX($BC100:$BL100,MATCH(General!$F$14,$BC$4:$BL$4,0))</f>
        <v>EUR / kWh</v>
      </c>
      <c r="G100" s="116"/>
      <c r="H100" s="116">
        <f>H98*0.23</f>
        <v>8.6552429298400371E-3</v>
      </c>
      <c r="I100" s="116">
        <f t="shared" ref="I100:Z100" si="112">I98*0.23</f>
        <v>8.6552429298400371E-3</v>
      </c>
      <c r="J100" s="116">
        <f t="shared" si="112"/>
        <v>8.6552429298400371E-3</v>
      </c>
      <c r="K100" s="116">
        <f t="shared" si="112"/>
        <v>8.6552429298400371E-3</v>
      </c>
      <c r="L100" s="116">
        <f t="shared" si="112"/>
        <v>8.6552429298400371E-3</v>
      </c>
      <c r="M100" s="116">
        <f t="shared" si="112"/>
        <v>8.6552429298400371E-3</v>
      </c>
      <c r="N100" s="116">
        <f t="shared" si="112"/>
        <v>8.6552429298400371E-3</v>
      </c>
      <c r="O100" s="116">
        <f t="shared" si="112"/>
        <v>8.6552429298400371E-3</v>
      </c>
      <c r="P100" s="116">
        <f t="shared" si="112"/>
        <v>8.6552429298400371E-3</v>
      </c>
      <c r="Q100" s="116">
        <f t="shared" si="112"/>
        <v>8.6552429298400371E-3</v>
      </c>
      <c r="R100" s="116">
        <f t="shared" si="112"/>
        <v>8.6552429298400371E-3</v>
      </c>
      <c r="S100" s="116">
        <f t="shared" si="112"/>
        <v>8.6552429298400371E-3</v>
      </c>
      <c r="T100" s="116">
        <f t="shared" si="112"/>
        <v>8.6552429298400371E-3</v>
      </c>
      <c r="U100" s="116">
        <f t="shared" si="112"/>
        <v>8.6552429298400371E-3</v>
      </c>
      <c r="V100" s="116">
        <f t="shared" si="112"/>
        <v>8.6552429298400371E-3</v>
      </c>
      <c r="W100" s="116">
        <f t="shared" si="112"/>
        <v>8.6552429298400371E-3</v>
      </c>
      <c r="X100" s="116">
        <f t="shared" si="112"/>
        <v>8.6552429298400371E-3</v>
      </c>
      <c r="Y100" s="116">
        <f t="shared" si="112"/>
        <v>8.6552429298400371E-3</v>
      </c>
      <c r="Z100" s="116">
        <f t="shared" si="112"/>
        <v>8.6552429298400371E-3</v>
      </c>
      <c r="AA100" s="116"/>
      <c r="AB100" s="116"/>
      <c r="AC100" s="116"/>
      <c r="AD100" s="116"/>
      <c r="AE100" s="116"/>
      <c r="AF100" s="116"/>
      <c r="AG100" s="116"/>
      <c r="AH100" s="116"/>
      <c r="AI100" s="116"/>
      <c r="AJ100" s="116"/>
      <c r="AK100" s="116"/>
      <c r="AL100" s="116"/>
      <c r="AM100" s="116"/>
      <c r="AN100" s="116"/>
      <c r="AO100" s="116"/>
      <c r="AP100" s="116"/>
      <c r="AR100" s="39" t="s">
        <v>504</v>
      </c>
      <c r="AS100" s="39" t="s">
        <v>57</v>
      </c>
      <c r="AT100" s="39" t="s">
        <v>57</v>
      </c>
      <c r="AU100" s="39" t="s">
        <v>57</v>
      </c>
      <c r="AV100" s="39" t="s">
        <v>57</v>
      </c>
      <c r="AW100" s="39" t="s">
        <v>57</v>
      </c>
      <c r="AX100" s="39" t="s">
        <v>57</v>
      </c>
      <c r="AY100" s="39" t="s">
        <v>57</v>
      </c>
      <c r="AZ100" s="39" t="s">
        <v>57</v>
      </c>
      <c r="BA100" s="39" t="s">
        <v>57</v>
      </c>
      <c r="BC100" s="39" t="s">
        <v>52</v>
      </c>
      <c r="BD100" s="39" t="s">
        <v>52</v>
      </c>
      <c r="BE100" s="39" t="s">
        <v>57</v>
      </c>
      <c r="BF100" s="39" t="s">
        <v>57</v>
      </c>
      <c r="BG100" s="39" t="s">
        <v>57</v>
      </c>
      <c r="BH100" s="39" t="s">
        <v>57</v>
      </c>
      <c r="BI100" s="39" t="s">
        <v>57</v>
      </c>
      <c r="BJ100" s="39" t="s">
        <v>57</v>
      </c>
      <c r="BK100" s="39" t="s">
        <v>57</v>
      </c>
      <c r="BL100" s="39" t="s">
        <v>57</v>
      </c>
      <c r="BN100" s="25">
        <f>COUNTIFS($G100:$AP100,"",$G$88:$AP$88,"&lt;="&amp;Config!$F$12)</f>
        <v>1</v>
      </c>
    </row>
    <row r="101" spans="2:66" ht="12" outlineLevel="1">
      <c r="B101" s="140" t="str">
        <f t="shared" si="111"/>
        <v>!</v>
      </c>
      <c r="D101" s="133" t="str">
        <f>INDEX($AR101:$BA101,MATCH(General!$F$14,$AR$4:$BA$4,0))</f>
        <v>Subsidies</v>
      </c>
      <c r="E101" s="132" t="str">
        <f>General!$F$16&amp;" / "&amp;INDEX($BC101:$BL101,MATCH(General!$F$14,$BC$4:$BL$4,0))</f>
        <v>EUR / kWh</v>
      </c>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R101" s="39" t="s">
        <v>505</v>
      </c>
      <c r="AS101" s="39" t="s">
        <v>57</v>
      </c>
      <c r="AT101" s="39" t="s">
        <v>57</v>
      </c>
      <c r="AU101" s="39" t="s">
        <v>57</v>
      </c>
      <c r="AV101" s="39" t="s">
        <v>57</v>
      </c>
      <c r="AW101" s="39" t="s">
        <v>57</v>
      </c>
      <c r="AX101" s="39" t="s">
        <v>57</v>
      </c>
      <c r="AY101" s="39" t="s">
        <v>57</v>
      </c>
      <c r="AZ101" s="39" t="s">
        <v>57</v>
      </c>
      <c r="BA101" s="39" t="s">
        <v>57</v>
      </c>
      <c r="BC101" s="39" t="s">
        <v>52</v>
      </c>
      <c r="BD101" s="39" t="s">
        <v>52</v>
      </c>
      <c r="BE101" s="39" t="s">
        <v>57</v>
      </c>
      <c r="BF101" s="39" t="s">
        <v>57</v>
      </c>
      <c r="BG101" s="39" t="s">
        <v>57</v>
      </c>
      <c r="BH101" s="39" t="s">
        <v>57</v>
      </c>
      <c r="BI101" s="39" t="s">
        <v>57</v>
      </c>
      <c r="BJ101" s="39" t="s">
        <v>57</v>
      </c>
      <c r="BK101" s="39" t="s">
        <v>57</v>
      </c>
      <c r="BL101" s="39" t="s">
        <v>57</v>
      </c>
      <c r="BN101" s="25">
        <f>COUNTIFS($G101:$AP101,"",$G$88:$AP$88,"&lt;="&amp;Config!$F$12)</f>
        <v>20</v>
      </c>
    </row>
    <row r="102" spans="2:66" outlineLevel="1">
      <c r="D102" s="127" t="str">
        <f>INDEX($AR102:$BA102,MATCH(General!$F$14,$AR$4:$BA$4,0))</f>
        <v xml:space="preserve">Fuel oil </v>
      </c>
      <c r="E102" s="11"/>
      <c r="AR102" s="39" t="s">
        <v>67</v>
      </c>
      <c r="AS102" s="39" t="s">
        <v>57</v>
      </c>
      <c r="AT102" s="39" t="s">
        <v>57</v>
      </c>
      <c r="AU102" s="39" t="s">
        <v>57</v>
      </c>
      <c r="AV102" s="39" t="s">
        <v>57</v>
      </c>
      <c r="AW102" s="39" t="s">
        <v>57</v>
      </c>
      <c r="AX102" s="39" t="s">
        <v>57</v>
      </c>
      <c r="AY102" s="39" t="s">
        <v>57</v>
      </c>
      <c r="AZ102" s="39" t="s">
        <v>57</v>
      </c>
      <c r="BA102" s="39" t="s">
        <v>57</v>
      </c>
    </row>
    <row r="103" spans="2:66" outlineLevel="1">
      <c r="B103" s="140" t="str">
        <f t="shared" ref="B103:B104" si="113">IF(BN103&lt;&gt;0,"!","")</f>
        <v>!</v>
      </c>
      <c r="D103" s="126" t="str">
        <f>INDEX($AR103:$BA103,MATCH(General!$F$14,$AR$4:$BA$4,0))</f>
        <v>Quantity</v>
      </c>
      <c r="E103" s="60" t="str">
        <f>INDEX($BC103:$BL103,MATCH(General!$F$14,$BC$4:$BL$4,0))</f>
        <v>kWh</v>
      </c>
      <c r="F103" s="25">
        <f>SUM(G103:AP103)</f>
        <v>0</v>
      </c>
      <c r="G103" s="30"/>
      <c r="H103" s="30">
        <v>0</v>
      </c>
      <c r="I103" s="30">
        <v>0</v>
      </c>
      <c r="J103" s="30">
        <v>0</v>
      </c>
      <c r="K103" s="30">
        <v>0</v>
      </c>
      <c r="L103" s="30">
        <v>0</v>
      </c>
      <c r="M103" s="30">
        <v>0</v>
      </c>
      <c r="N103" s="30">
        <v>0</v>
      </c>
      <c r="O103" s="30">
        <v>0</v>
      </c>
      <c r="P103" s="30">
        <v>0</v>
      </c>
      <c r="Q103" s="30">
        <v>0</v>
      </c>
      <c r="R103" s="30">
        <v>0</v>
      </c>
      <c r="S103" s="30">
        <v>0</v>
      </c>
      <c r="T103" s="30">
        <v>0</v>
      </c>
      <c r="U103" s="30">
        <v>0</v>
      </c>
      <c r="V103" s="30">
        <v>0</v>
      </c>
      <c r="W103" s="30">
        <v>0</v>
      </c>
      <c r="X103" s="30">
        <v>0</v>
      </c>
      <c r="Y103" s="30">
        <v>0</v>
      </c>
      <c r="Z103" s="30">
        <v>0</v>
      </c>
      <c r="AA103" s="30">
        <v>0</v>
      </c>
      <c r="AB103" s="30"/>
      <c r="AC103" s="30"/>
      <c r="AD103" s="30"/>
      <c r="AE103" s="30"/>
      <c r="AF103" s="30"/>
      <c r="AG103" s="30"/>
      <c r="AH103" s="30"/>
      <c r="AI103" s="30"/>
      <c r="AJ103" s="30"/>
      <c r="AK103" s="30"/>
      <c r="AL103" s="30"/>
      <c r="AM103" s="30"/>
      <c r="AN103" s="30"/>
      <c r="AO103" s="30"/>
      <c r="AP103" s="30"/>
      <c r="AR103" s="39" t="s">
        <v>51</v>
      </c>
      <c r="AS103" s="39" t="s">
        <v>57</v>
      </c>
      <c r="AT103" s="39" t="s">
        <v>57</v>
      </c>
      <c r="AU103" s="39" t="s">
        <v>57</v>
      </c>
      <c r="AV103" s="39" t="s">
        <v>57</v>
      </c>
      <c r="AW103" s="39" t="s">
        <v>57</v>
      </c>
      <c r="AX103" s="39" t="s">
        <v>57</v>
      </c>
      <c r="AY103" s="39" t="s">
        <v>57</v>
      </c>
      <c r="AZ103" s="39" t="s">
        <v>57</v>
      </c>
      <c r="BA103" s="39" t="s">
        <v>57</v>
      </c>
      <c r="BC103" s="39" t="s">
        <v>52</v>
      </c>
      <c r="BD103" s="39" t="s">
        <v>52</v>
      </c>
      <c r="BE103" s="39" t="s">
        <v>57</v>
      </c>
      <c r="BF103" s="39" t="s">
        <v>57</v>
      </c>
      <c r="BG103" s="39" t="s">
        <v>57</v>
      </c>
      <c r="BH103" s="39" t="s">
        <v>57</v>
      </c>
      <c r="BI103" s="39" t="s">
        <v>57</v>
      </c>
      <c r="BJ103" s="39" t="s">
        <v>57</v>
      </c>
      <c r="BK103" s="39" t="s">
        <v>57</v>
      </c>
      <c r="BL103" s="39" t="s">
        <v>57</v>
      </c>
      <c r="BN103" s="25">
        <f>COUNTIFS($G103:$AP103,"",$G$88:$AP$88,"&lt;="&amp;Config!$F$12)</f>
        <v>1</v>
      </c>
    </row>
    <row r="104" spans="2:66" outlineLevel="1">
      <c r="B104" s="140" t="str">
        <f t="shared" si="113"/>
        <v>!</v>
      </c>
      <c r="D104" s="126" t="str">
        <f>INDEX($AR104:$BA104,MATCH(General!$F$14,$AR$4:$BA$4,0))</f>
        <v>Price without taxes and subsidies</v>
      </c>
      <c r="E104" s="60" t="str">
        <f>General!$F$16&amp;" / "&amp;INDEX($BC104:$BL104,MATCH(General!$F$14,$BC$4:$BL$4,0))</f>
        <v>EUR / kWh</v>
      </c>
      <c r="G104" s="31"/>
      <c r="H104" s="31">
        <v>0</v>
      </c>
      <c r="I104" s="31">
        <v>0</v>
      </c>
      <c r="J104" s="31">
        <v>0</v>
      </c>
      <c r="K104" s="31">
        <v>0</v>
      </c>
      <c r="L104" s="31">
        <v>0</v>
      </c>
      <c r="M104" s="31">
        <v>0</v>
      </c>
      <c r="N104" s="31">
        <v>0</v>
      </c>
      <c r="O104" s="31">
        <v>0</v>
      </c>
      <c r="P104" s="31">
        <v>0</v>
      </c>
      <c r="Q104" s="31">
        <v>0</v>
      </c>
      <c r="R104" s="31">
        <v>0</v>
      </c>
      <c r="S104" s="31">
        <v>0</v>
      </c>
      <c r="T104" s="31">
        <v>0</v>
      </c>
      <c r="U104" s="31">
        <v>0</v>
      </c>
      <c r="V104" s="31">
        <v>0</v>
      </c>
      <c r="W104" s="31">
        <v>0</v>
      </c>
      <c r="X104" s="31">
        <v>0</v>
      </c>
      <c r="Y104" s="31">
        <v>0</v>
      </c>
      <c r="Z104" s="31">
        <v>0</v>
      </c>
      <c r="AA104" s="31">
        <v>0</v>
      </c>
      <c r="AB104" s="31"/>
      <c r="AC104" s="31"/>
      <c r="AD104" s="31"/>
      <c r="AE104" s="31"/>
      <c r="AF104" s="31"/>
      <c r="AG104" s="31"/>
      <c r="AH104" s="31"/>
      <c r="AI104" s="31"/>
      <c r="AJ104" s="31"/>
      <c r="AK104" s="31"/>
      <c r="AL104" s="31"/>
      <c r="AM104" s="31"/>
      <c r="AN104" s="31"/>
      <c r="AO104" s="31"/>
      <c r="AP104" s="31"/>
      <c r="AR104" s="39" t="s">
        <v>83</v>
      </c>
      <c r="AS104" s="39" t="s">
        <v>57</v>
      </c>
      <c r="AT104" s="39" t="s">
        <v>57</v>
      </c>
      <c r="AU104" s="39" t="s">
        <v>57</v>
      </c>
      <c r="AV104" s="39" t="s">
        <v>57</v>
      </c>
      <c r="AW104" s="39" t="s">
        <v>57</v>
      </c>
      <c r="AX104" s="39" t="s">
        <v>57</v>
      </c>
      <c r="AY104" s="39" t="s">
        <v>57</v>
      </c>
      <c r="AZ104" s="39" t="s">
        <v>57</v>
      </c>
      <c r="BA104" s="39" t="s">
        <v>57</v>
      </c>
      <c r="BC104" s="39" t="s">
        <v>52</v>
      </c>
      <c r="BD104" s="39" t="s">
        <v>52</v>
      </c>
      <c r="BE104" s="39" t="s">
        <v>57</v>
      </c>
      <c r="BF104" s="39" t="s">
        <v>57</v>
      </c>
      <c r="BG104" s="39" t="s">
        <v>57</v>
      </c>
      <c r="BH104" s="39" t="s">
        <v>57</v>
      </c>
      <c r="BI104" s="39" t="s">
        <v>57</v>
      </c>
      <c r="BJ104" s="39" t="s">
        <v>57</v>
      </c>
      <c r="BK104" s="39" t="s">
        <v>57</v>
      </c>
      <c r="BL104" s="39" t="s">
        <v>57</v>
      </c>
      <c r="BN104" s="25">
        <f>COUNTIFS($G104:$AP104,"",$G$88:$AP$88,"&lt;="&amp;Config!$F$12)</f>
        <v>1</v>
      </c>
    </row>
    <row r="105" spans="2:66" outlineLevel="1">
      <c r="D105" s="126" t="str">
        <f>INDEX($AR105:$BA105,MATCH(General!$F$14,$AR$4:$BA$4,0))</f>
        <v>Price with taxes and subsidies</v>
      </c>
      <c r="E105" s="60" t="str">
        <f>General!$F$16&amp;" / "&amp;INDEX($BC105:$BL105,MATCH(General!$F$14,$BC$4:$BL$4,0))</f>
        <v>EUR / kWh</v>
      </c>
      <c r="G105" s="27">
        <f t="shared" ref="G105:AP105" si="114">SUM(G104,G106:G107)</f>
        <v>0</v>
      </c>
      <c r="H105" s="27">
        <f t="shared" si="114"/>
        <v>0</v>
      </c>
      <c r="I105" s="27">
        <f t="shared" si="114"/>
        <v>0</v>
      </c>
      <c r="J105" s="27">
        <f t="shared" si="114"/>
        <v>0</v>
      </c>
      <c r="K105" s="27">
        <f t="shared" si="114"/>
        <v>0</v>
      </c>
      <c r="L105" s="27">
        <f t="shared" si="114"/>
        <v>0</v>
      </c>
      <c r="M105" s="27">
        <f t="shared" si="114"/>
        <v>0</v>
      </c>
      <c r="N105" s="27">
        <f t="shared" si="114"/>
        <v>0</v>
      </c>
      <c r="O105" s="27">
        <f t="shared" si="114"/>
        <v>0</v>
      </c>
      <c r="P105" s="27">
        <f t="shared" si="114"/>
        <v>0</v>
      </c>
      <c r="Q105" s="27">
        <f t="shared" si="114"/>
        <v>0</v>
      </c>
      <c r="R105" s="27">
        <f t="shared" si="114"/>
        <v>0</v>
      </c>
      <c r="S105" s="27">
        <f t="shared" si="114"/>
        <v>0</v>
      </c>
      <c r="T105" s="27">
        <f t="shared" si="114"/>
        <v>0</v>
      </c>
      <c r="U105" s="27">
        <f t="shared" si="114"/>
        <v>0</v>
      </c>
      <c r="V105" s="27">
        <f t="shared" si="114"/>
        <v>0</v>
      </c>
      <c r="W105" s="27">
        <f t="shared" si="114"/>
        <v>0</v>
      </c>
      <c r="X105" s="27">
        <f t="shared" si="114"/>
        <v>0</v>
      </c>
      <c r="Y105" s="27">
        <f t="shared" si="114"/>
        <v>0</v>
      </c>
      <c r="Z105" s="27">
        <f t="shared" si="114"/>
        <v>0</v>
      </c>
      <c r="AA105" s="27">
        <f t="shared" si="114"/>
        <v>0</v>
      </c>
      <c r="AB105" s="27">
        <f t="shared" si="114"/>
        <v>0</v>
      </c>
      <c r="AC105" s="27">
        <f t="shared" si="114"/>
        <v>0</v>
      </c>
      <c r="AD105" s="27">
        <f t="shared" si="114"/>
        <v>0</v>
      </c>
      <c r="AE105" s="27">
        <f t="shared" si="114"/>
        <v>0</v>
      </c>
      <c r="AF105" s="27">
        <f t="shared" si="114"/>
        <v>0</v>
      </c>
      <c r="AG105" s="27">
        <f t="shared" si="114"/>
        <v>0</v>
      </c>
      <c r="AH105" s="27">
        <f t="shared" si="114"/>
        <v>0</v>
      </c>
      <c r="AI105" s="27">
        <f t="shared" si="114"/>
        <v>0</v>
      </c>
      <c r="AJ105" s="27">
        <f t="shared" si="114"/>
        <v>0</v>
      </c>
      <c r="AK105" s="27">
        <f t="shared" si="114"/>
        <v>0</v>
      </c>
      <c r="AL105" s="27">
        <f t="shared" si="114"/>
        <v>0</v>
      </c>
      <c r="AM105" s="27">
        <f t="shared" si="114"/>
        <v>0</v>
      </c>
      <c r="AN105" s="27">
        <f t="shared" si="114"/>
        <v>0</v>
      </c>
      <c r="AO105" s="27">
        <f t="shared" si="114"/>
        <v>0</v>
      </c>
      <c r="AP105" s="27">
        <f t="shared" si="114"/>
        <v>0</v>
      </c>
      <c r="AR105" s="39" t="s">
        <v>78</v>
      </c>
      <c r="AS105" s="39" t="s">
        <v>57</v>
      </c>
      <c r="AT105" s="39" t="s">
        <v>57</v>
      </c>
      <c r="AU105" s="39" t="s">
        <v>57</v>
      </c>
      <c r="AV105" s="39" t="s">
        <v>57</v>
      </c>
      <c r="AW105" s="39" t="s">
        <v>57</v>
      </c>
      <c r="AX105" s="39" t="s">
        <v>57</v>
      </c>
      <c r="AY105" s="39" t="s">
        <v>57</v>
      </c>
      <c r="AZ105" s="39" t="s">
        <v>57</v>
      </c>
      <c r="BA105" s="39" t="s">
        <v>57</v>
      </c>
      <c r="BC105" s="39" t="s">
        <v>52</v>
      </c>
      <c r="BD105" s="39" t="s">
        <v>52</v>
      </c>
      <c r="BE105" s="39" t="s">
        <v>57</v>
      </c>
      <c r="BF105" s="39" t="s">
        <v>57</v>
      </c>
      <c r="BG105" s="39" t="s">
        <v>57</v>
      </c>
      <c r="BH105" s="39" t="s">
        <v>57</v>
      </c>
      <c r="BI105" s="39" t="s">
        <v>57</v>
      </c>
      <c r="BJ105" s="39" t="s">
        <v>57</v>
      </c>
      <c r="BK105" s="39" t="s">
        <v>57</v>
      </c>
      <c r="BL105" s="39" t="s">
        <v>57</v>
      </c>
    </row>
    <row r="106" spans="2:66" ht="12" outlineLevel="1">
      <c r="B106" s="140" t="str">
        <f t="shared" ref="B106:B107" si="115">IF(BN106&lt;&gt;0,"!","")</f>
        <v>!</v>
      </c>
      <c r="D106" s="133" t="str">
        <f>INDEX($AR106:$BA106,MATCH(General!$F$14,$AR$4:$BA$4,0))</f>
        <v>VAT / special taxes</v>
      </c>
      <c r="E106" s="132" t="str">
        <f>General!$F$16&amp;" / "&amp;INDEX($BC106:$BL106,MATCH(General!$F$14,$BC$4:$BL$4,0))</f>
        <v>EUR / kWh</v>
      </c>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R106" s="39" t="s">
        <v>504</v>
      </c>
      <c r="AS106" s="39" t="s">
        <v>57</v>
      </c>
      <c r="AT106" s="39" t="s">
        <v>57</v>
      </c>
      <c r="AU106" s="39" t="s">
        <v>57</v>
      </c>
      <c r="AV106" s="39" t="s">
        <v>57</v>
      </c>
      <c r="AW106" s="39" t="s">
        <v>57</v>
      </c>
      <c r="AX106" s="39" t="s">
        <v>57</v>
      </c>
      <c r="AY106" s="39" t="s">
        <v>57</v>
      </c>
      <c r="AZ106" s="39" t="s">
        <v>57</v>
      </c>
      <c r="BA106" s="39" t="s">
        <v>57</v>
      </c>
      <c r="BC106" s="39" t="s">
        <v>52</v>
      </c>
      <c r="BD106" s="39" t="s">
        <v>52</v>
      </c>
      <c r="BE106" s="39" t="s">
        <v>57</v>
      </c>
      <c r="BF106" s="39" t="s">
        <v>57</v>
      </c>
      <c r="BG106" s="39" t="s">
        <v>57</v>
      </c>
      <c r="BH106" s="39" t="s">
        <v>57</v>
      </c>
      <c r="BI106" s="39" t="s">
        <v>57</v>
      </c>
      <c r="BJ106" s="39" t="s">
        <v>57</v>
      </c>
      <c r="BK106" s="39" t="s">
        <v>57</v>
      </c>
      <c r="BL106" s="39" t="s">
        <v>57</v>
      </c>
      <c r="BN106" s="25">
        <f>COUNTIFS($G106:$AP106,"",$G$88:$AP$88,"&lt;="&amp;Config!$F$12)</f>
        <v>20</v>
      </c>
    </row>
    <row r="107" spans="2:66" ht="12" outlineLevel="1">
      <c r="B107" s="140" t="str">
        <f t="shared" si="115"/>
        <v>!</v>
      </c>
      <c r="D107" s="133" t="str">
        <f>INDEX($AR107:$BA107,MATCH(General!$F$14,$AR$4:$BA$4,0))</f>
        <v>Subsidies</v>
      </c>
      <c r="E107" s="132" t="str">
        <f>General!$F$16&amp;" / "&amp;INDEX($BC107:$BL107,MATCH(General!$F$14,$BC$4:$BL$4,0))</f>
        <v>EUR / kWh</v>
      </c>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R107" s="39" t="s">
        <v>505</v>
      </c>
      <c r="AS107" s="39" t="s">
        <v>57</v>
      </c>
      <c r="AT107" s="39" t="s">
        <v>57</v>
      </c>
      <c r="AU107" s="39" t="s">
        <v>57</v>
      </c>
      <c r="AV107" s="39" t="s">
        <v>57</v>
      </c>
      <c r="AW107" s="39" t="s">
        <v>57</v>
      </c>
      <c r="AX107" s="39" t="s">
        <v>57</v>
      </c>
      <c r="AY107" s="39" t="s">
        <v>57</v>
      </c>
      <c r="AZ107" s="39" t="s">
        <v>57</v>
      </c>
      <c r="BA107" s="39" t="s">
        <v>57</v>
      </c>
      <c r="BC107" s="39" t="s">
        <v>52</v>
      </c>
      <c r="BD107" s="39" t="s">
        <v>52</v>
      </c>
      <c r="BE107" s="39" t="s">
        <v>57</v>
      </c>
      <c r="BF107" s="39" t="s">
        <v>57</v>
      </c>
      <c r="BG107" s="39" t="s">
        <v>57</v>
      </c>
      <c r="BH107" s="39" t="s">
        <v>57</v>
      </c>
      <c r="BI107" s="39" t="s">
        <v>57</v>
      </c>
      <c r="BJ107" s="39" t="s">
        <v>57</v>
      </c>
      <c r="BK107" s="39" t="s">
        <v>57</v>
      </c>
      <c r="BL107" s="39" t="s">
        <v>57</v>
      </c>
      <c r="BN107" s="25">
        <f>COUNTIFS($G107:$AP107,"",$G$88:$AP$88,"&lt;="&amp;Config!$F$12)</f>
        <v>20</v>
      </c>
    </row>
    <row r="108" spans="2:66" outlineLevel="1">
      <c r="D108" s="127" t="str">
        <f>INDEX($AR108:$BA108,MATCH(General!$F$14,$AR$4:$BA$4,0))</f>
        <v>LPG</v>
      </c>
      <c r="E108" s="11"/>
      <c r="AR108" s="39" t="s">
        <v>68</v>
      </c>
      <c r="AS108" s="39" t="s">
        <v>57</v>
      </c>
      <c r="AT108" s="39" t="s">
        <v>57</v>
      </c>
      <c r="AU108" s="39" t="s">
        <v>57</v>
      </c>
      <c r="AV108" s="39" t="s">
        <v>57</v>
      </c>
      <c r="AW108" s="39" t="s">
        <v>57</v>
      </c>
      <c r="AX108" s="39" t="s">
        <v>57</v>
      </c>
      <c r="AY108" s="39" t="s">
        <v>57</v>
      </c>
      <c r="AZ108" s="39" t="s">
        <v>57</v>
      </c>
      <c r="BA108" s="39" t="s">
        <v>57</v>
      </c>
    </row>
    <row r="109" spans="2:66" outlineLevel="1">
      <c r="B109" s="140" t="str">
        <f t="shared" ref="B109:B110" si="116">IF(BN109&lt;&gt;0,"!","")</f>
        <v>!</v>
      </c>
      <c r="D109" s="126" t="str">
        <f>INDEX($AR109:$BA109,MATCH(General!$F$14,$AR$4:$BA$4,0))</f>
        <v>Quantity</v>
      </c>
      <c r="E109" s="60" t="str">
        <f>INDEX($BC109:$BL109,MATCH(General!$F$14,$BC$4:$BL$4,0))</f>
        <v>kWh</v>
      </c>
      <c r="F109" s="25">
        <f>SUM(G109:AP109)</f>
        <v>0</v>
      </c>
      <c r="G109" s="30"/>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c r="Z109" s="30">
        <v>0</v>
      </c>
      <c r="AA109" s="30">
        <v>0</v>
      </c>
      <c r="AB109" s="30"/>
      <c r="AC109" s="30"/>
      <c r="AD109" s="30"/>
      <c r="AE109" s="30"/>
      <c r="AF109" s="30"/>
      <c r="AG109" s="30"/>
      <c r="AH109" s="30"/>
      <c r="AI109" s="30"/>
      <c r="AJ109" s="30"/>
      <c r="AK109" s="30"/>
      <c r="AL109" s="30"/>
      <c r="AM109" s="30"/>
      <c r="AN109" s="30"/>
      <c r="AO109" s="30"/>
      <c r="AP109" s="30"/>
      <c r="AR109" s="39" t="s">
        <v>51</v>
      </c>
      <c r="AS109" s="39" t="s">
        <v>57</v>
      </c>
      <c r="AT109" s="39" t="s">
        <v>57</v>
      </c>
      <c r="AU109" s="39" t="s">
        <v>57</v>
      </c>
      <c r="AV109" s="39" t="s">
        <v>57</v>
      </c>
      <c r="AW109" s="39" t="s">
        <v>57</v>
      </c>
      <c r="AX109" s="39" t="s">
        <v>57</v>
      </c>
      <c r="AY109" s="39" t="s">
        <v>57</v>
      </c>
      <c r="AZ109" s="39" t="s">
        <v>57</v>
      </c>
      <c r="BA109" s="39" t="s">
        <v>57</v>
      </c>
      <c r="BC109" s="39" t="s">
        <v>52</v>
      </c>
      <c r="BD109" s="39" t="s">
        <v>52</v>
      </c>
      <c r="BE109" s="39" t="s">
        <v>57</v>
      </c>
      <c r="BF109" s="39" t="s">
        <v>57</v>
      </c>
      <c r="BG109" s="39" t="s">
        <v>57</v>
      </c>
      <c r="BH109" s="39" t="s">
        <v>57</v>
      </c>
      <c r="BI109" s="39" t="s">
        <v>57</v>
      </c>
      <c r="BJ109" s="39" t="s">
        <v>57</v>
      </c>
      <c r="BK109" s="39" t="s">
        <v>57</v>
      </c>
      <c r="BL109" s="39" t="s">
        <v>57</v>
      </c>
      <c r="BN109" s="25">
        <f>COUNTIFS($G109:$AP109,"",$G$88:$AP$88,"&lt;="&amp;Config!$F$12)</f>
        <v>1</v>
      </c>
    </row>
    <row r="110" spans="2:66" outlineLevel="1">
      <c r="B110" s="140" t="str">
        <f t="shared" si="116"/>
        <v>!</v>
      </c>
      <c r="D110" s="126" t="str">
        <f>INDEX($AR110:$BA110,MATCH(General!$F$14,$AR$4:$BA$4,0))</f>
        <v>Price without taxes and subsidies</v>
      </c>
      <c r="E110" s="60" t="str">
        <f>General!$F$16&amp;" / "&amp;INDEX($BC110:$BL110,MATCH(General!$F$14,$BC$4:$BL$4,0))</f>
        <v>EUR / kWh</v>
      </c>
      <c r="G110" s="31"/>
      <c r="H110" s="31">
        <v>0</v>
      </c>
      <c r="I110" s="31">
        <v>0</v>
      </c>
      <c r="J110" s="31">
        <v>0</v>
      </c>
      <c r="K110" s="31">
        <v>0</v>
      </c>
      <c r="L110" s="31">
        <v>0</v>
      </c>
      <c r="M110" s="31">
        <v>0</v>
      </c>
      <c r="N110" s="31">
        <v>0</v>
      </c>
      <c r="O110" s="31">
        <v>0</v>
      </c>
      <c r="P110" s="31">
        <v>0</v>
      </c>
      <c r="Q110" s="31">
        <v>0</v>
      </c>
      <c r="R110" s="31">
        <v>0</v>
      </c>
      <c r="S110" s="31">
        <v>0</v>
      </c>
      <c r="T110" s="31">
        <v>0</v>
      </c>
      <c r="U110" s="31">
        <v>0</v>
      </c>
      <c r="V110" s="31">
        <v>0</v>
      </c>
      <c r="W110" s="31">
        <v>0</v>
      </c>
      <c r="X110" s="31">
        <v>0</v>
      </c>
      <c r="Y110" s="31">
        <v>0</v>
      </c>
      <c r="Z110" s="31">
        <v>0</v>
      </c>
      <c r="AA110" s="31">
        <v>0</v>
      </c>
      <c r="AB110" s="31"/>
      <c r="AC110" s="31"/>
      <c r="AD110" s="31"/>
      <c r="AE110" s="31"/>
      <c r="AF110" s="31"/>
      <c r="AG110" s="31"/>
      <c r="AH110" s="31"/>
      <c r="AI110" s="31"/>
      <c r="AJ110" s="31"/>
      <c r="AK110" s="31"/>
      <c r="AL110" s="31"/>
      <c r="AM110" s="31"/>
      <c r="AN110" s="31"/>
      <c r="AO110" s="31"/>
      <c r="AP110" s="31"/>
      <c r="AR110" s="39" t="s">
        <v>83</v>
      </c>
      <c r="AS110" s="39" t="s">
        <v>57</v>
      </c>
      <c r="AT110" s="39" t="s">
        <v>57</v>
      </c>
      <c r="AU110" s="39" t="s">
        <v>57</v>
      </c>
      <c r="AV110" s="39" t="s">
        <v>57</v>
      </c>
      <c r="AW110" s="39" t="s">
        <v>57</v>
      </c>
      <c r="AX110" s="39" t="s">
        <v>57</v>
      </c>
      <c r="AY110" s="39" t="s">
        <v>57</v>
      </c>
      <c r="AZ110" s="39" t="s">
        <v>57</v>
      </c>
      <c r="BA110" s="39" t="s">
        <v>57</v>
      </c>
      <c r="BC110" s="39" t="s">
        <v>52</v>
      </c>
      <c r="BD110" s="39" t="s">
        <v>52</v>
      </c>
      <c r="BE110" s="39" t="s">
        <v>57</v>
      </c>
      <c r="BF110" s="39" t="s">
        <v>57</v>
      </c>
      <c r="BG110" s="39" t="s">
        <v>57</v>
      </c>
      <c r="BH110" s="39" t="s">
        <v>57</v>
      </c>
      <c r="BI110" s="39" t="s">
        <v>57</v>
      </c>
      <c r="BJ110" s="39" t="s">
        <v>57</v>
      </c>
      <c r="BK110" s="39" t="s">
        <v>57</v>
      </c>
      <c r="BL110" s="39" t="s">
        <v>57</v>
      </c>
      <c r="BN110" s="25">
        <f>COUNTIFS($G110:$AP110,"",$G$88:$AP$88,"&lt;="&amp;Config!$F$12)</f>
        <v>1</v>
      </c>
    </row>
    <row r="111" spans="2:66" outlineLevel="1">
      <c r="D111" s="126" t="str">
        <f>INDEX($AR111:$BA111,MATCH(General!$F$14,$AR$4:$BA$4,0))</f>
        <v>Price with taxes and subsidies</v>
      </c>
      <c r="E111" s="60" t="str">
        <f>General!$F$16&amp;" / "&amp;INDEX($BC111:$BL111,MATCH(General!$F$14,$BC$4:$BL$4,0))</f>
        <v>EUR / kWh</v>
      </c>
      <c r="G111" s="27">
        <f t="shared" ref="G111:AP111" si="117">SUM(G110,G112:G113)</f>
        <v>0</v>
      </c>
      <c r="H111" s="27">
        <f t="shared" si="117"/>
        <v>0</v>
      </c>
      <c r="I111" s="27">
        <f t="shared" si="117"/>
        <v>0</v>
      </c>
      <c r="J111" s="27">
        <f t="shared" si="117"/>
        <v>0</v>
      </c>
      <c r="K111" s="27">
        <f t="shared" si="117"/>
        <v>0</v>
      </c>
      <c r="L111" s="27">
        <f t="shared" si="117"/>
        <v>0</v>
      </c>
      <c r="M111" s="27">
        <f t="shared" si="117"/>
        <v>0</v>
      </c>
      <c r="N111" s="27">
        <f t="shared" si="117"/>
        <v>0</v>
      </c>
      <c r="O111" s="27">
        <f t="shared" si="117"/>
        <v>0</v>
      </c>
      <c r="P111" s="27">
        <f t="shared" si="117"/>
        <v>0</v>
      </c>
      <c r="Q111" s="27">
        <f t="shared" si="117"/>
        <v>0</v>
      </c>
      <c r="R111" s="27">
        <f t="shared" si="117"/>
        <v>0</v>
      </c>
      <c r="S111" s="27">
        <f t="shared" si="117"/>
        <v>0</v>
      </c>
      <c r="T111" s="27">
        <f t="shared" si="117"/>
        <v>0</v>
      </c>
      <c r="U111" s="27">
        <f t="shared" si="117"/>
        <v>0</v>
      </c>
      <c r="V111" s="27">
        <f t="shared" si="117"/>
        <v>0</v>
      </c>
      <c r="W111" s="27">
        <f t="shared" si="117"/>
        <v>0</v>
      </c>
      <c r="X111" s="27">
        <f t="shared" si="117"/>
        <v>0</v>
      </c>
      <c r="Y111" s="27">
        <f t="shared" si="117"/>
        <v>0</v>
      </c>
      <c r="Z111" s="27">
        <f t="shared" si="117"/>
        <v>0</v>
      </c>
      <c r="AA111" s="27">
        <f t="shared" si="117"/>
        <v>0</v>
      </c>
      <c r="AB111" s="27">
        <f t="shared" si="117"/>
        <v>0</v>
      </c>
      <c r="AC111" s="27">
        <f t="shared" si="117"/>
        <v>0</v>
      </c>
      <c r="AD111" s="27">
        <f t="shared" si="117"/>
        <v>0</v>
      </c>
      <c r="AE111" s="27">
        <f t="shared" si="117"/>
        <v>0</v>
      </c>
      <c r="AF111" s="27">
        <f t="shared" si="117"/>
        <v>0</v>
      </c>
      <c r="AG111" s="27">
        <f t="shared" si="117"/>
        <v>0</v>
      </c>
      <c r="AH111" s="27">
        <f t="shared" si="117"/>
        <v>0</v>
      </c>
      <c r="AI111" s="27">
        <f t="shared" si="117"/>
        <v>0</v>
      </c>
      <c r="AJ111" s="27">
        <f t="shared" si="117"/>
        <v>0</v>
      </c>
      <c r="AK111" s="27">
        <f t="shared" si="117"/>
        <v>0</v>
      </c>
      <c r="AL111" s="27">
        <f t="shared" si="117"/>
        <v>0</v>
      </c>
      <c r="AM111" s="27">
        <f t="shared" si="117"/>
        <v>0</v>
      </c>
      <c r="AN111" s="27">
        <f t="shared" si="117"/>
        <v>0</v>
      </c>
      <c r="AO111" s="27">
        <f t="shared" si="117"/>
        <v>0</v>
      </c>
      <c r="AP111" s="27">
        <f t="shared" si="117"/>
        <v>0</v>
      </c>
      <c r="AR111" s="39" t="s">
        <v>78</v>
      </c>
      <c r="AS111" s="39" t="s">
        <v>57</v>
      </c>
      <c r="AT111" s="39" t="s">
        <v>57</v>
      </c>
      <c r="AU111" s="39" t="s">
        <v>57</v>
      </c>
      <c r="AV111" s="39" t="s">
        <v>57</v>
      </c>
      <c r="AW111" s="39" t="s">
        <v>57</v>
      </c>
      <c r="AX111" s="39" t="s">
        <v>57</v>
      </c>
      <c r="AY111" s="39" t="s">
        <v>57</v>
      </c>
      <c r="AZ111" s="39" t="s">
        <v>57</v>
      </c>
      <c r="BA111" s="39" t="s">
        <v>57</v>
      </c>
      <c r="BC111" s="39" t="s">
        <v>52</v>
      </c>
      <c r="BD111" s="39" t="s">
        <v>52</v>
      </c>
      <c r="BE111" s="39" t="s">
        <v>57</v>
      </c>
      <c r="BF111" s="39" t="s">
        <v>57</v>
      </c>
      <c r="BG111" s="39" t="s">
        <v>57</v>
      </c>
      <c r="BH111" s="39" t="s">
        <v>57</v>
      </c>
      <c r="BI111" s="39" t="s">
        <v>57</v>
      </c>
      <c r="BJ111" s="39" t="s">
        <v>57</v>
      </c>
      <c r="BK111" s="39" t="s">
        <v>57</v>
      </c>
      <c r="BL111" s="39" t="s">
        <v>57</v>
      </c>
    </row>
    <row r="112" spans="2:66" ht="12" outlineLevel="1">
      <c r="B112" s="140" t="str">
        <f t="shared" ref="B112:B113" si="118">IF(BN112&lt;&gt;0,"!","")</f>
        <v>!</v>
      </c>
      <c r="D112" s="133" t="str">
        <f>INDEX($AR112:$BA112,MATCH(General!$F$14,$AR$4:$BA$4,0))</f>
        <v>VAT / special taxes</v>
      </c>
      <c r="E112" s="132" t="str">
        <f>General!$F$16&amp;" / "&amp;INDEX($BC112:$BL112,MATCH(General!$F$14,$BC$4:$BL$4,0))</f>
        <v>EUR / kWh</v>
      </c>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R112" s="39" t="s">
        <v>504</v>
      </c>
      <c r="AS112" s="39" t="s">
        <v>57</v>
      </c>
      <c r="AT112" s="39" t="s">
        <v>57</v>
      </c>
      <c r="AU112" s="39" t="s">
        <v>57</v>
      </c>
      <c r="AV112" s="39" t="s">
        <v>57</v>
      </c>
      <c r="AW112" s="39" t="s">
        <v>57</v>
      </c>
      <c r="AX112" s="39" t="s">
        <v>57</v>
      </c>
      <c r="AY112" s="39" t="s">
        <v>57</v>
      </c>
      <c r="AZ112" s="39" t="s">
        <v>57</v>
      </c>
      <c r="BA112" s="39" t="s">
        <v>57</v>
      </c>
      <c r="BC112" s="39" t="s">
        <v>52</v>
      </c>
      <c r="BD112" s="39" t="s">
        <v>52</v>
      </c>
      <c r="BE112" s="39" t="s">
        <v>57</v>
      </c>
      <c r="BF112" s="39" t="s">
        <v>57</v>
      </c>
      <c r="BG112" s="39" t="s">
        <v>57</v>
      </c>
      <c r="BH112" s="39" t="s">
        <v>57</v>
      </c>
      <c r="BI112" s="39" t="s">
        <v>57</v>
      </c>
      <c r="BJ112" s="39" t="s">
        <v>57</v>
      </c>
      <c r="BK112" s="39" t="s">
        <v>57</v>
      </c>
      <c r="BL112" s="39" t="s">
        <v>57</v>
      </c>
      <c r="BN112" s="25">
        <f>COUNTIFS($G112:$AP112,"",$G$88:$AP$88,"&lt;="&amp;Config!$F$12)</f>
        <v>20</v>
      </c>
    </row>
    <row r="113" spans="2:66" ht="12" outlineLevel="1">
      <c r="B113" s="140" t="str">
        <f t="shared" si="118"/>
        <v>!</v>
      </c>
      <c r="D113" s="133" t="str">
        <f>INDEX($AR113:$BA113,MATCH(General!$F$14,$AR$4:$BA$4,0))</f>
        <v>Subsidies</v>
      </c>
      <c r="E113" s="132" t="str">
        <f>General!$F$16&amp;" / "&amp;INDEX($BC113:$BL113,MATCH(General!$F$14,$BC$4:$BL$4,0))</f>
        <v>EUR / kWh</v>
      </c>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R113" s="39" t="s">
        <v>505</v>
      </c>
      <c r="AS113" s="39" t="s">
        <v>57</v>
      </c>
      <c r="AT113" s="39" t="s">
        <v>57</v>
      </c>
      <c r="AU113" s="39" t="s">
        <v>57</v>
      </c>
      <c r="AV113" s="39" t="s">
        <v>57</v>
      </c>
      <c r="AW113" s="39" t="s">
        <v>57</v>
      </c>
      <c r="AX113" s="39" t="s">
        <v>57</v>
      </c>
      <c r="AY113" s="39" t="s">
        <v>57</v>
      </c>
      <c r="AZ113" s="39" t="s">
        <v>57</v>
      </c>
      <c r="BA113" s="39" t="s">
        <v>57</v>
      </c>
      <c r="BC113" s="39" t="s">
        <v>52</v>
      </c>
      <c r="BD113" s="39" t="s">
        <v>52</v>
      </c>
      <c r="BE113" s="39" t="s">
        <v>57</v>
      </c>
      <c r="BF113" s="39" t="s">
        <v>57</v>
      </c>
      <c r="BG113" s="39" t="s">
        <v>57</v>
      </c>
      <c r="BH113" s="39" t="s">
        <v>57</v>
      </c>
      <c r="BI113" s="39" t="s">
        <v>57</v>
      </c>
      <c r="BJ113" s="39" t="s">
        <v>57</v>
      </c>
      <c r="BK113" s="39" t="s">
        <v>57</v>
      </c>
      <c r="BL113" s="39" t="s">
        <v>57</v>
      </c>
      <c r="BN113" s="25">
        <f>COUNTIFS($G113:$AP113,"",$G$88:$AP$88,"&lt;="&amp;Config!$F$12)</f>
        <v>20</v>
      </c>
    </row>
    <row r="114" spans="2:66" outlineLevel="1">
      <c r="D114" s="127" t="str">
        <f>INDEX($AR114:$BA114,MATCH(General!$F$14,$AR$4:$BA$4,0))</f>
        <v>District heating system</v>
      </c>
      <c r="E114" s="11"/>
      <c r="AR114" s="39" t="s">
        <v>70</v>
      </c>
      <c r="AS114" s="39" t="s">
        <v>57</v>
      </c>
      <c r="AT114" s="39" t="s">
        <v>57</v>
      </c>
      <c r="AU114" s="39" t="s">
        <v>57</v>
      </c>
      <c r="AV114" s="39" t="s">
        <v>57</v>
      </c>
      <c r="AW114" s="39" t="s">
        <v>57</v>
      </c>
      <c r="AX114" s="39" t="s">
        <v>57</v>
      </c>
      <c r="AY114" s="39" t="s">
        <v>57</v>
      </c>
      <c r="AZ114" s="39" t="s">
        <v>57</v>
      </c>
      <c r="BA114" s="39" t="s">
        <v>57</v>
      </c>
    </row>
    <row r="115" spans="2:66" outlineLevel="1">
      <c r="B115" s="140" t="str">
        <f t="shared" ref="B115:B116" si="119">IF(BN115&lt;&gt;0,"!","")</f>
        <v>!</v>
      </c>
      <c r="D115" s="126" t="str">
        <f>INDEX($AR115:$BA115,MATCH(General!$F$14,$AR$4:$BA$4,0))</f>
        <v>Quantity</v>
      </c>
      <c r="E115" s="60" t="str">
        <f>INDEX($BC115:$BL115,MATCH(General!$F$14,$BC$4:$BL$4,0))</f>
        <v>kWh</v>
      </c>
      <c r="F115" s="25">
        <f>SUM(G115:AP115)</f>
        <v>0</v>
      </c>
      <c r="G115" s="30"/>
      <c r="H115" s="30">
        <v>0</v>
      </c>
      <c r="I115" s="30">
        <v>0</v>
      </c>
      <c r="J115" s="30">
        <v>0</v>
      </c>
      <c r="K115" s="30">
        <v>0</v>
      </c>
      <c r="L115" s="30">
        <v>0</v>
      </c>
      <c r="M115" s="30">
        <v>0</v>
      </c>
      <c r="N115" s="30">
        <v>0</v>
      </c>
      <c r="O115" s="30">
        <v>0</v>
      </c>
      <c r="P115" s="30">
        <v>0</v>
      </c>
      <c r="Q115" s="30">
        <v>0</v>
      </c>
      <c r="R115" s="30">
        <v>0</v>
      </c>
      <c r="S115" s="30">
        <v>0</v>
      </c>
      <c r="T115" s="30">
        <v>0</v>
      </c>
      <c r="U115" s="30">
        <v>0</v>
      </c>
      <c r="V115" s="30">
        <v>0</v>
      </c>
      <c r="W115" s="30">
        <v>0</v>
      </c>
      <c r="X115" s="30">
        <v>0</v>
      </c>
      <c r="Y115" s="30">
        <v>0</v>
      </c>
      <c r="Z115" s="30">
        <v>0</v>
      </c>
      <c r="AA115" s="30">
        <v>0</v>
      </c>
      <c r="AB115" s="30"/>
      <c r="AC115" s="30"/>
      <c r="AD115" s="30"/>
      <c r="AE115" s="30"/>
      <c r="AF115" s="30"/>
      <c r="AG115" s="30"/>
      <c r="AH115" s="30"/>
      <c r="AI115" s="30"/>
      <c r="AJ115" s="30"/>
      <c r="AK115" s="30"/>
      <c r="AL115" s="30"/>
      <c r="AM115" s="30"/>
      <c r="AN115" s="30"/>
      <c r="AO115" s="30"/>
      <c r="AP115" s="30"/>
      <c r="AR115" s="39" t="s">
        <v>51</v>
      </c>
      <c r="AS115" s="39" t="s">
        <v>57</v>
      </c>
      <c r="AT115" s="39" t="s">
        <v>57</v>
      </c>
      <c r="AU115" s="39" t="s">
        <v>57</v>
      </c>
      <c r="AV115" s="39" t="s">
        <v>57</v>
      </c>
      <c r="AW115" s="39" t="s">
        <v>57</v>
      </c>
      <c r="AX115" s="39" t="s">
        <v>57</v>
      </c>
      <c r="AY115" s="39" t="s">
        <v>57</v>
      </c>
      <c r="AZ115" s="39" t="s">
        <v>57</v>
      </c>
      <c r="BA115" s="39" t="s">
        <v>57</v>
      </c>
      <c r="BC115" s="39" t="s">
        <v>52</v>
      </c>
      <c r="BD115" s="39" t="s">
        <v>52</v>
      </c>
      <c r="BE115" s="39" t="s">
        <v>57</v>
      </c>
      <c r="BF115" s="39" t="s">
        <v>57</v>
      </c>
      <c r="BG115" s="39" t="s">
        <v>57</v>
      </c>
      <c r="BH115" s="39" t="s">
        <v>57</v>
      </c>
      <c r="BI115" s="39" t="s">
        <v>57</v>
      </c>
      <c r="BJ115" s="39" t="s">
        <v>57</v>
      </c>
      <c r="BK115" s="39" t="s">
        <v>57</v>
      </c>
      <c r="BL115" s="39" t="s">
        <v>57</v>
      </c>
      <c r="BN115" s="25">
        <f>COUNTIFS($G115:$AP115,"",$G$88:$AP$88,"&lt;="&amp;Config!$F$12)</f>
        <v>1</v>
      </c>
    </row>
    <row r="116" spans="2:66" outlineLevel="1">
      <c r="B116" s="140" t="str">
        <f t="shared" si="119"/>
        <v>!</v>
      </c>
      <c r="D116" s="126" t="str">
        <f>INDEX($AR116:$BA116,MATCH(General!$F$14,$AR$4:$BA$4,0))</f>
        <v>Price without taxes and subsidies</v>
      </c>
      <c r="E116" s="60" t="str">
        <f>General!$F$16&amp;" / "&amp;INDEX($BC116:$BL116,MATCH(General!$F$14,$BC$4:$BL$4,0))</f>
        <v>EUR / kWh</v>
      </c>
      <c r="G116" s="31"/>
      <c r="H116" s="31">
        <v>0</v>
      </c>
      <c r="I116" s="31">
        <v>0</v>
      </c>
      <c r="J116" s="31">
        <v>0</v>
      </c>
      <c r="K116" s="31">
        <v>0</v>
      </c>
      <c r="L116" s="31">
        <v>0</v>
      </c>
      <c r="M116" s="31">
        <v>0</v>
      </c>
      <c r="N116" s="31">
        <v>0</v>
      </c>
      <c r="O116" s="31">
        <v>0</v>
      </c>
      <c r="P116" s="31">
        <v>0</v>
      </c>
      <c r="Q116" s="31">
        <v>0</v>
      </c>
      <c r="R116" s="31">
        <v>0</v>
      </c>
      <c r="S116" s="31">
        <v>0</v>
      </c>
      <c r="T116" s="31">
        <v>0</v>
      </c>
      <c r="U116" s="31">
        <v>0</v>
      </c>
      <c r="V116" s="31">
        <v>0</v>
      </c>
      <c r="W116" s="31">
        <v>0</v>
      </c>
      <c r="X116" s="31">
        <v>0</v>
      </c>
      <c r="Y116" s="31">
        <v>0</v>
      </c>
      <c r="Z116" s="31">
        <v>0</v>
      </c>
      <c r="AA116" s="31">
        <v>0</v>
      </c>
      <c r="AB116" s="31"/>
      <c r="AC116" s="31"/>
      <c r="AD116" s="31"/>
      <c r="AE116" s="31"/>
      <c r="AF116" s="31"/>
      <c r="AG116" s="31"/>
      <c r="AH116" s="31"/>
      <c r="AI116" s="31"/>
      <c r="AJ116" s="31"/>
      <c r="AK116" s="31"/>
      <c r="AL116" s="31"/>
      <c r="AM116" s="31"/>
      <c r="AN116" s="31"/>
      <c r="AO116" s="31"/>
      <c r="AP116" s="31"/>
      <c r="AR116" s="39" t="s">
        <v>83</v>
      </c>
      <c r="AS116" s="39" t="s">
        <v>57</v>
      </c>
      <c r="AT116" s="39" t="s">
        <v>57</v>
      </c>
      <c r="AU116" s="39" t="s">
        <v>57</v>
      </c>
      <c r="AV116" s="39" t="s">
        <v>57</v>
      </c>
      <c r="AW116" s="39" t="s">
        <v>57</v>
      </c>
      <c r="AX116" s="39" t="s">
        <v>57</v>
      </c>
      <c r="AY116" s="39" t="s">
        <v>57</v>
      </c>
      <c r="AZ116" s="39" t="s">
        <v>57</v>
      </c>
      <c r="BA116" s="39" t="s">
        <v>57</v>
      </c>
      <c r="BC116" s="39" t="s">
        <v>52</v>
      </c>
      <c r="BD116" s="39" t="s">
        <v>52</v>
      </c>
      <c r="BE116" s="39" t="s">
        <v>57</v>
      </c>
      <c r="BF116" s="39" t="s">
        <v>57</v>
      </c>
      <c r="BG116" s="39" t="s">
        <v>57</v>
      </c>
      <c r="BH116" s="39" t="s">
        <v>57</v>
      </c>
      <c r="BI116" s="39" t="s">
        <v>57</v>
      </c>
      <c r="BJ116" s="39" t="s">
        <v>57</v>
      </c>
      <c r="BK116" s="39" t="s">
        <v>57</v>
      </c>
      <c r="BL116" s="39" t="s">
        <v>57</v>
      </c>
      <c r="BN116" s="25">
        <f>COUNTIFS($G116:$AP116,"",$G$88:$AP$88,"&lt;="&amp;Config!$F$12)</f>
        <v>1</v>
      </c>
    </row>
    <row r="117" spans="2:66" outlineLevel="1">
      <c r="D117" s="126" t="str">
        <f>INDEX($AR117:$BA117,MATCH(General!$F$14,$AR$4:$BA$4,0))</f>
        <v>Price with taxes and subsidies</v>
      </c>
      <c r="E117" s="60" t="str">
        <f>General!$F$16&amp;" / "&amp;INDEX($BC117:$BL117,MATCH(General!$F$14,$BC$4:$BL$4,0))</f>
        <v>EUR / kWh</v>
      </c>
      <c r="G117" s="27">
        <f t="shared" ref="G117:AP117" si="120">SUM(G116,G118:G119)</f>
        <v>0</v>
      </c>
      <c r="H117" s="27">
        <f t="shared" si="120"/>
        <v>0</v>
      </c>
      <c r="I117" s="27">
        <f t="shared" si="120"/>
        <v>0</v>
      </c>
      <c r="J117" s="27">
        <f t="shared" si="120"/>
        <v>0</v>
      </c>
      <c r="K117" s="27">
        <f t="shared" si="120"/>
        <v>0</v>
      </c>
      <c r="L117" s="27">
        <f t="shared" si="120"/>
        <v>0</v>
      </c>
      <c r="M117" s="27">
        <f t="shared" si="120"/>
        <v>0</v>
      </c>
      <c r="N117" s="27">
        <f t="shared" si="120"/>
        <v>0</v>
      </c>
      <c r="O117" s="27">
        <f t="shared" si="120"/>
        <v>0</v>
      </c>
      <c r="P117" s="27">
        <f t="shared" si="120"/>
        <v>0</v>
      </c>
      <c r="Q117" s="27">
        <f t="shared" si="120"/>
        <v>0</v>
      </c>
      <c r="R117" s="27">
        <f t="shared" si="120"/>
        <v>0</v>
      </c>
      <c r="S117" s="27">
        <f t="shared" si="120"/>
        <v>0</v>
      </c>
      <c r="T117" s="27">
        <f t="shared" si="120"/>
        <v>0</v>
      </c>
      <c r="U117" s="27">
        <f t="shared" si="120"/>
        <v>0</v>
      </c>
      <c r="V117" s="27">
        <f t="shared" si="120"/>
        <v>0</v>
      </c>
      <c r="W117" s="27">
        <f t="shared" si="120"/>
        <v>0</v>
      </c>
      <c r="X117" s="27">
        <f t="shared" si="120"/>
        <v>0</v>
      </c>
      <c r="Y117" s="27">
        <f t="shared" si="120"/>
        <v>0</v>
      </c>
      <c r="Z117" s="27">
        <f t="shared" si="120"/>
        <v>0</v>
      </c>
      <c r="AA117" s="27">
        <f t="shared" si="120"/>
        <v>0</v>
      </c>
      <c r="AB117" s="27">
        <f t="shared" si="120"/>
        <v>0</v>
      </c>
      <c r="AC117" s="27">
        <f t="shared" si="120"/>
        <v>0</v>
      </c>
      <c r="AD117" s="27">
        <f t="shared" si="120"/>
        <v>0</v>
      </c>
      <c r="AE117" s="27">
        <f t="shared" si="120"/>
        <v>0</v>
      </c>
      <c r="AF117" s="27">
        <f t="shared" si="120"/>
        <v>0</v>
      </c>
      <c r="AG117" s="27">
        <f t="shared" si="120"/>
        <v>0</v>
      </c>
      <c r="AH117" s="27">
        <f t="shared" si="120"/>
        <v>0</v>
      </c>
      <c r="AI117" s="27">
        <f t="shared" si="120"/>
        <v>0</v>
      </c>
      <c r="AJ117" s="27">
        <f t="shared" si="120"/>
        <v>0</v>
      </c>
      <c r="AK117" s="27">
        <f t="shared" si="120"/>
        <v>0</v>
      </c>
      <c r="AL117" s="27">
        <f t="shared" si="120"/>
        <v>0</v>
      </c>
      <c r="AM117" s="27">
        <f t="shared" si="120"/>
        <v>0</v>
      </c>
      <c r="AN117" s="27">
        <f t="shared" si="120"/>
        <v>0</v>
      </c>
      <c r="AO117" s="27">
        <f t="shared" si="120"/>
        <v>0</v>
      </c>
      <c r="AP117" s="27">
        <f t="shared" si="120"/>
        <v>0</v>
      </c>
      <c r="AR117" s="39" t="s">
        <v>78</v>
      </c>
      <c r="AS117" s="39" t="s">
        <v>57</v>
      </c>
      <c r="AT117" s="39" t="s">
        <v>57</v>
      </c>
      <c r="AU117" s="39" t="s">
        <v>57</v>
      </c>
      <c r="AV117" s="39" t="s">
        <v>57</v>
      </c>
      <c r="AW117" s="39" t="s">
        <v>57</v>
      </c>
      <c r="AX117" s="39" t="s">
        <v>57</v>
      </c>
      <c r="AY117" s="39" t="s">
        <v>57</v>
      </c>
      <c r="AZ117" s="39" t="s">
        <v>57</v>
      </c>
      <c r="BA117" s="39" t="s">
        <v>57</v>
      </c>
      <c r="BC117" s="39" t="s">
        <v>52</v>
      </c>
      <c r="BD117" s="39" t="s">
        <v>52</v>
      </c>
      <c r="BE117" s="39" t="s">
        <v>57</v>
      </c>
      <c r="BF117" s="39" t="s">
        <v>57</v>
      </c>
      <c r="BG117" s="39" t="s">
        <v>57</v>
      </c>
      <c r="BH117" s="39" t="s">
        <v>57</v>
      </c>
      <c r="BI117" s="39" t="s">
        <v>57</v>
      </c>
      <c r="BJ117" s="39" t="s">
        <v>57</v>
      </c>
      <c r="BK117" s="39" t="s">
        <v>57</v>
      </c>
      <c r="BL117" s="39" t="s">
        <v>57</v>
      </c>
    </row>
    <row r="118" spans="2:66" ht="12" outlineLevel="1">
      <c r="B118" s="140" t="str">
        <f t="shared" ref="B118:B119" si="121">IF(BN118&lt;&gt;0,"!","")</f>
        <v>!</v>
      </c>
      <c r="D118" s="133" t="str">
        <f>INDEX($AR118:$BA118,MATCH(General!$F$14,$AR$4:$BA$4,0))</f>
        <v>VAT / special taxes</v>
      </c>
      <c r="E118" s="132" t="str">
        <f>General!$F$16&amp;" / "&amp;INDEX($BC118:$BL118,MATCH(General!$F$14,$BC$4:$BL$4,0))</f>
        <v>EUR / kWh</v>
      </c>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R118" s="39" t="s">
        <v>504</v>
      </c>
      <c r="AS118" s="39" t="s">
        <v>57</v>
      </c>
      <c r="AT118" s="39" t="s">
        <v>57</v>
      </c>
      <c r="AU118" s="39" t="s">
        <v>57</v>
      </c>
      <c r="AV118" s="39" t="s">
        <v>57</v>
      </c>
      <c r="AW118" s="39" t="s">
        <v>57</v>
      </c>
      <c r="AX118" s="39" t="s">
        <v>57</v>
      </c>
      <c r="AY118" s="39" t="s">
        <v>57</v>
      </c>
      <c r="AZ118" s="39" t="s">
        <v>57</v>
      </c>
      <c r="BA118" s="39" t="s">
        <v>57</v>
      </c>
      <c r="BC118" s="39" t="s">
        <v>52</v>
      </c>
      <c r="BD118" s="39" t="s">
        <v>52</v>
      </c>
      <c r="BE118" s="39" t="s">
        <v>57</v>
      </c>
      <c r="BF118" s="39" t="s">
        <v>57</v>
      </c>
      <c r="BG118" s="39" t="s">
        <v>57</v>
      </c>
      <c r="BH118" s="39" t="s">
        <v>57</v>
      </c>
      <c r="BI118" s="39" t="s">
        <v>57</v>
      </c>
      <c r="BJ118" s="39" t="s">
        <v>57</v>
      </c>
      <c r="BK118" s="39" t="s">
        <v>57</v>
      </c>
      <c r="BL118" s="39" t="s">
        <v>57</v>
      </c>
      <c r="BN118" s="25">
        <f>COUNTIFS($G118:$AP118,"",$G$88:$AP$88,"&lt;="&amp;Config!$F$12)</f>
        <v>20</v>
      </c>
    </row>
    <row r="119" spans="2:66" ht="12" outlineLevel="1">
      <c r="B119" s="140" t="str">
        <f t="shared" si="121"/>
        <v>!</v>
      </c>
      <c r="D119" s="133" t="str">
        <f>INDEX($AR119:$BA119,MATCH(General!$F$14,$AR$4:$BA$4,0))</f>
        <v>Subsidies</v>
      </c>
      <c r="E119" s="132" t="str">
        <f>General!$F$16&amp;" / "&amp;INDEX($BC119:$BL119,MATCH(General!$F$14,$BC$4:$BL$4,0))</f>
        <v>EUR / kWh</v>
      </c>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R119" s="39" t="s">
        <v>505</v>
      </c>
      <c r="AS119" s="39" t="s">
        <v>57</v>
      </c>
      <c r="AT119" s="39" t="s">
        <v>57</v>
      </c>
      <c r="AU119" s="39" t="s">
        <v>57</v>
      </c>
      <c r="AV119" s="39" t="s">
        <v>57</v>
      </c>
      <c r="AW119" s="39" t="s">
        <v>57</v>
      </c>
      <c r="AX119" s="39" t="s">
        <v>57</v>
      </c>
      <c r="AY119" s="39" t="s">
        <v>57</v>
      </c>
      <c r="AZ119" s="39" t="s">
        <v>57</v>
      </c>
      <c r="BA119" s="39" t="s">
        <v>57</v>
      </c>
      <c r="BC119" s="39" t="s">
        <v>52</v>
      </c>
      <c r="BD119" s="39" t="s">
        <v>52</v>
      </c>
      <c r="BE119" s="39" t="s">
        <v>57</v>
      </c>
      <c r="BF119" s="39" t="s">
        <v>57</v>
      </c>
      <c r="BG119" s="39" t="s">
        <v>57</v>
      </c>
      <c r="BH119" s="39" t="s">
        <v>57</v>
      </c>
      <c r="BI119" s="39" t="s">
        <v>57</v>
      </c>
      <c r="BJ119" s="39" t="s">
        <v>57</v>
      </c>
      <c r="BK119" s="39" t="s">
        <v>57</v>
      </c>
      <c r="BL119" s="39" t="s">
        <v>57</v>
      </c>
      <c r="BN119" s="25">
        <f>COUNTIFS($G119:$AP119,"",$G$88:$AP$88,"&lt;="&amp;Config!$F$12)</f>
        <v>20</v>
      </c>
    </row>
    <row r="120" spans="2:66" outlineLevel="1">
      <c r="D120" s="127" t="str">
        <f>INDEX($AR120:$BA120,MATCH(General!$F$14,$AR$4:$BA$4,0))</f>
        <v xml:space="preserve">Wood </v>
      </c>
      <c r="E120" s="11"/>
      <c r="AR120" s="39" t="s">
        <v>71</v>
      </c>
      <c r="AS120" s="39" t="s">
        <v>57</v>
      </c>
      <c r="AT120" s="39" t="s">
        <v>57</v>
      </c>
      <c r="AU120" s="39" t="s">
        <v>57</v>
      </c>
      <c r="AV120" s="39" t="s">
        <v>57</v>
      </c>
      <c r="AW120" s="39" t="s">
        <v>57</v>
      </c>
      <c r="AX120" s="39" t="s">
        <v>57</v>
      </c>
      <c r="AY120" s="39" t="s">
        <v>57</v>
      </c>
      <c r="AZ120" s="39" t="s">
        <v>57</v>
      </c>
      <c r="BA120" s="39" t="s">
        <v>57</v>
      </c>
    </row>
    <row r="121" spans="2:66" outlineLevel="1">
      <c r="B121" s="140" t="str">
        <f t="shared" ref="B121:B122" si="122">IF(BN121&lt;&gt;0,"!","")</f>
        <v>!</v>
      </c>
      <c r="D121" s="126" t="str">
        <f>INDEX($AR121:$BA121,MATCH(General!$F$14,$AR$4:$BA$4,0))</f>
        <v>Quantity</v>
      </c>
      <c r="E121" s="60" t="str">
        <f>INDEX($BC121:$BL121,MATCH(General!$F$14,$BC$4:$BL$4,0))</f>
        <v>kWh</v>
      </c>
      <c r="F121" s="25">
        <f>SUM(G121:AP121)</f>
        <v>0</v>
      </c>
      <c r="G121" s="30"/>
      <c r="H121" s="30">
        <v>0</v>
      </c>
      <c r="I121" s="30">
        <v>0</v>
      </c>
      <c r="J121" s="30">
        <v>0</v>
      </c>
      <c r="K121" s="30">
        <v>0</v>
      </c>
      <c r="L121" s="30">
        <v>0</v>
      </c>
      <c r="M121" s="30">
        <v>0</v>
      </c>
      <c r="N121" s="30">
        <v>0</v>
      </c>
      <c r="O121" s="30">
        <v>0</v>
      </c>
      <c r="P121" s="30">
        <v>0</v>
      </c>
      <c r="Q121" s="30">
        <v>0</v>
      </c>
      <c r="R121" s="30">
        <v>0</v>
      </c>
      <c r="S121" s="30">
        <v>0</v>
      </c>
      <c r="T121" s="30">
        <v>0</v>
      </c>
      <c r="U121" s="30">
        <v>0</v>
      </c>
      <c r="V121" s="30">
        <v>0</v>
      </c>
      <c r="W121" s="30">
        <v>0</v>
      </c>
      <c r="X121" s="30">
        <v>0</v>
      </c>
      <c r="Y121" s="30">
        <v>0</v>
      </c>
      <c r="Z121" s="30">
        <v>0</v>
      </c>
      <c r="AA121" s="30">
        <v>0</v>
      </c>
      <c r="AB121" s="30"/>
      <c r="AC121" s="30"/>
      <c r="AD121" s="30"/>
      <c r="AE121" s="30"/>
      <c r="AF121" s="30"/>
      <c r="AG121" s="30"/>
      <c r="AH121" s="30"/>
      <c r="AI121" s="30"/>
      <c r="AJ121" s="30"/>
      <c r="AK121" s="30"/>
      <c r="AL121" s="30"/>
      <c r="AM121" s="30"/>
      <c r="AN121" s="30"/>
      <c r="AO121" s="30"/>
      <c r="AP121" s="30"/>
      <c r="AR121" s="39" t="s">
        <v>51</v>
      </c>
      <c r="AS121" s="39" t="s">
        <v>57</v>
      </c>
      <c r="AT121" s="39" t="s">
        <v>57</v>
      </c>
      <c r="AU121" s="39" t="s">
        <v>57</v>
      </c>
      <c r="AV121" s="39" t="s">
        <v>57</v>
      </c>
      <c r="AW121" s="39" t="s">
        <v>57</v>
      </c>
      <c r="AX121" s="39" t="s">
        <v>57</v>
      </c>
      <c r="AY121" s="39" t="s">
        <v>57</v>
      </c>
      <c r="AZ121" s="39" t="s">
        <v>57</v>
      </c>
      <c r="BA121" s="39" t="s">
        <v>57</v>
      </c>
      <c r="BC121" s="39" t="s">
        <v>52</v>
      </c>
      <c r="BD121" s="39" t="s">
        <v>52</v>
      </c>
      <c r="BE121" s="39" t="s">
        <v>57</v>
      </c>
      <c r="BF121" s="39" t="s">
        <v>57</v>
      </c>
      <c r="BG121" s="39" t="s">
        <v>57</v>
      </c>
      <c r="BH121" s="39" t="s">
        <v>57</v>
      </c>
      <c r="BI121" s="39" t="s">
        <v>57</v>
      </c>
      <c r="BJ121" s="39" t="s">
        <v>57</v>
      </c>
      <c r="BK121" s="39" t="s">
        <v>57</v>
      </c>
      <c r="BL121" s="39" t="s">
        <v>57</v>
      </c>
      <c r="BN121" s="25">
        <f>COUNTIFS($G121:$AP121,"",$G$88:$AP$88,"&lt;="&amp;Config!$F$12)</f>
        <v>1</v>
      </c>
    </row>
    <row r="122" spans="2:66" outlineLevel="1">
      <c r="B122" s="140" t="str">
        <f t="shared" si="122"/>
        <v>!</v>
      </c>
      <c r="D122" s="126" t="str">
        <f>INDEX($AR122:$BA122,MATCH(General!$F$14,$AR$4:$BA$4,0))</f>
        <v>Price without taxes and subsidies</v>
      </c>
      <c r="E122" s="60" t="str">
        <f>General!$F$16&amp;" / "&amp;INDEX($BC122:$BL122,MATCH(General!$F$14,$BC$4:$BL$4,0))</f>
        <v>EUR / kWh</v>
      </c>
      <c r="G122" s="31"/>
      <c r="H122" s="31">
        <v>0</v>
      </c>
      <c r="I122" s="31">
        <v>0</v>
      </c>
      <c r="J122" s="31">
        <v>0</v>
      </c>
      <c r="K122" s="31">
        <v>0</v>
      </c>
      <c r="L122" s="31">
        <v>0</v>
      </c>
      <c r="M122" s="31">
        <v>0</v>
      </c>
      <c r="N122" s="31">
        <v>0</v>
      </c>
      <c r="O122" s="31">
        <v>0</v>
      </c>
      <c r="P122" s="31">
        <v>0</v>
      </c>
      <c r="Q122" s="31">
        <v>0</v>
      </c>
      <c r="R122" s="31">
        <v>0</v>
      </c>
      <c r="S122" s="31">
        <v>0</v>
      </c>
      <c r="T122" s="31">
        <v>0</v>
      </c>
      <c r="U122" s="31">
        <v>0</v>
      </c>
      <c r="V122" s="31">
        <v>0</v>
      </c>
      <c r="W122" s="31">
        <v>0</v>
      </c>
      <c r="X122" s="31">
        <v>0</v>
      </c>
      <c r="Y122" s="31">
        <v>0</v>
      </c>
      <c r="Z122" s="31">
        <v>0</v>
      </c>
      <c r="AA122" s="31">
        <v>0</v>
      </c>
      <c r="AB122" s="31"/>
      <c r="AC122" s="31"/>
      <c r="AD122" s="31"/>
      <c r="AE122" s="31"/>
      <c r="AF122" s="31"/>
      <c r="AG122" s="31"/>
      <c r="AH122" s="31"/>
      <c r="AI122" s="31"/>
      <c r="AJ122" s="31"/>
      <c r="AK122" s="31"/>
      <c r="AL122" s="31"/>
      <c r="AM122" s="31"/>
      <c r="AN122" s="31"/>
      <c r="AO122" s="31"/>
      <c r="AP122" s="31"/>
      <c r="AR122" s="39" t="s">
        <v>83</v>
      </c>
      <c r="AS122" s="39" t="s">
        <v>57</v>
      </c>
      <c r="AT122" s="39" t="s">
        <v>57</v>
      </c>
      <c r="AU122" s="39" t="s">
        <v>57</v>
      </c>
      <c r="AV122" s="39" t="s">
        <v>57</v>
      </c>
      <c r="AW122" s="39" t="s">
        <v>57</v>
      </c>
      <c r="AX122" s="39" t="s">
        <v>57</v>
      </c>
      <c r="AY122" s="39" t="s">
        <v>57</v>
      </c>
      <c r="AZ122" s="39" t="s">
        <v>57</v>
      </c>
      <c r="BA122" s="39" t="s">
        <v>57</v>
      </c>
      <c r="BC122" s="39" t="s">
        <v>52</v>
      </c>
      <c r="BD122" s="39" t="s">
        <v>52</v>
      </c>
      <c r="BE122" s="39" t="s">
        <v>57</v>
      </c>
      <c r="BF122" s="39" t="s">
        <v>57</v>
      </c>
      <c r="BG122" s="39" t="s">
        <v>57</v>
      </c>
      <c r="BH122" s="39" t="s">
        <v>57</v>
      </c>
      <c r="BI122" s="39" t="s">
        <v>57</v>
      </c>
      <c r="BJ122" s="39" t="s">
        <v>57</v>
      </c>
      <c r="BK122" s="39" t="s">
        <v>57</v>
      </c>
      <c r="BL122" s="39" t="s">
        <v>57</v>
      </c>
      <c r="BN122" s="25">
        <f>COUNTIFS($G122:$AP122,"",$G$88:$AP$88,"&lt;="&amp;Config!$F$12)</f>
        <v>1</v>
      </c>
    </row>
    <row r="123" spans="2:66" outlineLevel="1">
      <c r="D123" s="126" t="str">
        <f>INDEX($AR123:$BA123,MATCH(General!$F$14,$AR$4:$BA$4,0))</f>
        <v>Price with taxes and subsidies</v>
      </c>
      <c r="E123" s="60" t="str">
        <f>General!$F$16&amp;" / "&amp;INDEX($BC123:$BL123,MATCH(General!$F$14,$BC$4:$BL$4,0))</f>
        <v>EUR / kWh</v>
      </c>
      <c r="G123" s="27">
        <f t="shared" ref="G123:AP123" si="123">SUM(G122,G124:G125)</f>
        <v>0</v>
      </c>
      <c r="H123" s="27">
        <f t="shared" si="123"/>
        <v>0</v>
      </c>
      <c r="I123" s="27">
        <f t="shared" si="123"/>
        <v>0</v>
      </c>
      <c r="J123" s="27">
        <f t="shared" si="123"/>
        <v>0</v>
      </c>
      <c r="K123" s="27">
        <f t="shared" si="123"/>
        <v>0</v>
      </c>
      <c r="L123" s="27">
        <f t="shared" si="123"/>
        <v>0</v>
      </c>
      <c r="M123" s="27">
        <f t="shared" si="123"/>
        <v>0</v>
      </c>
      <c r="N123" s="27">
        <f t="shared" si="123"/>
        <v>0</v>
      </c>
      <c r="O123" s="27">
        <f t="shared" si="123"/>
        <v>0</v>
      </c>
      <c r="P123" s="27">
        <f t="shared" si="123"/>
        <v>0</v>
      </c>
      <c r="Q123" s="27">
        <f t="shared" si="123"/>
        <v>0</v>
      </c>
      <c r="R123" s="27">
        <f t="shared" si="123"/>
        <v>0</v>
      </c>
      <c r="S123" s="27">
        <f t="shared" si="123"/>
        <v>0</v>
      </c>
      <c r="T123" s="27">
        <f t="shared" si="123"/>
        <v>0</v>
      </c>
      <c r="U123" s="27">
        <f t="shared" si="123"/>
        <v>0</v>
      </c>
      <c r="V123" s="27">
        <f t="shared" si="123"/>
        <v>0</v>
      </c>
      <c r="W123" s="27">
        <f t="shared" si="123"/>
        <v>0</v>
      </c>
      <c r="X123" s="27">
        <f t="shared" si="123"/>
        <v>0</v>
      </c>
      <c r="Y123" s="27">
        <f t="shared" si="123"/>
        <v>0</v>
      </c>
      <c r="Z123" s="27">
        <f t="shared" si="123"/>
        <v>0</v>
      </c>
      <c r="AA123" s="27">
        <f t="shared" si="123"/>
        <v>0</v>
      </c>
      <c r="AB123" s="27">
        <f t="shared" si="123"/>
        <v>0</v>
      </c>
      <c r="AC123" s="27">
        <f t="shared" si="123"/>
        <v>0</v>
      </c>
      <c r="AD123" s="27">
        <f t="shared" si="123"/>
        <v>0</v>
      </c>
      <c r="AE123" s="27">
        <f t="shared" si="123"/>
        <v>0</v>
      </c>
      <c r="AF123" s="27">
        <f t="shared" si="123"/>
        <v>0</v>
      </c>
      <c r="AG123" s="27">
        <f t="shared" si="123"/>
        <v>0</v>
      </c>
      <c r="AH123" s="27">
        <f t="shared" si="123"/>
        <v>0</v>
      </c>
      <c r="AI123" s="27">
        <f t="shared" si="123"/>
        <v>0</v>
      </c>
      <c r="AJ123" s="27">
        <f t="shared" si="123"/>
        <v>0</v>
      </c>
      <c r="AK123" s="27">
        <f t="shared" si="123"/>
        <v>0</v>
      </c>
      <c r="AL123" s="27">
        <f t="shared" si="123"/>
        <v>0</v>
      </c>
      <c r="AM123" s="27">
        <f t="shared" si="123"/>
        <v>0</v>
      </c>
      <c r="AN123" s="27">
        <f t="shared" si="123"/>
        <v>0</v>
      </c>
      <c r="AO123" s="27">
        <f t="shared" si="123"/>
        <v>0</v>
      </c>
      <c r="AP123" s="27">
        <f t="shared" si="123"/>
        <v>0</v>
      </c>
      <c r="AR123" s="39" t="s">
        <v>78</v>
      </c>
      <c r="AS123" s="39" t="s">
        <v>57</v>
      </c>
      <c r="AT123" s="39" t="s">
        <v>57</v>
      </c>
      <c r="AU123" s="39" t="s">
        <v>57</v>
      </c>
      <c r="AV123" s="39" t="s">
        <v>57</v>
      </c>
      <c r="AW123" s="39" t="s">
        <v>57</v>
      </c>
      <c r="AX123" s="39" t="s">
        <v>57</v>
      </c>
      <c r="AY123" s="39" t="s">
        <v>57</v>
      </c>
      <c r="AZ123" s="39" t="s">
        <v>57</v>
      </c>
      <c r="BA123" s="39" t="s">
        <v>57</v>
      </c>
      <c r="BC123" s="39" t="s">
        <v>52</v>
      </c>
      <c r="BD123" s="39" t="s">
        <v>52</v>
      </c>
      <c r="BE123" s="39" t="s">
        <v>57</v>
      </c>
      <c r="BF123" s="39" t="s">
        <v>57</v>
      </c>
      <c r="BG123" s="39" t="s">
        <v>57</v>
      </c>
      <c r="BH123" s="39" t="s">
        <v>57</v>
      </c>
      <c r="BI123" s="39" t="s">
        <v>57</v>
      </c>
      <c r="BJ123" s="39" t="s">
        <v>57</v>
      </c>
      <c r="BK123" s="39" t="s">
        <v>57</v>
      </c>
      <c r="BL123" s="39" t="s">
        <v>57</v>
      </c>
    </row>
    <row r="124" spans="2:66" ht="12" outlineLevel="1">
      <c r="B124" s="140" t="str">
        <f t="shared" ref="B124:B125" si="124">IF(BN124&lt;&gt;0,"!","")</f>
        <v>!</v>
      </c>
      <c r="D124" s="133" t="str">
        <f>INDEX($AR124:$BA124,MATCH(General!$F$14,$AR$4:$BA$4,0))</f>
        <v>VAT / special taxes</v>
      </c>
      <c r="E124" s="132" t="str">
        <f>General!$F$16&amp;" / "&amp;INDEX($BC124:$BL124,MATCH(General!$F$14,$BC$4:$BL$4,0))</f>
        <v>EUR / kWh</v>
      </c>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R124" s="39" t="s">
        <v>504</v>
      </c>
      <c r="AS124" s="39" t="s">
        <v>57</v>
      </c>
      <c r="AT124" s="39" t="s">
        <v>57</v>
      </c>
      <c r="AU124" s="39" t="s">
        <v>57</v>
      </c>
      <c r="AV124" s="39" t="s">
        <v>57</v>
      </c>
      <c r="AW124" s="39" t="s">
        <v>57</v>
      </c>
      <c r="AX124" s="39" t="s">
        <v>57</v>
      </c>
      <c r="AY124" s="39" t="s">
        <v>57</v>
      </c>
      <c r="AZ124" s="39" t="s">
        <v>57</v>
      </c>
      <c r="BA124" s="39" t="s">
        <v>57</v>
      </c>
      <c r="BC124" s="39" t="s">
        <v>52</v>
      </c>
      <c r="BD124" s="39" t="s">
        <v>52</v>
      </c>
      <c r="BE124" s="39" t="s">
        <v>57</v>
      </c>
      <c r="BF124" s="39" t="s">
        <v>57</v>
      </c>
      <c r="BG124" s="39" t="s">
        <v>57</v>
      </c>
      <c r="BH124" s="39" t="s">
        <v>57</v>
      </c>
      <c r="BI124" s="39" t="s">
        <v>57</v>
      </c>
      <c r="BJ124" s="39" t="s">
        <v>57</v>
      </c>
      <c r="BK124" s="39" t="s">
        <v>57</v>
      </c>
      <c r="BL124" s="39" t="s">
        <v>57</v>
      </c>
      <c r="BN124" s="25">
        <f>COUNTIFS($G124:$AP124,"",$G$88:$AP$88,"&lt;="&amp;Config!$F$12)</f>
        <v>20</v>
      </c>
    </row>
    <row r="125" spans="2:66" ht="12" outlineLevel="1">
      <c r="B125" s="140" t="str">
        <f t="shared" si="124"/>
        <v>!</v>
      </c>
      <c r="D125" s="133" t="str">
        <f>INDEX($AR125:$BA125,MATCH(General!$F$14,$AR$4:$BA$4,0))</f>
        <v>Subsidies</v>
      </c>
      <c r="E125" s="132" t="str">
        <f>General!$F$16&amp;" / "&amp;INDEX($BC125:$BL125,MATCH(General!$F$14,$BC$4:$BL$4,0))</f>
        <v>EUR / kWh</v>
      </c>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R125" s="39" t="s">
        <v>505</v>
      </c>
      <c r="AS125" s="39" t="s">
        <v>57</v>
      </c>
      <c r="AT125" s="39" t="s">
        <v>57</v>
      </c>
      <c r="AU125" s="39" t="s">
        <v>57</v>
      </c>
      <c r="AV125" s="39" t="s">
        <v>57</v>
      </c>
      <c r="AW125" s="39" t="s">
        <v>57</v>
      </c>
      <c r="AX125" s="39" t="s">
        <v>57</v>
      </c>
      <c r="AY125" s="39" t="s">
        <v>57</v>
      </c>
      <c r="AZ125" s="39" t="s">
        <v>57</v>
      </c>
      <c r="BA125" s="39" t="s">
        <v>57</v>
      </c>
      <c r="BC125" s="39" t="s">
        <v>52</v>
      </c>
      <c r="BD125" s="39" t="s">
        <v>52</v>
      </c>
      <c r="BE125" s="39" t="s">
        <v>57</v>
      </c>
      <c r="BF125" s="39" t="s">
        <v>57</v>
      </c>
      <c r="BG125" s="39" t="s">
        <v>57</v>
      </c>
      <c r="BH125" s="39" t="s">
        <v>57</v>
      </c>
      <c r="BI125" s="39" t="s">
        <v>57</v>
      </c>
      <c r="BJ125" s="39" t="s">
        <v>57</v>
      </c>
      <c r="BK125" s="39" t="s">
        <v>57</v>
      </c>
      <c r="BL125" s="39" t="s">
        <v>57</v>
      </c>
      <c r="BN125" s="25">
        <f>COUNTIFS($G125:$AP125,"",$G$88:$AP$88,"&lt;="&amp;Config!$F$12)</f>
        <v>20</v>
      </c>
    </row>
    <row r="126" spans="2:66" outlineLevel="1">
      <c r="D126" s="127" t="str">
        <f>INDEX($AR126:$BA126,MATCH(General!$F$14,$AR$4:$BA$4,0))</f>
        <v>Coal</v>
      </c>
      <c r="E126" s="11"/>
      <c r="AR126" s="39" t="s">
        <v>72</v>
      </c>
      <c r="AS126" s="39" t="s">
        <v>57</v>
      </c>
      <c r="AT126" s="39" t="s">
        <v>57</v>
      </c>
      <c r="AU126" s="39" t="s">
        <v>57</v>
      </c>
      <c r="AV126" s="39" t="s">
        <v>57</v>
      </c>
      <c r="AW126" s="39" t="s">
        <v>57</v>
      </c>
      <c r="AX126" s="39" t="s">
        <v>57</v>
      </c>
      <c r="AY126" s="39" t="s">
        <v>57</v>
      </c>
      <c r="AZ126" s="39" t="s">
        <v>57</v>
      </c>
      <c r="BA126" s="39" t="s">
        <v>57</v>
      </c>
    </row>
    <row r="127" spans="2:66" outlineLevel="1">
      <c r="B127" s="140" t="str">
        <f t="shared" ref="B127:B128" si="125">IF(BN127&lt;&gt;0,"!","")</f>
        <v>!</v>
      </c>
      <c r="D127" s="126" t="str">
        <f>INDEX($AR127:$BA127,MATCH(General!$F$14,$AR$4:$BA$4,0))</f>
        <v>Quantity</v>
      </c>
      <c r="E127" s="60" t="str">
        <f>INDEX($BC127:$BL127,MATCH(General!$F$14,$BC$4:$BL$4,0))</f>
        <v>kWh</v>
      </c>
      <c r="F127" s="25">
        <f>SUM(G127:AP127)</f>
        <v>0</v>
      </c>
      <c r="G127" s="30"/>
      <c r="H127" s="30">
        <v>0</v>
      </c>
      <c r="I127" s="30">
        <v>0</v>
      </c>
      <c r="J127" s="30">
        <v>0</v>
      </c>
      <c r="K127" s="30">
        <v>0</v>
      </c>
      <c r="L127" s="30">
        <v>0</v>
      </c>
      <c r="M127" s="30">
        <v>0</v>
      </c>
      <c r="N127" s="30">
        <v>0</v>
      </c>
      <c r="O127" s="30">
        <v>0</v>
      </c>
      <c r="P127" s="30">
        <v>0</v>
      </c>
      <c r="Q127" s="30">
        <v>0</v>
      </c>
      <c r="R127" s="30">
        <v>0</v>
      </c>
      <c r="S127" s="30">
        <v>0</v>
      </c>
      <c r="T127" s="30">
        <v>0</v>
      </c>
      <c r="U127" s="30">
        <v>0</v>
      </c>
      <c r="V127" s="30">
        <v>0</v>
      </c>
      <c r="W127" s="30">
        <v>0</v>
      </c>
      <c r="X127" s="30">
        <v>0</v>
      </c>
      <c r="Y127" s="30">
        <v>0</v>
      </c>
      <c r="Z127" s="30">
        <v>0</v>
      </c>
      <c r="AA127" s="30">
        <v>0</v>
      </c>
      <c r="AB127" s="30"/>
      <c r="AC127" s="30"/>
      <c r="AD127" s="30"/>
      <c r="AE127" s="30"/>
      <c r="AF127" s="30"/>
      <c r="AG127" s="30"/>
      <c r="AH127" s="30"/>
      <c r="AI127" s="30"/>
      <c r="AJ127" s="30"/>
      <c r="AK127" s="30"/>
      <c r="AL127" s="30"/>
      <c r="AM127" s="30"/>
      <c r="AN127" s="30"/>
      <c r="AO127" s="30"/>
      <c r="AP127" s="30"/>
      <c r="AR127" s="39" t="s">
        <v>51</v>
      </c>
      <c r="AS127" s="39" t="s">
        <v>57</v>
      </c>
      <c r="AT127" s="39" t="s">
        <v>57</v>
      </c>
      <c r="AU127" s="39" t="s">
        <v>57</v>
      </c>
      <c r="AV127" s="39" t="s">
        <v>57</v>
      </c>
      <c r="AW127" s="39" t="s">
        <v>57</v>
      </c>
      <c r="AX127" s="39" t="s">
        <v>57</v>
      </c>
      <c r="AY127" s="39" t="s">
        <v>57</v>
      </c>
      <c r="AZ127" s="39" t="s">
        <v>57</v>
      </c>
      <c r="BA127" s="39" t="s">
        <v>57</v>
      </c>
      <c r="BC127" s="39" t="s">
        <v>52</v>
      </c>
      <c r="BD127" s="39" t="s">
        <v>52</v>
      </c>
      <c r="BE127" s="39" t="s">
        <v>57</v>
      </c>
      <c r="BF127" s="39" t="s">
        <v>57</v>
      </c>
      <c r="BG127" s="39" t="s">
        <v>57</v>
      </c>
      <c r="BH127" s="39" t="s">
        <v>57</v>
      </c>
      <c r="BI127" s="39" t="s">
        <v>57</v>
      </c>
      <c r="BJ127" s="39" t="s">
        <v>57</v>
      </c>
      <c r="BK127" s="39" t="s">
        <v>57</v>
      </c>
      <c r="BL127" s="39" t="s">
        <v>57</v>
      </c>
      <c r="BN127" s="25">
        <f>COUNTIFS($G127:$AP127,"",$G$88:$AP$88,"&lt;="&amp;Config!$F$12)</f>
        <v>1</v>
      </c>
    </row>
    <row r="128" spans="2:66" outlineLevel="1">
      <c r="B128" s="140" t="str">
        <f t="shared" si="125"/>
        <v>!</v>
      </c>
      <c r="D128" s="126" t="str">
        <f>INDEX($AR128:$BA128,MATCH(General!$F$14,$AR$4:$BA$4,0))</f>
        <v>Price without taxes and subsidies</v>
      </c>
      <c r="E128" s="60" t="str">
        <f>General!$F$16&amp;" / "&amp;INDEX($BC128:$BL128,MATCH(General!$F$14,$BC$4:$BL$4,0))</f>
        <v>EUR / kWh</v>
      </c>
      <c r="G128" s="31"/>
      <c r="H128" s="31">
        <v>0</v>
      </c>
      <c r="I128" s="31">
        <v>0</v>
      </c>
      <c r="J128" s="31">
        <v>0</v>
      </c>
      <c r="K128" s="31">
        <v>0</v>
      </c>
      <c r="L128" s="31">
        <v>0</v>
      </c>
      <c r="M128" s="31">
        <v>0</v>
      </c>
      <c r="N128" s="31">
        <v>0</v>
      </c>
      <c r="O128" s="31">
        <v>0</v>
      </c>
      <c r="P128" s="31">
        <v>0</v>
      </c>
      <c r="Q128" s="31">
        <v>0</v>
      </c>
      <c r="R128" s="31">
        <v>0</v>
      </c>
      <c r="S128" s="31">
        <v>0</v>
      </c>
      <c r="T128" s="31">
        <v>0</v>
      </c>
      <c r="U128" s="31">
        <v>0</v>
      </c>
      <c r="V128" s="31">
        <v>0</v>
      </c>
      <c r="W128" s="31">
        <v>0</v>
      </c>
      <c r="X128" s="31">
        <v>0</v>
      </c>
      <c r="Y128" s="31">
        <v>0</v>
      </c>
      <c r="Z128" s="31">
        <v>0</v>
      </c>
      <c r="AA128" s="31">
        <v>0</v>
      </c>
      <c r="AB128" s="31"/>
      <c r="AC128" s="31"/>
      <c r="AD128" s="31"/>
      <c r="AE128" s="31"/>
      <c r="AF128" s="31"/>
      <c r="AG128" s="31"/>
      <c r="AH128" s="31"/>
      <c r="AI128" s="31"/>
      <c r="AJ128" s="31"/>
      <c r="AK128" s="31"/>
      <c r="AL128" s="31"/>
      <c r="AM128" s="31"/>
      <c r="AN128" s="31"/>
      <c r="AO128" s="31"/>
      <c r="AP128" s="31"/>
      <c r="AR128" s="39" t="s">
        <v>83</v>
      </c>
      <c r="AS128" s="39" t="s">
        <v>57</v>
      </c>
      <c r="AT128" s="39" t="s">
        <v>57</v>
      </c>
      <c r="AU128" s="39" t="s">
        <v>57</v>
      </c>
      <c r="AV128" s="39" t="s">
        <v>57</v>
      </c>
      <c r="AW128" s="39" t="s">
        <v>57</v>
      </c>
      <c r="AX128" s="39" t="s">
        <v>57</v>
      </c>
      <c r="AY128" s="39" t="s">
        <v>57</v>
      </c>
      <c r="AZ128" s="39" t="s">
        <v>57</v>
      </c>
      <c r="BA128" s="39" t="s">
        <v>57</v>
      </c>
      <c r="BC128" s="39" t="s">
        <v>52</v>
      </c>
      <c r="BD128" s="39" t="s">
        <v>52</v>
      </c>
      <c r="BE128" s="39" t="s">
        <v>57</v>
      </c>
      <c r="BF128" s="39" t="s">
        <v>57</v>
      </c>
      <c r="BG128" s="39" t="s">
        <v>57</v>
      </c>
      <c r="BH128" s="39" t="s">
        <v>57</v>
      </c>
      <c r="BI128" s="39" t="s">
        <v>57</v>
      </c>
      <c r="BJ128" s="39" t="s">
        <v>57</v>
      </c>
      <c r="BK128" s="39" t="s">
        <v>57</v>
      </c>
      <c r="BL128" s="39" t="s">
        <v>57</v>
      </c>
      <c r="BN128" s="25">
        <f>COUNTIFS($G128:$AP128,"",$G$88:$AP$88,"&lt;="&amp;Config!$F$12)</f>
        <v>1</v>
      </c>
    </row>
    <row r="129" spans="2:66" outlineLevel="1">
      <c r="D129" s="126" t="str">
        <f>INDEX($AR129:$BA129,MATCH(General!$F$14,$AR$4:$BA$4,0))</f>
        <v>Price with taxes and subsidies</v>
      </c>
      <c r="E129" s="60" t="str">
        <f>General!$F$16&amp;" / "&amp;INDEX($BC129:$BL129,MATCH(General!$F$14,$BC$4:$BL$4,0))</f>
        <v>EUR / kWh</v>
      </c>
      <c r="G129" s="27">
        <f t="shared" ref="G129:AP129" si="126">SUM(G128,G130:G131)</f>
        <v>0</v>
      </c>
      <c r="H129" s="27">
        <f t="shared" si="126"/>
        <v>0</v>
      </c>
      <c r="I129" s="27">
        <f t="shared" si="126"/>
        <v>0</v>
      </c>
      <c r="J129" s="27">
        <f t="shared" si="126"/>
        <v>0</v>
      </c>
      <c r="K129" s="27">
        <f t="shared" si="126"/>
        <v>0</v>
      </c>
      <c r="L129" s="27">
        <f t="shared" si="126"/>
        <v>0</v>
      </c>
      <c r="M129" s="27">
        <f t="shared" si="126"/>
        <v>0</v>
      </c>
      <c r="N129" s="27">
        <f t="shared" si="126"/>
        <v>0</v>
      </c>
      <c r="O129" s="27">
        <f t="shared" si="126"/>
        <v>0</v>
      </c>
      <c r="P129" s="27">
        <f t="shared" si="126"/>
        <v>0</v>
      </c>
      <c r="Q129" s="27">
        <f t="shared" si="126"/>
        <v>0</v>
      </c>
      <c r="R129" s="27">
        <f t="shared" si="126"/>
        <v>0</v>
      </c>
      <c r="S129" s="27">
        <f t="shared" si="126"/>
        <v>0</v>
      </c>
      <c r="T129" s="27">
        <f t="shared" si="126"/>
        <v>0</v>
      </c>
      <c r="U129" s="27">
        <f t="shared" si="126"/>
        <v>0</v>
      </c>
      <c r="V129" s="27">
        <f t="shared" si="126"/>
        <v>0</v>
      </c>
      <c r="W129" s="27">
        <f t="shared" si="126"/>
        <v>0</v>
      </c>
      <c r="X129" s="27">
        <f t="shared" si="126"/>
        <v>0</v>
      </c>
      <c r="Y129" s="27">
        <f t="shared" si="126"/>
        <v>0</v>
      </c>
      <c r="Z129" s="27">
        <f t="shared" si="126"/>
        <v>0</v>
      </c>
      <c r="AA129" s="27">
        <f t="shared" si="126"/>
        <v>0</v>
      </c>
      <c r="AB129" s="27">
        <f t="shared" si="126"/>
        <v>0</v>
      </c>
      <c r="AC129" s="27">
        <f t="shared" si="126"/>
        <v>0</v>
      </c>
      <c r="AD129" s="27">
        <f t="shared" si="126"/>
        <v>0</v>
      </c>
      <c r="AE129" s="27">
        <f t="shared" si="126"/>
        <v>0</v>
      </c>
      <c r="AF129" s="27">
        <f t="shared" si="126"/>
        <v>0</v>
      </c>
      <c r="AG129" s="27">
        <f t="shared" si="126"/>
        <v>0</v>
      </c>
      <c r="AH129" s="27">
        <f t="shared" si="126"/>
        <v>0</v>
      </c>
      <c r="AI129" s="27">
        <f t="shared" si="126"/>
        <v>0</v>
      </c>
      <c r="AJ129" s="27">
        <f t="shared" si="126"/>
        <v>0</v>
      </c>
      <c r="AK129" s="27">
        <f t="shared" si="126"/>
        <v>0</v>
      </c>
      <c r="AL129" s="27">
        <f t="shared" si="126"/>
        <v>0</v>
      </c>
      <c r="AM129" s="27">
        <f t="shared" si="126"/>
        <v>0</v>
      </c>
      <c r="AN129" s="27">
        <f t="shared" si="126"/>
        <v>0</v>
      </c>
      <c r="AO129" s="27">
        <f t="shared" si="126"/>
        <v>0</v>
      </c>
      <c r="AP129" s="27">
        <f t="shared" si="126"/>
        <v>0</v>
      </c>
      <c r="AR129" s="39" t="s">
        <v>78</v>
      </c>
      <c r="AS129" s="39" t="s">
        <v>57</v>
      </c>
      <c r="AT129" s="39" t="s">
        <v>57</v>
      </c>
      <c r="AU129" s="39" t="s">
        <v>57</v>
      </c>
      <c r="AV129" s="39" t="s">
        <v>57</v>
      </c>
      <c r="AW129" s="39" t="s">
        <v>57</v>
      </c>
      <c r="AX129" s="39" t="s">
        <v>57</v>
      </c>
      <c r="AY129" s="39" t="s">
        <v>57</v>
      </c>
      <c r="AZ129" s="39" t="s">
        <v>57</v>
      </c>
      <c r="BA129" s="39" t="s">
        <v>57</v>
      </c>
      <c r="BC129" s="39" t="s">
        <v>52</v>
      </c>
      <c r="BD129" s="39" t="s">
        <v>52</v>
      </c>
      <c r="BE129" s="39" t="s">
        <v>57</v>
      </c>
      <c r="BF129" s="39" t="s">
        <v>57</v>
      </c>
      <c r="BG129" s="39" t="s">
        <v>57</v>
      </c>
      <c r="BH129" s="39" t="s">
        <v>57</v>
      </c>
      <c r="BI129" s="39" t="s">
        <v>57</v>
      </c>
      <c r="BJ129" s="39" t="s">
        <v>57</v>
      </c>
      <c r="BK129" s="39" t="s">
        <v>57</v>
      </c>
      <c r="BL129" s="39" t="s">
        <v>57</v>
      </c>
    </row>
    <row r="130" spans="2:66" ht="12" outlineLevel="1">
      <c r="B130" s="140" t="str">
        <f t="shared" ref="B130:B131" si="127">IF(BN130&lt;&gt;0,"!","")</f>
        <v>!</v>
      </c>
      <c r="D130" s="133" t="str">
        <f>INDEX($AR130:$BA130,MATCH(General!$F$14,$AR$4:$BA$4,0))</f>
        <v>VAT / special taxes</v>
      </c>
      <c r="E130" s="132" t="str">
        <f>General!$F$16&amp;" / "&amp;INDEX($BC130:$BL130,MATCH(General!$F$14,$BC$4:$BL$4,0))</f>
        <v>EUR / kWh</v>
      </c>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R130" s="39" t="s">
        <v>504</v>
      </c>
      <c r="AS130" s="39" t="s">
        <v>57</v>
      </c>
      <c r="AT130" s="39" t="s">
        <v>57</v>
      </c>
      <c r="AU130" s="39" t="s">
        <v>57</v>
      </c>
      <c r="AV130" s="39" t="s">
        <v>57</v>
      </c>
      <c r="AW130" s="39" t="s">
        <v>57</v>
      </c>
      <c r="AX130" s="39" t="s">
        <v>57</v>
      </c>
      <c r="AY130" s="39" t="s">
        <v>57</v>
      </c>
      <c r="AZ130" s="39" t="s">
        <v>57</v>
      </c>
      <c r="BA130" s="39" t="s">
        <v>57</v>
      </c>
      <c r="BC130" s="39" t="s">
        <v>52</v>
      </c>
      <c r="BD130" s="39" t="s">
        <v>52</v>
      </c>
      <c r="BE130" s="39" t="s">
        <v>57</v>
      </c>
      <c r="BF130" s="39" t="s">
        <v>57</v>
      </c>
      <c r="BG130" s="39" t="s">
        <v>57</v>
      </c>
      <c r="BH130" s="39" t="s">
        <v>57</v>
      </c>
      <c r="BI130" s="39" t="s">
        <v>57</v>
      </c>
      <c r="BJ130" s="39" t="s">
        <v>57</v>
      </c>
      <c r="BK130" s="39" t="s">
        <v>57</v>
      </c>
      <c r="BL130" s="39" t="s">
        <v>57</v>
      </c>
      <c r="BN130" s="25">
        <f>COUNTIFS($G130:$AP130,"",$G$88:$AP$88,"&lt;="&amp;Config!$F$12)</f>
        <v>20</v>
      </c>
    </row>
    <row r="131" spans="2:66" ht="12" outlineLevel="1">
      <c r="B131" s="140" t="str">
        <f t="shared" si="127"/>
        <v>!</v>
      </c>
      <c r="D131" s="133" t="str">
        <f>INDEX($AR131:$BA131,MATCH(General!$F$14,$AR$4:$BA$4,0))</f>
        <v>Subsidies</v>
      </c>
      <c r="E131" s="132" t="str">
        <f>General!$F$16&amp;" / "&amp;INDEX($BC131:$BL131,MATCH(General!$F$14,$BC$4:$BL$4,0))</f>
        <v>EUR / kWh</v>
      </c>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R131" s="39" t="s">
        <v>505</v>
      </c>
      <c r="AS131" s="39" t="s">
        <v>57</v>
      </c>
      <c r="AT131" s="39" t="s">
        <v>57</v>
      </c>
      <c r="AU131" s="39" t="s">
        <v>57</v>
      </c>
      <c r="AV131" s="39" t="s">
        <v>57</v>
      </c>
      <c r="AW131" s="39" t="s">
        <v>57</v>
      </c>
      <c r="AX131" s="39" t="s">
        <v>57</v>
      </c>
      <c r="AY131" s="39" t="s">
        <v>57</v>
      </c>
      <c r="AZ131" s="39" t="s">
        <v>57</v>
      </c>
      <c r="BA131" s="39" t="s">
        <v>57</v>
      </c>
      <c r="BC131" s="39" t="s">
        <v>52</v>
      </c>
      <c r="BD131" s="39" t="s">
        <v>52</v>
      </c>
      <c r="BE131" s="39" t="s">
        <v>57</v>
      </c>
      <c r="BF131" s="39" t="s">
        <v>57</v>
      </c>
      <c r="BG131" s="39" t="s">
        <v>57</v>
      </c>
      <c r="BH131" s="39" t="s">
        <v>57</v>
      </c>
      <c r="BI131" s="39" t="s">
        <v>57</v>
      </c>
      <c r="BJ131" s="39" t="s">
        <v>57</v>
      </c>
      <c r="BK131" s="39" t="s">
        <v>57</v>
      </c>
      <c r="BL131" s="39" t="s">
        <v>57</v>
      </c>
      <c r="BN131" s="25">
        <f>COUNTIFS($G131:$AP131,"",$G$88:$AP$88,"&lt;="&amp;Config!$F$12)</f>
        <v>20</v>
      </c>
    </row>
    <row r="132" spans="2:66" outlineLevel="1">
      <c r="E132" s="11"/>
    </row>
    <row r="133" spans="2:66" outlineLevel="1">
      <c r="D133" s="129" t="str">
        <f>INDEX($AR133:$BA133,MATCH(General!$F$14,$AR$4:$BA$4,0))</f>
        <v>Maintenance costs</v>
      </c>
      <c r="E133" s="72" t="str">
        <f>Config!$I$141</f>
        <v>Unit</v>
      </c>
      <c r="F133" s="72" t="s">
        <v>510</v>
      </c>
      <c r="G133" s="130">
        <f>Config!I$1</f>
        <v>2025</v>
      </c>
      <c r="H133" s="130">
        <f>Config!J$1</f>
        <v>2026</v>
      </c>
      <c r="I133" s="130">
        <f>Config!K$1</f>
        <v>2027</v>
      </c>
      <c r="J133" s="130">
        <f>Config!L$1</f>
        <v>2028</v>
      </c>
      <c r="K133" s="130">
        <f>Config!M$1</f>
        <v>2029</v>
      </c>
      <c r="L133" s="130">
        <f>Config!N$1</f>
        <v>2030</v>
      </c>
      <c r="M133" s="130">
        <f>Config!O$1</f>
        <v>2031</v>
      </c>
      <c r="N133" s="130">
        <f>Config!P$1</f>
        <v>2032</v>
      </c>
      <c r="O133" s="130">
        <f>Config!Q$1</f>
        <v>2033</v>
      </c>
      <c r="P133" s="130">
        <f>Config!R$1</f>
        <v>2034</v>
      </c>
      <c r="Q133" s="130">
        <f>Config!S$1</f>
        <v>2035</v>
      </c>
      <c r="R133" s="130">
        <f>Config!T$1</f>
        <v>2036</v>
      </c>
      <c r="S133" s="130">
        <f>Config!U$1</f>
        <v>2037</v>
      </c>
      <c r="T133" s="130">
        <f>Config!V$1</f>
        <v>2038</v>
      </c>
      <c r="U133" s="130">
        <f>Config!W$1</f>
        <v>2039</v>
      </c>
      <c r="V133" s="130">
        <f>Config!X$1</f>
        <v>2040</v>
      </c>
      <c r="W133" s="130">
        <f>Config!Y$1</f>
        <v>2041</v>
      </c>
      <c r="X133" s="130">
        <f>Config!Z$1</f>
        <v>2042</v>
      </c>
      <c r="Y133" s="130">
        <f>Config!AA$1</f>
        <v>2043</v>
      </c>
      <c r="Z133" s="130">
        <f>Config!AB$1</f>
        <v>2044</v>
      </c>
      <c r="AA133" s="130" t="str">
        <f>Config!AC$1</f>
        <v/>
      </c>
      <c r="AB133" s="130" t="str">
        <f>Config!AD$1</f>
        <v/>
      </c>
      <c r="AC133" s="130" t="str">
        <f>Config!AE$1</f>
        <v/>
      </c>
      <c r="AD133" s="130" t="str">
        <f>Config!AF$1</f>
        <v/>
      </c>
      <c r="AE133" s="130" t="str">
        <f>Config!AG$1</f>
        <v/>
      </c>
      <c r="AF133" s="130" t="str">
        <f>Config!AH$1</f>
        <v/>
      </c>
      <c r="AG133" s="130" t="str">
        <f>Config!AI$1</f>
        <v/>
      </c>
      <c r="AH133" s="130" t="str">
        <f>Config!AJ$1</f>
        <v/>
      </c>
      <c r="AI133" s="130" t="str">
        <f>Config!AK$1</f>
        <v/>
      </c>
      <c r="AJ133" s="130" t="str">
        <f>Config!AL$1</f>
        <v/>
      </c>
      <c r="AK133" s="130" t="str">
        <f>Config!AM$1</f>
        <v/>
      </c>
      <c r="AL133" s="130" t="str">
        <f>Config!AN$1</f>
        <v/>
      </c>
      <c r="AM133" s="130" t="str">
        <f>Config!AO$1</f>
        <v/>
      </c>
      <c r="AN133" s="130" t="str">
        <f>Config!AP$1</f>
        <v/>
      </c>
      <c r="AO133" s="130" t="str">
        <f>Config!AQ$1</f>
        <v/>
      </c>
      <c r="AP133" s="130" t="str">
        <f>Config!AR$1</f>
        <v/>
      </c>
      <c r="AR133" s="39" t="s">
        <v>47</v>
      </c>
      <c r="AS133" s="39" t="s">
        <v>57</v>
      </c>
      <c r="AT133" s="39" t="s">
        <v>57</v>
      </c>
      <c r="AU133" s="39" t="s">
        <v>57</v>
      </c>
      <c r="AV133" s="39" t="s">
        <v>57</v>
      </c>
      <c r="AW133" s="39" t="s">
        <v>57</v>
      </c>
      <c r="AX133" s="39" t="s">
        <v>57</v>
      </c>
      <c r="AY133" s="39" t="s">
        <v>57</v>
      </c>
      <c r="AZ133" s="39" t="s">
        <v>57</v>
      </c>
      <c r="BA133" s="39" t="s">
        <v>57</v>
      </c>
    </row>
    <row r="134" spans="2:66" outlineLevel="1">
      <c r="D134" s="129"/>
      <c r="E134" s="129"/>
      <c r="F134" s="129"/>
      <c r="G134" s="130" t="str">
        <f>Config!I$2</f>
        <v>Construction</v>
      </c>
      <c r="H134" s="130" t="str">
        <f>Config!J$2</f>
        <v>Construction</v>
      </c>
      <c r="I134" s="130" t="str">
        <f>Config!K$2</f>
        <v>Operation</v>
      </c>
      <c r="J134" s="130" t="str">
        <f>Config!L$2</f>
        <v>Operation</v>
      </c>
      <c r="K134" s="130" t="str">
        <f>Config!M$2</f>
        <v>Operation</v>
      </c>
      <c r="L134" s="130" t="str">
        <f>Config!N$2</f>
        <v>Operation</v>
      </c>
      <c r="M134" s="130" t="str">
        <f>Config!O$2</f>
        <v>Operation</v>
      </c>
      <c r="N134" s="130" t="str">
        <f>Config!P$2</f>
        <v>Operation</v>
      </c>
      <c r="O134" s="130" t="str">
        <f>Config!Q$2</f>
        <v>Operation</v>
      </c>
      <c r="P134" s="130" t="str">
        <f>Config!R$2</f>
        <v>Operation</v>
      </c>
      <c r="Q134" s="130" t="str">
        <f>Config!S$2</f>
        <v>Operation</v>
      </c>
      <c r="R134" s="130" t="str">
        <f>Config!T$2</f>
        <v>Operation</v>
      </c>
      <c r="S134" s="130" t="str">
        <f>Config!U$2</f>
        <v>Operation</v>
      </c>
      <c r="T134" s="130" t="str">
        <f>Config!V$2</f>
        <v>Operation</v>
      </c>
      <c r="U134" s="130" t="str">
        <f>Config!W$2</f>
        <v>Operation</v>
      </c>
      <c r="V134" s="130" t="str">
        <f>Config!X$2</f>
        <v>Operation</v>
      </c>
      <c r="W134" s="130" t="str">
        <f>Config!Y$2</f>
        <v>Operation</v>
      </c>
      <c r="X134" s="130" t="str">
        <f>Config!Z$2</f>
        <v>Operation</v>
      </c>
      <c r="Y134" s="130" t="str">
        <f>Config!AA$2</f>
        <v>Operation</v>
      </c>
      <c r="Z134" s="130" t="str">
        <f>Config!AB$2</f>
        <v>Operation</v>
      </c>
      <c r="AA134" s="130" t="str">
        <f>Config!AC$2</f>
        <v/>
      </c>
      <c r="AB134" s="130" t="str">
        <f>Config!AD$2</f>
        <v/>
      </c>
      <c r="AC134" s="130" t="str">
        <f>Config!AE$2</f>
        <v/>
      </c>
      <c r="AD134" s="130" t="str">
        <f>Config!AF$2</f>
        <v/>
      </c>
      <c r="AE134" s="130" t="str">
        <f>Config!AG$2</f>
        <v/>
      </c>
      <c r="AF134" s="130" t="str">
        <f>Config!AH$2</f>
        <v/>
      </c>
      <c r="AG134" s="130" t="str">
        <f>Config!AI$2</f>
        <v/>
      </c>
      <c r="AH134" s="130" t="str">
        <f>Config!AJ$2</f>
        <v/>
      </c>
      <c r="AI134" s="130" t="str">
        <f>Config!AK$2</f>
        <v/>
      </c>
      <c r="AJ134" s="130" t="str">
        <f>Config!AL$2</f>
        <v/>
      </c>
      <c r="AK134" s="130" t="str">
        <f>Config!AM$2</f>
        <v/>
      </c>
      <c r="AL134" s="130" t="str">
        <f>Config!AN$2</f>
        <v/>
      </c>
      <c r="AM134" s="130" t="str">
        <f>Config!AO$2</f>
        <v/>
      </c>
      <c r="AN134" s="130" t="str">
        <f>Config!AP$2</f>
        <v/>
      </c>
      <c r="AO134" s="130" t="str">
        <f>Config!AQ$2</f>
        <v/>
      </c>
      <c r="AP134" s="130" t="str">
        <f>Config!AR$2</f>
        <v/>
      </c>
    </row>
    <row r="135" spans="2:66" outlineLevel="1">
      <c r="B135" s="140" t="str">
        <f t="shared" ref="B135:B139" si="128">IF(BN135&lt;&gt;0,"!","")</f>
        <v>!</v>
      </c>
      <c r="D135" s="125" t="str">
        <f>INDEX($AR135:$BA135,MATCH(General!$F$14,$AR$4:$BA$4,0))</f>
        <v>Building maintenance</v>
      </c>
      <c r="E135" s="60" t="str">
        <f>General!$F$16</f>
        <v>EUR</v>
      </c>
      <c r="F135" s="25">
        <f t="shared" ref="F135:F139" si="129">SUM(G135:AP135)</f>
        <v>3800</v>
      </c>
      <c r="G135" s="30"/>
      <c r="H135" s="30">
        <v>200</v>
      </c>
      <c r="I135" s="30">
        <v>200</v>
      </c>
      <c r="J135" s="30">
        <v>200</v>
      </c>
      <c r="K135" s="30">
        <v>200</v>
      </c>
      <c r="L135" s="30">
        <v>200</v>
      </c>
      <c r="M135" s="30">
        <v>200</v>
      </c>
      <c r="N135" s="30">
        <v>200</v>
      </c>
      <c r="O135" s="30">
        <v>200</v>
      </c>
      <c r="P135" s="30">
        <v>200</v>
      </c>
      <c r="Q135" s="30">
        <v>200</v>
      </c>
      <c r="R135" s="30">
        <v>200</v>
      </c>
      <c r="S135" s="30">
        <v>200</v>
      </c>
      <c r="T135" s="30">
        <v>200</v>
      </c>
      <c r="U135" s="30">
        <v>200</v>
      </c>
      <c r="V135" s="30">
        <v>200</v>
      </c>
      <c r="W135" s="30">
        <v>200</v>
      </c>
      <c r="X135" s="30">
        <v>200</v>
      </c>
      <c r="Y135" s="30">
        <v>200</v>
      </c>
      <c r="Z135" s="30">
        <v>200</v>
      </c>
      <c r="AA135" s="30"/>
      <c r="AB135" s="30"/>
      <c r="AC135" s="30"/>
      <c r="AD135" s="30"/>
      <c r="AE135" s="30"/>
      <c r="AF135" s="30"/>
      <c r="AG135" s="30"/>
      <c r="AH135" s="30"/>
      <c r="AI135" s="30"/>
      <c r="AJ135" s="30"/>
      <c r="AK135" s="30"/>
      <c r="AL135" s="30"/>
      <c r="AM135" s="30"/>
      <c r="AN135" s="30"/>
      <c r="AO135" s="30"/>
      <c r="AP135" s="30"/>
      <c r="AR135" s="39" t="s">
        <v>73</v>
      </c>
      <c r="AS135" s="39" t="s">
        <v>57</v>
      </c>
      <c r="AT135" s="39" t="s">
        <v>57</v>
      </c>
      <c r="AU135" s="39" t="s">
        <v>57</v>
      </c>
      <c r="AV135" s="39" t="s">
        <v>57</v>
      </c>
      <c r="AW135" s="39" t="s">
        <v>57</v>
      </c>
      <c r="AX135" s="39" t="s">
        <v>57</v>
      </c>
      <c r="AY135" s="39" t="s">
        <v>57</v>
      </c>
      <c r="AZ135" s="39" t="s">
        <v>57</v>
      </c>
      <c r="BA135" s="39" t="s">
        <v>57</v>
      </c>
      <c r="BC135" s="8"/>
      <c r="BD135" s="8"/>
      <c r="BE135" s="8"/>
      <c r="BF135" s="8"/>
      <c r="BG135" s="8"/>
      <c r="BH135" s="8"/>
      <c r="BI135" s="8"/>
      <c r="BJ135" s="8"/>
      <c r="BK135" s="8"/>
      <c r="BL135" s="8"/>
      <c r="BN135" s="25">
        <f>COUNTIFS($G135:$AP135,"",$G$133:$AP$133,"&lt;="&amp;Config!$F$12)</f>
        <v>1</v>
      </c>
    </row>
    <row r="136" spans="2:66" outlineLevel="1">
      <c r="B136" s="140" t="str">
        <f t="shared" si="128"/>
        <v>!</v>
      </c>
      <c r="D136" s="125" t="str">
        <f>INDEX($AR136:$BA136,MATCH(General!$F$14,$AR$4:$BA$4,0))</f>
        <v>Equipment maintenance</v>
      </c>
      <c r="E136" s="60" t="str">
        <f>General!$F$16</f>
        <v>EUR</v>
      </c>
      <c r="F136" s="25">
        <f t="shared" si="129"/>
        <v>9500</v>
      </c>
      <c r="G136" s="30"/>
      <c r="H136" s="30">
        <v>500</v>
      </c>
      <c r="I136" s="30">
        <v>500</v>
      </c>
      <c r="J136" s="30">
        <v>500</v>
      </c>
      <c r="K136" s="30">
        <v>500</v>
      </c>
      <c r="L136" s="30">
        <v>500</v>
      </c>
      <c r="M136" s="30">
        <v>500</v>
      </c>
      <c r="N136" s="30">
        <v>500</v>
      </c>
      <c r="O136" s="30">
        <v>500</v>
      </c>
      <c r="P136" s="30">
        <v>500</v>
      </c>
      <c r="Q136" s="30">
        <v>500</v>
      </c>
      <c r="R136" s="30">
        <v>500</v>
      </c>
      <c r="S136" s="30">
        <v>500</v>
      </c>
      <c r="T136" s="30">
        <v>500</v>
      </c>
      <c r="U136" s="30">
        <v>500</v>
      </c>
      <c r="V136" s="30">
        <v>500</v>
      </c>
      <c r="W136" s="30">
        <v>500</v>
      </c>
      <c r="X136" s="30">
        <v>500</v>
      </c>
      <c r="Y136" s="30">
        <v>500</v>
      </c>
      <c r="Z136" s="30">
        <v>500</v>
      </c>
      <c r="AA136" s="30"/>
      <c r="AB136" s="30"/>
      <c r="AC136" s="30"/>
      <c r="AD136" s="30"/>
      <c r="AE136" s="30"/>
      <c r="AF136" s="30"/>
      <c r="AG136" s="30"/>
      <c r="AH136" s="30"/>
      <c r="AI136" s="30"/>
      <c r="AJ136" s="30"/>
      <c r="AK136" s="30"/>
      <c r="AL136" s="30"/>
      <c r="AM136" s="30"/>
      <c r="AN136" s="30"/>
      <c r="AO136" s="30"/>
      <c r="AP136" s="30"/>
      <c r="AR136" s="39" t="s">
        <v>74</v>
      </c>
      <c r="AS136" s="39" t="s">
        <v>57</v>
      </c>
      <c r="AT136" s="39" t="s">
        <v>57</v>
      </c>
      <c r="AU136" s="39" t="s">
        <v>57</v>
      </c>
      <c r="AV136" s="39" t="s">
        <v>57</v>
      </c>
      <c r="AW136" s="39" t="s">
        <v>57</v>
      </c>
      <c r="AX136" s="39" t="s">
        <v>57</v>
      </c>
      <c r="AY136" s="39" t="s">
        <v>57</v>
      </c>
      <c r="AZ136" s="39" t="s">
        <v>57</v>
      </c>
      <c r="BA136" s="39" t="s">
        <v>57</v>
      </c>
      <c r="BC136" s="8"/>
      <c r="BD136" s="8"/>
      <c r="BE136" s="8"/>
      <c r="BF136" s="8"/>
      <c r="BG136" s="8"/>
      <c r="BH136" s="8"/>
      <c r="BI136" s="8"/>
      <c r="BJ136" s="8"/>
      <c r="BK136" s="8"/>
      <c r="BL136" s="8"/>
      <c r="BN136" s="25">
        <f>COUNTIFS($G136:$AP136,"",$G$133:$AP$133,"&lt;="&amp;Config!$F$12)</f>
        <v>1</v>
      </c>
    </row>
    <row r="137" spans="2:66" outlineLevel="1">
      <c r="B137" s="140" t="str">
        <f t="shared" si="128"/>
        <v>!</v>
      </c>
      <c r="D137" s="125" t="str">
        <f>INDEX($AR137:$BA137,MATCH(General!$F$14,$AR$4:$BA$4,0))</f>
        <v>Insurance</v>
      </c>
      <c r="E137" s="60" t="str">
        <f>General!$F$16</f>
        <v>EUR</v>
      </c>
      <c r="F137" s="25">
        <f t="shared" si="129"/>
        <v>57000</v>
      </c>
      <c r="G137" s="30"/>
      <c r="H137" s="30">
        <v>3000</v>
      </c>
      <c r="I137" s="30">
        <v>3000</v>
      </c>
      <c r="J137" s="30">
        <v>3000</v>
      </c>
      <c r="K137" s="30">
        <v>3000</v>
      </c>
      <c r="L137" s="30">
        <v>3000</v>
      </c>
      <c r="M137" s="30">
        <v>3000</v>
      </c>
      <c r="N137" s="30">
        <v>3000</v>
      </c>
      <c r="O137" s="30">
        <v>3000</v>
      </c>
      <c r="P137" s="30">
        <v>3000</v>
      </c>
      <c r="Q137" s="30">
        <v>3000</v>
      </c>
      <c r="R137" s="30">
        <v>3000</v>
      </c>
      <c r="S137" s="30">
        <v>3000</v>
      </c>
      <c r="T137" s="30">
        <v>3000</v>
      </c>
      <c r="U137" s="30">
        <v>3000</v>
      </c>
      <c r="V137" s="30">
        <v>3000</v>
      </c>
      <c r="W137" s="30">
        <v>3000</v>
      </c>
      <c r="X137" s="30">
        <v>3000</v>
      </c>
      <c r="Y137" s="30">
        <v>3000</v>
      </c>
      <c r="Z137" s="30">
        <v>3000</v>
      </c>
      <c r="AA137" s="30"/>
      <c r="AB137" s="30"/>
      <c r="AC137" s="30"/>
      <c r="AD137" s="30"/>
      <c r="AE137" s="30"/>
      <c r="AF137" s="30"/>
      <c r="AG137" s="30"/>
      <c r="AH137" s="30"/>
      <c r="AI137" s="30"/>
      <c r="AJ137" s="30"/>
      <c r="AK137" s="30"/>
      <c r="AL137" s="30"/>
      <c r="AM137" s="30"/>
      <c r="AN137" s="30"/>
      <c r="AO137" s="30"/>
      <c r="AP137" s="30"/>
      <c r="AR137" s="39" t="s">
        <v>75</v>
      </c>
      <c r="AS137" s="39" t="s">
        <v>57</v>
      </c>
      <c r="AT137" s="39" t="s">
        <v>57</v>
      </c>
      <c r="AU137" s="39" t="s">
        <v>57</v>
      </c>
      <c r="AV137" s="39" t="s">
        <v>57</v>
      </c>
      <c r="AW137" s="39" t="s">
        <v>57</v>
      </c>
      <c r="AX137" s="39" t="s">
        <v>57</v>
      </c>
      <c r="AY137" s="39" t="s">
        <v>57</v>
      </c>
      <c r="AZ137" s="39" t="s">
        <v>57</v>
      </c>
      <c r="BA137" s="39" t="s">
        <v>57</v>
      </c>
      <c r="BC137" s="8"/>
      <c r="BD137" s="8"/>
      <c r="BE137" s="8"/>
      <c r="BF137" s="8"/>
      <c r="BG137" s="8"/>
      <c r="BH137" s="8"/>
      <c r="BI137" s="8"/>
      <c r="BJ137" s="8"/>
      <c r="BK137" s="8"/>
      <c r="BL137" s="8"/>
      <c r="BN137" s="25">
        <f>COUNTIFS($G137:$AP137,"",$G$133:$AP$133,"&lt;="&amp;Config!$F$12)</f>
        <v>1</v>
      </c>
    </row>
    <row r="138" spans="2:66" outlineLevel="1">
      <c r="B138" s="140" t="str">
        <f t="shared" si="128"/>
        <v>!</v>
      </c>
      <c r="D138" s="125" t="str">
        <f>INDEX($AR138:$BA138,MATCH(General!$F$14,$AR$4:$BA$4,0))</f>
        <v>Licence fees</v>
      </c>
      <c r="E138" s="60" t="str">
        <f>General!$F$16</f>
        <v>EUR</v>
      </c>
      <c r="F138" s="25">
        <f t="shared" si="129"/>
        <v>0</v>
      </c>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R138" s="39" t="s">
        <v>76</v>
      </c>
      <c r="AS138" s="39" t="s">
        <v>57</v>
      </c>
      <c r="AT138" s="39" t="s">
        <v>57</v>
      </c>
      <c r="AU138" s="39" t="s">
        <v>57</v>
      </c>
      <c r="AV138" s="39" t="s">
        <v>57</v>
      </c>
      <c r="AW138" s="39" t="s">
        <v>57</v>
      </c>
      <c r="AX138" s="39" t="s">
        <v>57</v>
      </c>
      <c r="AY138" s="39" t="s">
        <v>57</v>
      </c>
      <c r="AZ138" s="39" t="s">
        <v>57</v>
      </c>
      <c r="BA138" s="39" t="s">
        <v>57</v>
      </c>
      <c r="BC138" s="8"/>
      <c r="BD138" s="8"/>
      <c r="BE138" s="8"/>
      <c r="BF138" s="8"/>
      <c r="BG138" s="8"/>
      <c r="BH138" s="8"/>
      <c r="BI138" s="8"/>
      <c r="BJ138" s="8"/>
      <c r="BK138" s="8"/>
      <c r="BL138" s="8"/>
      <c r="BN138" s="25">
        <f>COUNTIFS($G138:$AP138,"",$G$133:$AP$133,"&lt;="&amp;Config!$F$12)</f>
        <v>20</v>
      </c>
    </row>
    <row r="139" spans="2:66" outlineLevel="1">
      <c r="B139" s="140" t="str">
        <f t="shared" si="128"/>
        <v>!</v>
      </c>
      <c r="D139" s="125" t="str">
        <f>INDEX($AR139:$BA139,MATCH(General!$F$14,$AR$4:$BA$4,0))</f>
        <v>Other</v>
      </c>
      <c r="E139" s="60" t="str">
        <f>General!$F$16</f>
        <v>EUR</v>
      </c>
      <c r="F139" s="25">
        <f t="shared" si="129"/>
        <v>0</v>
      </c>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R139" s="39" t="s">
        <v>56</v>
      </c>
      <c r="AS139" s="39" t="s">
        <v>57</v>
      </c>
      <c r="AT139" s="39" t="s">
        <v>57</v>
      </c>
      <c r="AU139" s="39" t="s">
        <v>57</v>
      </c>
      <c r="AV139" s="39" t="s">
        <v>57</v>
      </c>
      <c r="AW139" s="39" t="s">
        <v>57</v>
      </c>
      <c r="AX139" s="39" t="s">
        <v>57</v>
      </c>
      <c r="AY139" s="39" t="s">
        <v>57</v>
      </c>
      <c r="AZ139" s="39" t="s">
        <v>57</v>
      </c>
      <c r="BA139" s="39" t="s">
        <v>57</v>
      </c>
      <c r="BC139" s="8"/>
      <c r="BD139" s="8"/>
      <c r="BE139" s="8"/>
      <c r="BF139" s="8"/>
      <c r="BG139" s="8"/>
      <c r="BH139" s="8"/>
      <c r="BI139" s="8"/>
      <c r="BJ139" s="8"/>
      <c r="BK139" s="8"/>
      <c r="BL139" s="8"/>
      <c r="BN139" s="25">
        <f>COUNTIFS($G139:$AP139,"",$G$133:$AP$133,"&lt;="&amp;Config!$F$12)</f>
        <v>20</v>
      </c>
    </row>
    <row r="140" spans="2:66" outlineLevel="1">
      <c r="D140" s="127" t="str">
        <f>INDEX($AR140:$BA140,MATCH(General!$F$14,$AR$4:$BA$4,0))</f>
        <v>Total cost</v>
      </c>
      <c r="E140" s="128" t="str">
        <f>General!$F$16</f>
        <v>EUR</v>
      </c>
      <c r="F140" s="28">
        <f>SUM(G140:AP140)</f>
        <v>70300</v>
      </c>
      <c r="G140" s="16">
        <f>SUM(G135:G139)</f>
        <v>0</v>
      </c>
      <c r="H140" s="16">
        <f t="shared" ref="H140:AP140" si="130">SUM(H135:H139)</f>
        <v>3700</v>
      </c>
      <c r="I140" s="16">
        <f t="shared" si="130"/>
        <v>3700</v>
      </c>
      <c r="J140" s="16">
        <f t="shared" si="130"/>
        <v>3700</v>
      </c>
      <c r="K140" s="16">
        <f t="shared" si="130"/>
        <v>3700</v>
      </c>
      <c r="L140" s="16">
        <f t="shared" si="130"/>
        <v>3700</v>
      </c>
      <c r="M140" s="16">
        <f t="shared" si="130"/>
        <v>3700</v>
      </c>
      <c r="N140" s="16">
        <f t="shared" si="130"/>
        <v>3700</v>
      </c>
      <c r="O140" s="16">
        <f t="shared" si="130"/>
        <v>3700</v>
      </c>
      <c r="P140" s="16">
        <f t="shared" si="130"/>
        <v>3700</v>
      </c>
      <c r="Q140" s="16">
        <f t="shared" si="130"/>
        <v>3700</v>
      </c>
      <c r="R140" s="16">
        <f t="shared" si="130"/>
        <v>3700</v>
      </c>
      <c r="S140" s="16">
        <f t="shared" si="130"/>
        <v>3700</v>
      </c>
      <c r="T140" s="16">
        <f t="shared" si="130"/>
        <v>3700</v>
      </c>
      <c r="U140" s="16">
        <f t="shared" si="130"/>
        <v>3700</v>
      </c>
      <c r="V140" s="16">
        <f t="shared" si="130"/>
        <v>3700</v>
      </c>
      <c r="W140" s="16">
        <f t="shared" si="130"/>
        <v>3700</v>
      </c>
      <c r="X140" s="16">
        <f t="shared" si="130"/>
        <v>3700</v>
      </c>
      <c r="Y140" s="16">
        <f t="shared" si="130"/>
        <v>3700</v>
      </c>
      <c r="Z140" s="16">
        <f t="shared" si="130"/>
        <v>3700</v>
      </c>
      <c r="AA140" s="16">
        <f t="shared" si="130"/>
        <v>0</v>
      </c>
      <c r="AB140" s="16">
        <f t="shared" si="130"/>
        <v>0</v>
      </c>
      <c r="AC140" s="16">
        <f t="shared" si="130"/>
        <v>0</v>
      </c>
      <c r="AD140" s="16">
        <f t="shared" si="130"/>
        <v>0</v>
      </c>
      <c r="AE140" s="16">
        <f t="shared" si="130"/>
        <v>0</v>
      </c>
      <c r="AF140" s="16">
        <f t="shared" si="130"/>
        <v>0</v>
      </c>
      <c r="AG140" s="16">
        <f t="shared" si="130"/>
        <v>0</v>
      </c>
      <c r="AH140" s="16">
        <f t="shared" si="130"/>
        <v>0</v>
      </c>
      <c r="AI140" s="16">
        <f t="shared" si="130"/>
        <v>0</v>
      </c>
      <c r="AJ140" s="16">
        <f t="shared" si="130"/>
        <v>0</v>
      </c>
      <c r="AK140" s="16">
        <f t="shared" si="130"/>
        <v>0</v>
      </c>
      <c r="AL140" s="16">
        <f t="shared" si="130"/>
        <v>0</v>
      </c>
      <c r="AM140" s="16">
        <f t="shared" si="130"/>
        <v>0</v>
      </c>
      <c r="AN140" s="16">
        <f t="shared" si="130"/>
        <v>0</v>
      </c>
      <c r="AO140" s="16">
        <f t="shared" si="130"/>
        <v>0</v>
      </c>
      <c r="AP140" s="16">
        <f t="shared" si="130"/>
        <v>0</v>
      </c>
      <c r="AR140" s="39" t="s">
        <v>69</v>
      </c>
      <c r="AS140" s="39" t="s">
        <v>57</v>
      </c>
      <c r="AT140" s="39" t="s">
        <v>57</v>
      </c>
      <c r="AU140" s="39" t="s">
        <v>57</v>
      </c>
      <c r="AV140" s="39" t="s">
        <v>57</v>
      </c>
      <c r="AW140" s="39" t="s">
        <v>57</v>
      </c>
      <c r="AX140" s="39" t="s">
        <v>57</v>
      </c>
      <c r="AY140" s="39" t="s">
        <v>57</v>
      </c>
      <c r="AZ140" s="39" t="s">
        <v>57</v>
      </c>
      <c r="BA140" s="39" t="s">
        <v>57</v>
      </c>
      <c r="BC140" s="8"/>
      <c r="BD140" s="8"/>
      <c r="BE140" s="8"/>
      <c r="BF140" s="8"/>
      <c r="BG140" s="8"/>
      <c r="BH140" s="8"/>
      <c r="BI140" s="8"/>
      <c r="BJ140" s="8"/>
      <c r="BK140" s="8"/>
      <c r="BL140" s="8"/>
    </row>
    <row r="141" spans="2:66" outlineLevel="1">
      <c r="B141" s="140" t="str">
        <f t="shared" ref="B141" si="131">IF(BN141&lt;&gt;0,"!","")</f>
        <v>!</v>
      </c>
      <c r="D141" s="125" t="str">
        <f>INDEX($AR141:$BA141,MATCH(General!$F$14,$AR$4:$BA$4,0))</f>
        <v>VAT expense</v>
      </c>
      <c r="E141" s="60" t="str">
        <f>General!$F$16</f>
        <v>EUR</v>
      </c>
      <c r="F141" s="25">
        <f t="shared" ref="F141" si="132">SUM(G141:AP141)</f>
        <v>16169</v>
      </c>
      <c r="G141" s="30"/>
      <c r="H141" s="30">
        <f>H140*0.23</f>
        <v>851</v>
      </c>
      <c r="I141" s="30">
        <f t="shared" ref="I141:Z141" si="133">I140*0.23</f>
        <v>851</v>
      </c>
      <c r="J141" s="30">
        <f t="shared" si="133"/>
        <v>851</v>
      </c>
      <c r="K141" s="30">
        <f t="shared" si="133"/>
        <v>851</v>
      </c>
      <c r="L141" s="30">
        <f t="shared" si="133"/>
        <v>851</v>
      </c>
      <c r="M141" s="30">
        <f t="shared" si="133"/>
        <v>851</v>
      </c>
      <c r="N141" s="30">
        <f t="shared" si="133"/>
        <v>851</v>
      </c>
      <c r="O141" s="30">
        <f t="shared" si="133"/>
        <v>851</v>
      </c>
      <c r="P141" s="30">
        <f t="shared" si="133"/>
        <v>851</v>
      </c>
      <c r="Q141" s="30">
        <f t="shared" si="133"/>
        <v>851</v>
      </c>
      <c r="R141" s="30">
        <f t="shared" si="133"/>
        <v>851</v>
      </c>
      <c r="S141" s="30">
        <f t="shared" si="133"/>
        <v>851</v>
      </c>
      <c r="T141" s="30">
        <f t="shared" si="133"/>
        <v>851</v>
      </c>
      <c r="U141" s="30">
        <f t="shared" si="133"/>
        <v>851</v>
      </c>
      <c r="V141" s="30">
        <f t="shared" si="133"/>
        <v>851</v>
      </c>
      <c r="W141" s="30">
        <f t="shared" si="133"/>
        <v>851</v>
      </c>
      <c r="X141" s="30">
        <f t="shared" si="133"/>
        <v>851</v>
      </c>
      <c r="Y141" s="30">
        <f t="shared" si="133"/>
        <v>851</v>
      </c>
      <c r="Z141" s="30">
        <f t="shared" si="133"/>
        <v>851</v>
      </c>
      <c r="AA141" s="30"/>
      <c r="AB141" s="30"/>
      <c r="AC141" s="30"/>
      <c r="AD141" s="30"/>
      <c r="AE141" s="30"/>
      <c r="AF141" s="30"/>
      <c r="AG141" s="30"/>
      <c r="AH141" s="30"/>
      <c r="AI141" s="30"/>
      <c r="AJ141" s="30"/>
      <c r="AK141" s="30"/>
      <c r="AL141" s="30"/>
      <c r="AM141" s="30"/>
      <c r="AN141" s="30"/>
      <c r="AO141" s="30"/>
      <c r="AP141" s="30"/>
      <c r="AR141" s="39" t="s">
        <v>99</v>
      </c>
      <c r="AS141" s="39" t="s">
        <v>57</v>
      </c>
      <c r="AT141" s="39" t="s">
        <v>57</v>
      </c>
      <c r="AU141" s="39" t="s">
        <v>57</v>
      </c>
      <c r="AV141" s="39" t="s">
        <v>57</v>
      </c>
      <c r="AW141" s="39" t="s">
        <v>57</v>
      </c>
      <c r="AX141" s="39" t="s">
        <v>57</v>
      </c>
      <c r="AY141" s="39" t="s">
        <v>57</v>
      </c>
      <c r="AZ141" s="39" t="s">
        <v>57</v>
      </c>
      <c r="BA141" s="39" t="s">
        <v>57</v>
      </c>
      <c r="BC141" s="8"/>
      <c r="BD141" s="8"/>
      <c r="BE141" s="8"/>
      <c r="BF141" s="8"/>
      <c r="BG141" s="8"/>
      <c r="BH141" s="8"/>
      <c r="BI141" s="8"/>
      <c r="BJ141" s="8"/>
      <c r="BK141" s="8"/>
      <c r="BL141" s="8"/>
      <c r="BN141" s="25">
        <f>COUNTIFS($G141:$AP141,"",$G$133:$AP$133,"&lt;="&amp;Config!$F$12)</f>
        <v>1</v>
      </c>
    </row>
    <row r="142" spans="2:66" outlineLevel="1">
      <c r="D142" s="127" t="str">
        <f>INDEX($AR142:$BA142,MATCH(General!$F$14,$AR$4:$BA$4,0))</f>
        <v>Total cost incl. VAT</v>
      </c>
      <c r="E142" s="128" t="str">
        <f>General!$F$16</f>
        <v>EUR</v>
      </c>
      <c r="F142" s="28">
        <f>SUM(G142:AP142)</f>
        <v>86469</v>
      </c>
      <c r="G142" s="16">
        <f>SUM(G140:G141)</f>
        <v>0</v>
      </c>
      <c r="H142" s="16">
        <f t="shared" ref="H142" si="134">SUM(H140:H141)</f>
        <v>4551</v>
      </c>
      <c r="I142" s="16">
        <f t="shared" ref="I142" si="135">SUM(I140:I141)</f>
        <v>4551</v>
      </c>
      <c r="J142" s="16">
        <f t="shared" ref="J142" si="136">SUM(J140:J141)</f>
        <v>4551</v>
      </c>
      <c r="K142" s="16">
        <f t="shared" ref="K142" si="137">SUM(K140:K141)</f>
        <v>4551</v>
      </c>
      <c r="L142" s="16">
        <f t="shared" ref="L142" si="138">SUM(L140:L141)</f>
        <v>4551</v>
      </c>
      <c r="M142" s="16">
        <f t="shared" ref="M142" si="139">SUM(M140:M141)</f>
        <v>4551</v>
      </c>
      <c r="N142" s="16">
        <f t="shared" ref="N142" si="140">SUM(N140:N141)</f>
        <v>4551</v>
      </c>
      <c r="O142" s="16">
        <f t="shared" ref="O142" si="141">SUM(O140:O141)</f>
        <v>4551</v>
      </c>
      <c r="P142" s="16">
        <f t="shared" ref="P142" si="142">SUM(P140:P141)</f>
        <v>4551</v>
      </c>
      <c r="Q142" s="16">
        <f t="shared" ref="Q142" si="143">SUM(Q140:Q141)</f>
        <v>4551</v>
      </c>
      <c r="R142" s="16">
        <f t="shared" ref="R142" si="144">SUM(R140:R141)</f>
        <v>4551</v>
      </c>
      <c r="S142" s="16">
        <f t="shared" ref="S142" si="145">SUM(S140:S141)</f>
        <v>4551</v>
      </c>
      <c r="T142" s="16">
        <f t="shared" ref="T142" si="146">SUM(T140:T141)</f>
        <v>4551</v>
      </c>
      <c r="U142" s="16">
        <f t="shared" ref="U142" si="147">SUM(U140:U141)</f>
        <v>4551</v>
      </c>
      <c r="V142" s="16">
        <f t="shared" ref="V142" si="148">SUM(V140:V141)</f>
        <v>4551</v>
      </c>
      <c r="W142" s="16">
        <f t="shared" ref="W142" si="149">SUM(W140:W141)</f>
        <v>4551</v>
      </c>
      <c r="X142" s="16">
        <f t="shared" ref="X142" si="150">SUM(X140:X141)</f>
        <v>4551</v>
      </c>
      <c r="Y142" s="16">
        <f t="shared" ref="Y142" si="151">SUM(Y140:Y141)</f>
        <v>4551</v>
      </c>
      <c r="Z142" s="16">
        <f t="shared" ref="Z142" si="152">SUM(Z140:Z141)</f>
        <v>4551</v>
      </c>
      <c r="AA142" s="16">
        <f t="shared" ref="AA142" si="153">SUM(AA140:AA141)</f>
        <v>0</v>
      </c>
      <c r="AB142" s="16">
        <f t="shared" ref="AB142" si="154">SUM(AB140:AB141)</f>
        <v>0</v>
      </c>
      <c r="AC142" s="16">
        <f t="shared" ref="AC142" si="155">SUM(AC140:AC141)</f>
        <v>0</v>
      </c>
      <c r="AD142" s="16">
        <f t="shared" ref="AD142" si="156">SUM(AD140:AD141)</f>
        <v>0</v>
      </c>
      <c r="AE142" s="16">
        <f t="shared" ref="AE142" si="157">SUM(AE140:AE141)</f>
        <v>0</v>
      </c>
      <c r="AF142" s="16">
        <f t="shared" ref="AF142" si="158">SUM(AF140:AF141)</f>
        <v>0</v>
      </c>
      <c r="AG142" s="16">
        <f t="shared" ref="AG142" si="159">SUM(AG140:AG141)</f>
        <v>0</v>
      </c>
      <c r="AH142" s="16">
        <f t="shared" ref="AH142" si="160">SUM(AH140:AH141)</f>
        <v>0</v>
      </c>
      <c r="AI142" s="16">
        <f t="shared" ref="AI142" si="161">SUM(AI140:AI141)</f>
        <v>0</v>
      </c>
      <c r="AJ142" s="16">
        <f t="shared" ref="AJ142" si="162">SUM(AJ140:AJ141)</f>
        <v>0</v>
      </c>
      <c r="AK142" s="16">
        <f t="shared" ref="AK142" si="163">SUM(AK140:AK141)</f>
        <v>0</v>
      </c>
      <c r="AL142" s="16">
        <f t="shared" ref="AL142" si="164">SUM(AL140:AL141)</f>
        <v>0</v>
      </c>
      <c r="AM142" s="16">
        <f t="shared" ref="AM142" si="165">SUM(AM140:AM141)</f>
        <v>0</v>
      </c>
      <c r="AN142" s="16">
        <f t="shared" ref="AN142" si="166">SUM(AN140:AN141)</f>
        <v>0</v>
      </c>
      <c r="AO142" s="16">
        <f t="shared" ref="AO142" si="167">SUM(AO140:AO141)</f>
        <v>0</v>
      </c>
      <c r="AP142" s="16">
        <f t="shared" ref="AP142" si="168">SUM(AP140:AP141)</f>
        <v>0</v>
      </c>
      <c r="AR142" s="39" t="s">
        <v>97</v>
      </c>
      <c r="AS142" s="39" t="s">
        <v>57</v>
      </c>
      <c r="AT142" s="39" t="s">
        <v>57</v>
      </c>
      <c r="AU142" s="39" t="s">
        <v>57</v>
      </c>
      <c r="AV142" s="39" t="s">
        <v>57</v>
      </c>
      <c r="AW142" s="39" t="s">
        <v>57</v>
      </c>
      <c r="AX142" s="39" t="s">
        <v>57</v>
      </c>
      <c r="AY142" s="39" t="s">
        <v>57</v>
      </c>
      <c r="AZ142" s="39" t="s">
        <v>57</v>
      </c>
      <c r="BA142" s="39" t="s">
        <v>57</v>
      </c>
      <c r="BC142" s="8"/>
      <c r="BD142" s="8"/>
      <c r="BE142" s="8"/>
      <c r="BF142" s="8"/>
      <c r="BG142" s="8"/>
      <c r="BH142" s="8"/>
      <c r="BI142" s="8"/>
      <c r="BJ142" s="8"/>
      <c r="BK142" s="8"/>
      <c r="BL142" s="8"/>
    </row>
    <row r="143" spans="2:66" outlineLevel="1">
      <c r="E143" s="11"/>
    </row>
    <row r="144" spans="2:66" outlineLevel="1">
      <c r="D144" s="129" t="str">
        <f>INDEX($AR144:$BA144,MATCH(General!$F$14,$AR$4:$BA$4,0))</f>
        <v>External sub-contracting</v>
      </c>
      <c r="E144" s="72" t="str">
        <f>Config!$I$141</f>
        <v>Unit</v>
      </c>
      <c r="F144" s="72" t="s">
        <v>510</v>
      </c>
      <c r="G144" s="130">
        <f>Config!I$1</f>
        <v>2025</v>
      </c>
      <c r="H144" s="130">
        <f>Config!J$1</f>
        <v>2026</v>
      </c>
      <c r="I144" s="130">
        <f>Config!K$1</f>
        <v>2027</v>
      </c>
      <c r="J144" s="130">
        <f>Config!L$1</f>
        <v>2028</v>
      </c>
      <c r="K144" s="130">
        <f>Config!M$1</f>
        <v>2029</v>
      </c>
      <c r="L144" s="130">
        <f>Config!N$1</f>
        <v>2030</v>
      </c>
      <c r="M144" s="130">
        <f>Config!O$1</f>
        <v>2031</v>
      </c>
      <c r="N144" s="130">
        <f>Config!P$1</f>
        <v>2032</v>
      </c>
      <c r="O144" s="130">
        <f>Config!Q$1</f>
        <v>2033</v>
      </c>
      <c r="P144" s="130">
        <f>Config!R$1</f>
        <v>2034</v>
      </c>
      <c r="Q144" s="130">
        <f>Config!S$1</f>
        <v>2035</v>
      </c>
      <c r="R144" s="130">
        <f>Config!T$1</f>
        <v>2036</v>
      </c>
      <c r="S144" s="130">
        <f>Config!U$1</f>
        <v>2037</v>
      </c>
      <c r="T144" s="130">
        <f>Config!V$1</f>
        <v>2038</v>
      </c>
      <c r="U144" s="130">
        <f>Config!W$1</f>
        <v>2039</v>
      </c>
      <c r="V144" s="130">
        <f>Config!X$1</f>
        <v>2040</v>
      </c>
      <c r="W144" s="130">
        <f>Config!Y$1</f>
        <v>2041</v>
      </c>
      <c r="X144" s="130">
        <f>Config!Z$1</f>
        <v>2042</v>
      </c>
      <c r="Y144" s="130">
        <f>Config!AA$1</f>
        <v>2043</v>
      </c>
      <c r="Z144" s="130">
        <f>Config!AB$1</f>
        <v>2044</v>
      </c>
      <c r="AA144" s="130" t="str">
        <f>Config!AC$1</f>
        <v/>
      </c>
      <c r="AB144" s="130" t="str">
        <f>Config!AD$1</f>
        <v/>
      </c>
      <c r="AC144" s="130" t="str">
        <f>Config!AE$1</f>
        <v/>
      </c>
      <c r="AD144" s="130" t="str">
        <f>Config!AF$1</f>
        <v/>
      </c>
      <c r="AE144" s="130" t="str">
        <f>Config!AG$1</f>
        <v/>
      </c>
      <c r="AF144" s="130" t="str">
        <f>Config!AH$1</f>
        <v/>
      </c>
      <c r="AG144" s="130" t="str">
        <f>Config!AI$1</f>
        <v/>
      </c>
      <c r="AH144" s="130" t="str">
        <f>Config!AJ$1</f>
        <v/>
      </c>
      <c r="AI144" s="130" t="str">
        <f>Config!AK$1</f>
        <v/>
      </c>
      <c r="AJ144" s="130" t="str">
        <f>Config!AL$1</f>
        <v/>
      </c>
      <c r="AK144" s="130" t="str">
        <f>Config!AM$1</f>
        <v/>
      </c>
      <c r="AL144" s="130" t="str">
        <f>Config!AN$1</f>
        <v/>
      </c>
      <c r="AM144" s="130" t="str">
        <f>Config!AO$1</f>
        <v/>
      </c>
      <c r="AN144" s="130" t="str">
        <f>Config!AP$1</f>
        <v/>
      </c>
      <c r="AO144" s="130" t="str">
        <f>Config!AQ$1</f>
        <v/>
      </c>
      <c r="AP144" s="130" t="str">
        <f>Config!AR$1</f>
        <v/>
      </c>
      <c r="AR144" s="39" t="s">
        <v>80</v>
      </c>
      <c r="AS144" s="39" t="s">
        <v>57</v>
      </c>
      <c r="AT144" s="39" t="s">
        <v>57</v>
      </c>
      <c r="AU144" s="39" t="s">
        <v>57</v>
      </c>
      <c r="AV144" s="39" t="s">
        <v>57</v>
      </c>
      <c r="AW144" s="39" t="s">
        <v>57</v>
      </c>
      <c r="AX144" s="39" t="s">
        <v>57</v>
      </c>
      <c r="AY144" s="39" t="s">
        <v>57</v>
      </c>
      <c r="AZ144" s="39" t="s">
        <v>57</v>
      </c>
      <c r="BA144" s="39" t="s">
        <v>57</v>
      </c>
    </row>
    <row r="145" spans="2:66" outlineLevel="1">
      <c r="D145" s="129"/>
      <c r="E145" s="129"/>
      <c r="F145" s="129"/>
      <c r="G145" s="130" t="str">
        <f>Config!I$2</f>
        <v>Construction</v>
      </c>
      <c r="H145" s="130" t="str">
        <f>Config!J$2</f>
        <v>Construction</v>
      </c>
      <c r="I145" s="130" t="str">
        <f>Config!K$2</f>
        <v>Operation</v>
      </c>
      <c r="J145" s="130" t="str">
        <f>Config!L$2</f>
        <v>Operation</v>
      </c>
      <c r="K145" s="130" t="str">
        <f>Config!M$2</f>
        <v>Operation</v>
      </c>
      <c r="L145" s="130" t="str">
        <f>Config!N$2</f>
        <v>Operation</v>
      </c>
      <c r="M145" s="130" t="str">
        <f>Config!O$2</f>
        <v>Operation</v>
      </c>
      <c r="N145" s="130" t="str">
        <f>Config!P$2</f>
        <v>Operation</v>
      </c>
      <c r="O145" s="130" t="str">
        <f>Config!Q$2</f>
        <v>Operation</v>
      </c>
      <c r="P145" s="130" t="str">
        <f>Config!R$2</f>
        <v>Operation</v>
      </c>
      <c r="Q145" s="130" t="str">
        <f>Config!S$2</f>
        <v>Operation</v>
      </c>
      <c r="R145" s="130" t="str">
        <f>Config!T$2</f>
        <v>Operation</v>
      </c>
      <c r="S145" s="130" t="str">
        <f>Config!U$2</f>
        <v>Operation</v>
      </c>
      <c r="T145" s="130" t="str">
        <f>Config!V$2</f>
        <v>Operation</v>
      </c>
      <c r="U145" s="130" t="str">
        <f>Config!W$2</f>
        <v>Operation</v>
      </c>
      <c r="V145" s="130" t="str">
        <f>Config!X$2</f>
        <v>Operation</v>
      </c>
      <c r="W145" s="130" t="str">
        <f>Config!Y$2</f>
        <v>Operation</v>
      </c>
      <c r="X145" s="130" t="str">
        <f>Config!Z$2</f>
        <v>Operation</v>
      </c>
      <c r="Y145" s="130" t="str">
        <f>Config!AA$2</f>
        <v>Operation</v>
      </c>
      <c r="Z145" s="130" t="str">
        <f>Config!AB$2</f>
        <v>Operation</v>
      </c>
      <c r="AA145" s="130" t="str">
        <f>Config!AC$2</f>
        <v/>
      </c>
      <c r="AB145" s="130" t="str">
        <f>Config!AD$2</f>
        <v/>
      </c>
      <c r="AC145" s="130" t="str">
        <f>Config!AE$2</f>
        <v/>
      </c>
      <c r="AD145" s="130" t="str">
        <f>Config!AF$2</f>
        <v/>
      </c>
      <c r="AE145" s="130" t="str">
        <f>Config!AG$2</f>
        <v/>
      </c>
      <c r="AF145" s="130" t="str">
        <f>Config!AH$2</f>
        <v/>
      </c>
      <c r="AG145" s="130" t="str">
        <f>Config!AI$2</f>
        <v/>
      </c>
      <c r="AH145" s="130" t="str">
        <f>Config!AJ$2</f>
        <v/>
      </c>
      <c r="AI145" s="130" t="str">
        <f>Config!AK$2</f>
        <v/>
      </c>
      <c r="AJ145" s="130" t="str">
        <f>Config!AL$2</f>
        <v/>
      </c>
      <c r="AK145" s="130" t="str">
        <f>Config!AM$2</f>
        <v/>
      </c>
      <c r="AL145" s="130" t="str">
        <f>Config!AN$2</f>
        <v/>
      </c>
      <c r="AM145" s="130" t="str">
        <f>Config!AO$2</f>
        <v/>
      </c>
      <c r="AN145" s="130" t="str">
        <f>Config!AP$2</f>
        <v/>
      </c>
      <c r="AO145" s="130" t="str">
        <f>Config!AQ$2</f>
        <v/>
      </c>
      <c r="AP145" s="130" t="str">
        <f>Config!AR$2</f>
        <v/>
      </c>
    </row>
    <row r="146" spans="2:66" outlineLevel="1">
      <c r="B146" s="140" t="str">
        <f t="shared" ref="B146:B150" si="169">IF(BN146&lt;&gt;0,"!","")</f>
        <v>!</v>
      </c>
      <c r="D146" s="7" t="s">
        <v>57</v>
      </c>
      <c r="E146" s="60" t="str">
        <f>General!$F$16</f>
        <v>EUR</v>
      </c>
      <c r="F146" s="25">
        <f t="shared" ref="F146:F150" si="170">SUM(G146:AP146)</f>
        <v>0</v>
      </c>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R146" s="8"/>
      <c r="AS146" s="8"/>
      <c r="AT146" s="8"/>
      <c r="AU146" s="8"/>
      <c r="AV146" s="8"/>
      <c r="AW146" s="8"/>
      <c r="AX146" s="8"/>
      <c r="AY146" s="8"/>
      <c r="AZ146" s="8"/>
      <c r="BA146" s="8"/>
      <c r="BC146" s="8"/>
      <c r="BD146" s="8"/>
      <c r="BE146" s="8"/>
      <c r="BF146" s="8"/>
      <c r="BG146" s="8"/>
      <c r="BH146" s="8"/>
      <c r="BI146" s="8"/>
      <c r="BJ146" s="8"/>
      <c r="BK146" s="8"/>
      <c r="BL146" s="8"/>
      <c r="BN146" s="25">
        <f>COUNTIFS($G146:$AP146,"",$G$144:$AP$144,"&lt;="&amp;Config!$F$12)</f>
        <v>20</v>
      </c>
    </row>
    <row r="147" spans="2:66" outlineLevel="1">
      <c r="B147" s="140" t="str">
        <f t="shared" si="169"/>
        <v>!</v>
      </c>
      <c r="D147" s="7" t="s">
        <v>57</v>
      </c>
      <c r="E147" s="60" t="str">
        <f>General!$F$16</f>
        <v>EUR</v>
      </c>
      <c r="F147" s="25">
        <f t="shared" si="170"/>
        <v>0</v>
      </c>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R147" s="8"/>
      <c r="AS147" s="8"/>
      <c r="AT147" s="8"/>
      <c r="AU147" s="8"/>
      <c r="AV147" s="8"/>
      <c r="AW147" s="8"/>
      <c r="AX147" s="8"/>
      <c r="AY147" s="8"/>
      <c r="AZ147" s="8"/>
      <c r="BA147" s="8"/>
      <c r="BC147" s="8"/>
      <c r="BD147" s="8"/>
      <c r="BE147" s="8"/>
      <c r="BF147" s="8"/>
      <c r="BG147" s="8"/>
      <c r="BH147" s="8"/>
      <c r="BI147" s="8"/>
      <c r="BJ147" s="8"/>
      <c r="BK147" s="8"/>
      <c r="BL147" s="8"/>
      <c r="BN147" s="25">
        <f>COUNTIFS($G147:$AP147,"",$G$144:$AP$144,"&lt;="&amp;Config!$F$12)</f>
        <v>20</v>
      </c>
    </row>
    <row r="148" spans="2:66" outlineLevel="1">
      <c r="B148" s="140" t="str">
        <f t="shared" si="169"/>
        <v>!</v>
      </c>
      <c r="D148" s="7" t="s">
        <v>57</v>
      </c>
      <c r="E148" s="60" t="str">
        <f>General!$F$16</f>
        <v>EUR</v>
      </c>
      <c r="F148" s="25">
        <f t="shared" si="170"/>
        <v>0</v>
      </c>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R148" s="8"/>
      <c r="AS148" s="8"/>
      <c r="AT148" s="8"/>
      <c r="AU148" s="8"/>
      <c r="AV148" s="8"/>
      <c r="AW148" s="8"/>
      <c r="AX148" s="8"/>
      <c r="AY148" s="8"/>
      <c r="AZ148" s="8"/>
      <c r="BA148" s="8"/>
      <c r="BC148" s="8"/>
      <c r="BD148" s="8"/>
      <c r="BE148" s="8"/>
      <c r="BF148" s="8"/>
      <c r="BG148" s="8"/>
      <c r="BH148" s="8"/>
      <c r="BI148" s="8"/>
      <c r="BJ148" s="8"/>
      <c r="BK148" s="8"/>
      <c r="BL148" s="8"/>
      <c r="BN148" s="25">
        <f>COUNTIFS($G148:$AP148,"",$G$144:$AP$144,"&lt;="&amp;Config!$F$12)</f>
        <v>20</v>
      </c>
    </row>
    <row r="149" spans="2:66" outlineLevel="1">
      <c r="B149" s="140" t="str">
        <f t="shared" si="169"/>
        <v>!</v>
      </c>
      <c r="D149" s="7" t="s">
        <v>57</v>
      </c>
      <c r="E149" s="60" t="str">
        <f>General!$F$16</f>
        <v>EUR</v>
      </c>
      <c r="F149" s="25">
        <f t="shared" si="170"/>
        <v>0</v>
      </c>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R149" s="8"/>
      <c r="AS149" s="8"/>
      <c r="AT149" s="8"/>
      <c r="AU149" s="8"/>
      <c r="AV149" s="8"/>
      <c r="AW149" s="8"/>
      <c r="AX149" s="8"/>
      <c r="AY149" s="8"/>
      <c r="AZ149" s="8"/>
      <c r="BA149" s="8"/>
      <c r="BC149" s="8"/>
      <c r="BD149" s="8"/>
      <c r="BE149" s="8"/>
      <c r="BF149" s="8"/>
      <c r="BG149" s="8"/>
      <c r="BH149" s="8"/>
      <c r="BI149" s="8"/>
      <c r="BJ149" s="8"/>
      <c r="BK149" s="8"/>
      <c r="BL149" s="8"/>
      <c r="BN149" s="25">
        <f>COUNTIFS($G149:$AP149,"",$G$144:$AP$144,"&lt;="&amp;Config!$F$12)</f>
        <v>20</v>
      </c>
    </row>
    <row r="150" spans="2:66" outlineLevel="1">
      <c r="B150" s="140" t="str">
        <f t="shared" si="169"/>
        <v>!</v>
      </c>
      <c r="D150" s="7" t="s">
        <v>57</v>
      </c>
      <c r="E150" s="60" t="str">
        <f>General!$F$16</f>
        <v>EUR</v>
      </c>
      <c r="F150" s="25">
        <f t="shared" si="170"/>
        <v>0</v>
      </c>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R150" s="8"/>
      <c r="AS150" s="8"/>
      <c r="AT150" s="8"/>
      <c r="AU150" s="8"/>
      <c r="AV150" s="8"/>
      <c r="AW150" s="8"/>
      <c r="AX150" s="8"/>
      <c r="AY150" s="8"/>
      <c r="AZ150" s="8"/>
      <c r="BA150" s="8"/>
      <c r="BC150" s="8"/>
      <c r="BD150" s="8"/>
      <c r="BE150" s="8"/>
      <c r="BF150" s="8"/>
      <c r="BG150" s="8"/>
      <c r="BH150" s="8"/>
      <c r="BI150" s="8"/>
      <c r="BJ150" s="8"/>
      <c r="BK150" s="8"/>
      <c r="BL150" s="8"/>
      <c r="BN150" s="25">
        <f>COUNTIFS($G150:$AP150,"",$G$144:$AP$144,"&lt;="&amp;Config!$F$12)</f>
        <v>20</v>
      </c>
    </row>
    <row r="151" spans="2:66" outlineLevel="1">
      <c r="D151" s="127" t="str">
        <f>INDEX($AR151:$BA151,MATCH(General!$F$14,$AR$4:$BA$4,0))</f>
        <v>Total cost</v>
      </c>
      <c r="E151" s="128" t="str">
        <f>General!$F$16</f>
        <v>EUR</v>
      </c>
      <c r="F151" s="28">
        <f>SUM(G151:AP151)</f>
        <v>0</v>
      </c>
      <c r="G151" s="16">
        <f>SUM(G146:G150)</f>
        <v>0</v>
      </c>
      <c r="H151" s="16">
        <f t="shared" ref="H151:AP151" si="171">SUM(H146:H150)</f>
        <v>0</v>
      </c>
      <c r="I151" s="16">
        <f t="shared" si="171"/>
        <v>0</v>
      </c>
      <c r="J151" s="16">
        <f t="shared" si="171"/>
        <v>0</v>
      </c>
      <c r="K151" s="16">
        <f t="shared" si="171"/>
        <v>0</v>
      </c>
      <c r="L151" s="16">
        <f t="shared" si="171"/>
        <v>0</v>
      </c>
      <c r="M151" s="16">
        <f t="shared" si="171"/>
        <v>0</v>
      </c>
      <c r="N151" s="16">
        <f t="shared" si="171"/>
        <v>0</v>
      </c>
      <c r="O151" s="16">
        <f t="shared" si="171"/>
        <v>0</v>
      </c>
      <c r="P151" s="16">
        <f t="shared" si="171"/>
        <v>0</v>
      </c>
      <c r="Q151" s="16">
        <f t="shared" si="171"/>
        <v>0</v>
      </c>
      <c r="R151" s="16">
        <f t="shared" si="171"/>
        <v>0</v>
      </c>
      <c r="S151" s="16">
        <f t="shared" si="171"/>
        <v>0</v>
      </c>
      <c r="T151" s="16">
        <f t="shared" si="171"/>
        <v>0</v>
      </c>
      <c r="U151" s="16">
        <f t="shared" si="171"/>
        <v>0</v>
      </c>
      <c r="V151" s="16">
        <f t="shared" si="171"/>
        <v>0</v>
      </c>
      <c r="W151" s="16">
        <f t="shared" si="171"/>
        <v>0</v>
      </c>
      <c r="X151" s="16">
        <f t="shared" si="171"/>
        <v>0</v>
      </c>
      <c r="Y151" s="16">
        <f t="shared" si="171"/>
        <v>0</v>
      </c>
      <c r="Z151" s="16">
        <f t="shared" si="171"/>
        <v>0</v>
      </c>
      <c r="AA151" s="16">
        <f t="shared" si="171"/>
        <v>0</v>
      </c>
      <c r="AB151" s="16">
        <f t="shared" si="171"/>
        <v>0</v>
      </c>
      <c r="AC151" s="16">
        <f t="shared" si="171"/>
        <v>0</v>
      </c>
      <c r="AD151" s="16">
        <f t="shared" si="171"/>
        <v>0</v>
      </c>
      <c r="AE151" s="16">
        <f t="shared" si="171"/>
        <v>0</v>
      </c>
      <c r="AF151" s="16">
        <f t="shared" si="171"/>
        <v>0</v>
      </c>
      <c r="AG151" s="16">
        <f t="shared" si="171"/>
        <v>0</v>
      </c>
      <c r="AH151" s="16">
        <f t="shared" si="171"/>
        <v>0</v>
      </c>
      <c r="AI151" s="16">
        <f t="shared" si="171"/>
        <v>0</v>
      </c>
      <c r="AJ151" s="16">
        <f t="shared" si="171"/>
        <v>0</v>
      </c>
      <c r="AK151" s="16">
        <f t="shared" si="171"/>
        <v>0</v>
      </c>
      <c r="AL151" s="16">
        <f t="shared" si="171"/>
        <v>0</v>
      </c>
      <c r="AM151" s="16">
        <f t="shared" si="171"/>
        <v>0</v>
      </c>
      <c r="AN151" s="16">
        <f t="shared" si="171"/>
        <v>0</v>
      </c>
      <c r="AO151" s="16">
        <f t="shared" si="171"/>
        <v>0</v>
      </c>
      <c r="AP151" s="16">
        <f t="shared" si="171"/>
        <v>0</v>
      </c>
      <c r="AR151" s="39" t="s">
        <v>69</v>
      </c>
      <c r="AS151" s="39" t="s">
        <v>57</v>
      </c>
      <c r="AT151" s="39" t="s">
        <v>57</v>
      </c>
      <c r="AU151" s="39" t="s">
        <v>57</v>
      </c>
      <c r="AV151" s="39" t="s">
        <v>57</v>
      </c>
      <c r="AW151" s="39" t="s">
        <v>57</v>
      </c>
      <c r="AX151" s="39" t="s">
        <v>57</v>
      </c>
      <c r="AY151" s="39" t="s">
        <v>57</v>
      </c>
      <c r="AZ151" s="39" t="s">
        <v>57</v>
      </c>
      <c r="BA151" s="39" t="s">
        <v>57</v>
      </c>
      <c r="BC151" s="8"/>
      <c r="BD151" s="8"/>
      <c r="BE151" s="8"/>
      <c r="BF151" s="8"/>
      <c r="BG151" s="8"/>
      <c r="BH151" s="8"/>
      <c r="BI151" s="8"/>
      <c r="BJ151" s="8"/>
      <c r="BK151" s="8"/>
      <c r="BL151" s="8"/>
    </row>
    <row r="152" spans="2:66" outlineLevel="1">
      <c r="B152" s="140" t="str">
        <f t="shared" ref="B152" si="172">IF(BN152&lt;&gt;0,"!","")</f>
        <v>!</v>
      </c>
      <c r="D152" s="125" t="str">
        <f>INDEX($AR152:$BA152,MATCH(General!$F$14,$AR$4:$BA$4,0))</f>
        <v>VAT expense</v>
      </c>
      <c r="E152" s="60" t="str">
        <f>General!$F$16</f>
        <v>EUR</v>
      </c>
      <c r="F152" s="25">
        <f t="shared" ref="F152" si="173">SUM(G152:AP152)</f>
        <v>0</v>
      </c>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R152" s="39" t="s">
        <v>99</v>
      </c>
      <c r="AS152" s="39" t="s">
        <v>57</v>
      </c>
      <c r="AT152" s="39" t="s">
        <v>57</v>
      </c>
      <c r="AU152" s="39" t="s">
        <v>57</v>
      </c>
      <c r="AV152" s="39" t="s">
        <v>57</v>
      </c>
      <c r="AW152" s="39" t="s">
        <v>57</v>
      </c>
      <c r="AX152" s="39" t="s">
        <v>57</v>
      </c>
      <c r="AY152" s="39" t="s">
        <v>57</v>
      </c>
      <c r="AZ152" s="39" t="s">
        <v>57</v>
      </c>
      <c r="BA152" s="39" t="s">
        <v>57</v>
      </c>
      <c r="BC152" s="8"/>
      <c r="BD152" s="8"/>
      <c r="BE152" s="8"/>
      <c r="BF152" s="8"/>
      <c r="BG152" s="8"/>
      <c r="BH152" s="8"/>
      <c r="BI152" s="8"/>
      <c r="BJ152" s="8"/>
      <c r="BK152" s="8"/>
      <c r="BL152" s="8"/>
      <c r="BN152" s="25">
        <f>COUNTIFS($G152:$AP152,"",$G$144:$AP$144,"&lt;="&amp;Config!$F$12)</f>
        <v>20</v>
      </c>
    </row>
    <row r="153" spans="2:66" outlineLevel="1">
      <c r="D153" s="127" t="str">
        <f>INDEX($AR153:$BA153,MATCH(General!$F$14,$AR$4:$BA$4,0))</f>
        <v>Total cost incl. VAT</v>
      </c>
      <c r="E153" s="128" t="str">
        <f>General!$F$16</f>
        <v>EUR</v>
      </c>
      <c r="F153" s="28">
        <f>SUM(G153:AP153)</f>
        <v>0</v>
      </c>
      <c r="G153" s="16">
        <f>SUM(G151:G152)</f>
        <v>0</v>
      </c>
      <c r="H153" s="16">
        <f t="shared" ref="H153" si="174">SUM(H151:H152)</f>
        <v>0</v>
      </c>
      <c r="I153" s="16">
        <f t="shared" ref="I153" si="175">SUM(I151:I152)</f>
        <v>0</v>
      </c>
      <c r="J153" s="16">
        <f t="shared" ref="J153" si="176">SUM(J151:J152)</f>
        <v>0</v>
      </c>
      <c r="K153" s="16">
        <f t="shared" ref="K153" si="177">SUM(K151:K152)</f>
        <v>0</v>
      </c>
      <c r="L153" s="16">
        <f t="shared" ref="L153" si="178">SUM(L151:L152)</f>
        <v>0</v>
      </c>
      <c r="M153" s="16">
        <f t="shared" ref="M153" si="179">SUM(M151:M152)</f>
        <v>0</v>
      </c>
      <c r="N153" s="16">
        <f t="shared" ref="N153" si="180">SUM(N151:N152)</f>
        <v>0</v>
      </c>
      <c r="O153" s="16">
        <f t="shared" ref="O153" si="181">SUM(O151:O152)</f>
        <v>0</v>
      </c>
      <c r="P153" s="16">
        <f t="shared" ref="P153" si="182">SUM(P151:P152)</f>
        <v>0</v>
      </c>
      <c r="Q153" s="16">
        <f t="shared" ref="Q153" si="183">SUM(Q151:Q152)</f>
        <v>0</v>
      </c>
      <c r="R153" s="16">
        <f t="shared" ref="R153" si="184">SUM(R151:R152)</f>
        <v>0</v>
      </c>
      <c r="S153" s="16">
        <f t="shared" ref="S153" si="185">SUM(S151:S152)</f>
        <v>0</v>
      </c>
      <c r="T153" s="16">
        <f t="shared" ref="T153" si="186">SUM(T151:T152)</f>
        <v>0</v>
      </c>
      <c r="U153" s="16">
        <f t="shared" ref="U153" si="187">SUM(U151:U152)</f>
        <v>0</v>
      </c>
      <c r="V153" s="16">
        <f t="shared" ref="V153" si="188">SUM(V151:V152)</f>
        <v>0</v>
      </c>
      <c r="W153" s="16">
        <f t="shared" ref="W153" si="189">SUM(W151:W152)</f>
        <v>0</v>
      </c>
      <c r="X153" s="16">
        <f t="shared" ref="X153" si="190">SUM(X151:X152)</f>
        <v>0</v>
      </c>
      <c r="Y153" s="16">
        <f t="shared" ref="Y153" si="191">SUM(Y151:Y152)</f>
        <v>0</v>
      </c>
      <c r="Z153" s="16">
        <f t="shared" ref="Z153" si="192">SUM(Z151:Z152)</f>
        <v>0</v>
      </c>
      <c r="AA153" s="16">
        <f t="shared" ref="AA153" si="193">SUM(AA151:AA152)</f>
        <v>0</v>
      </c>
      <c r="AB153" s="16">
        <f t="shared" ref="AB153" si="194">SUM(AB151:AB152)</f>
        <v>0</v>
      </c>
      <c r="AC153" s="16">
        <f t="shared" ref="AC153" si="195">SUM(AC151:AC152)</f>
        <v>0</v>
      </c>
      <c r="AD153" s="16">
        <f t="shared" ref="AD153" si="196">SUM(AD151:AD152)</f>
        <v>0</v>
      </c>
      <c r="AE153" s="16">
        <f t="shared" ref="AE153" si="197">SUM(AE151:AE152)</f>
        <v>0</v>
      </c>
      <c r="AF153" s="16">
        <f t="shared" ref="AF153" si="198">SUM(AF151:AF152)</f>
        <v>0</v>
      </c>
      <c r="AG153" s="16">
        <f t="shared" ref="AG153" si="199">SUM(AG151:AG152)</f>
        <v>0</v>
      </c>
      <c r="AH153" s="16">
        <f t="shared" ref="AH153" si="200">SUM(AH151:AH152)</f>
        <v>0</v>
      </c>
      <c r="AI153" s="16">
        <f t="shared" ref="AI153" si="201">SUM(AI151:AI152)</f>
        <v>0</v>
      </c>
      <c r="AJ153" s="16">
        <f t="shared" ref="AJ153" si="202">SUM(AJ151:AJ152)</f>
        <v>0</v>
      </c>
      <c r="AK153" s="16">
        <f t="shared" ref="AK153" si="203">SUM(AK151:AK152)</f>
        <v>0</v>
      </c>
      <c r="AL153" s="16">
        <f t="shared" ref="AL153" si="204">SUM(AL151:AL152)</f>
        <v>0</v>
      </c>
      <c r="AM153" s="16">
        <f t="shared" ref="AM153" si="205">SUM(AM151:AM152)</f>
        <v>0</v>
      </c>
      <c r="AN153" s="16">
        <f t="shared" ref="AN153" si="206">SUM(AN151:AN152)</f>
        <v>0</v>
      </c>
      <c r="AO153" s="16">
        <f t="shared" ref="AO153" si="207">SUM(AO151:AO152)</f>
        <v>0</v>
      </c>
      <c r="AP153" s="16">
        <f t="shared" ref="AP153" si="208">SUM(AP151:AP152)</f>
        <v>0</v>
      </c>
      <c r="AR153" s="39" t="s">
        <v>97</v>
      </c>
      <c r="AS153" s="39" t="s">
        <v>57</v>
      </c>
      <c r="AT153" s="39" t="s">
        <v>57</v>
      </c>
      <c r="AU153" s="39" t="s">
        <v>57</v>
      </c>
      <c r="AV153" s="39" t="s">
        <v>57</v>
      </c>
      <c r="AW153" s="39" t="s">
        <v>57</v>
      </c>
      <c r="AX153" s="39" t="s">
        <v>57</v>
      </c>
      <c r="AY153" s="39" t="s">
        <v>57</v>
      </c>
      <c r="AZ153" s="39" t="s">
        <v>57</v>
      </c>
      <c r="BA153" s="39" t="s">
        <v>57</v>
      </c>
      <c r="BC153" s="8"/>
      <c r="BD153" s="8"/>
      <c r="BE153" s="8"/>
      <c r="BF153" s="8"/>
      <c r="BG153" s="8"/>
      <c r="BH153" s="8"/>
      <c r="BI153" s="8"/>
      <c r="BJ153" s="8"/>
      <c r="BK153" s="8"/>
      <c r="BL153" s="8"/>
    </row>
    <row r="154" spans="2:66" outlineLevel="1">
      <c r="E154" s="11"/>
    </row>
    <row r="155" spans="2:66" outlineLevel="1">
      <c r="D155" s="129" t="str">
        <f>INDEX($AR155:$BA155,MATCH(General!$F$14,$AR$4:$BA$4,0))</f>
        <v>Other</v>
      </c>
      <c r="E155" s="72" t="str">
        <f>Config!$I$141</f>
        <v>Unit</v>
      </c>
      <c r="F155" s="72" t="s">
        <v>510</v>
      </c>
      <c r="G155" s="130">
        <f>Config!I$1</f>
        <v>2025</v>
      </c>
      <c r="H155" s="130">
        <f>Config!J$1</f>
        <v>2026</v>
      </c>
      <c r="I155" s="130">
        <f>Config!K$1</f>
        <v>2027</v>
      </c>
      <c r="J155" s="130">
        <f>Config!L$1</f>
        <v>2028</v>
      </c>
      <c r="K155" s="130">
        <f>Config!M$1</f>
        <v>2029</v>
      </c>
      <c r="L155" s="130">
        <f>Config!N$1</f>
        <v>2030</v>
      </c>
      <c r="M155" s="130">
        <f>Config!O$1</f>
        <v>2031</v>
      </c>
      <c r="N155" s="130">
        <f>Config!P$1</f>
        <v>2032</v>
      </c>
      <c r="O155" s="130">
        <f>Config!Q$1</f>
        <v>2033</v>
      </c>
      <c r="P155" s="130">
        <f>Config!R$1</f>
        <v>2034</v>
      </c>
      <c r="Q155" s="130">
        <f>Config!S$1</f>
        <v>2035</v>
      </c>
      <c r="R155" s="130">
        <f>Config!T$1</f>
        <v>2036</v>
      </c>
      <c r="S155" s="130">
        <f>Config!U$1</f>
        <v>2037</v>
      </c>
      <c r="T155" s="130">
        <f>Config!V$1</f>
        <v>2038</v>
      </c>
      <c r="U155" s="130">
        <f>Config!W$1</f>
        <v>2039</v>
      </c>
      <c r="V155" s="130">
        <f>Config!X$1</f>
        <v>2040</v>
      </c>
      <c r="W155" s="130">
        <f>Config!Y$1</f>
        <v>2041</v>
      </c>
      <c r="X155" s="130">
        <f>Config!Z$1</f>
        <v>2042</v>
      </c>
      <c r="Y155" s="130">
        <f>Config!AA$1</f>
        <v>2043</v>
      </c>
      <c r="Z155" s="130">
        <f>Config!AB$1</f>
        <v>2044</v>
      </c>
      <c r="AA155" s="130" t="str">
        <f>Config!AC$1</f>
        <v/>
      </c>
      <c r="AB155" s="130" t="str">
        <f>Config!AD$1</f>
        <v/>
      </c>
      <c r="AC155" s="130" t="str">
        <f>Config!AE$1</f>
        <v/>
      </c>
      <c r="AD155" s="130" t="str">
        <f>Config!AF$1</f>
        <v/>
      </c>
      <c r="AE155" s="130" t="str">
        <f>Config!AG$1</f>
        <v/>
      </c>
      <c r="AF155" s="130" t="str">
        <f>Config!AH$1</f>
        <v/>
      </c>
      <c r="AG155" s="130" t="str">
        <f>Config!AI$1</f>
        <v/>
      </c>
      <c r="AH155" s="130" t="str">
        <f>Config!AJ$1</f>
        <v/>
      </c>
      <c r="AI155" s="130" t="str">
        <f>Config!AK$1</f>
        <v/>
      </c>
      <c r="AJ155" s="130" t="str">
        <f>Config!AL$1</f>
        <v/>
      </c>
      <c r="AK155" s="130" t="str">
        <f>Config!AM$1</f>
        <v/>
      </c>
      <c r="AL155" s="130" t="str">
        <f>Config!AN$1</f>
        <v/>
      </c>
      <c r="AM155" s="130" t="str">
        <f>Config!AO$1</f>
        <v/>
      </c>
      <c r="AN155" s="130" t="str">
        <f>Config!AP$1</f>
        <v/>
      </c>
      <c r="AO155" s="130" t="str">
        <f>Config!AQ$1</f>
        <v/>
      </c>
      <c r="AP155" s="130" t="str">
        <f>Config!AR$1</f>
        <v/>
      </c>
      <c r="AR155" s="39" t="s">
        <v>56</v>
      </c>
      <c r="AS155" s="39" t="s">
        <v>57</v>
      </c>
      <c r="AT155" s="39" t="s">
        <v>57</v>
      </c>
      <c r="AU155" s="39" t="s">
        <v>57</v>
      </c>
      <c r="AV155" s="39" t="s">
        <v>57</v>
      </c>
      <c r="AW155" s="39" t="s">
        <v>57</v>
      </c>
      <c r="AX155" s="39" t="s">
        <v>57</v>
      </c>
      <c r="AY155" s="39" t="s">
        <v>57</v>
      </c>
      <c r="AZ155" s="39" t="s">
        <v>57</v>
      </c>
      <c r="BA155" s="39" t="s">
        <v>57</v>
      </c>
    </row>
    <row r="156" spans="2:66" outlineLevel="1">
      <c r="D156" s="129"/>
      <c r="E156" s="129"/>
      <c r="F156" s="129"/>
      <c r="G156" s="130" t="str">
        <f>Config!I$2</f>
        <v>Construction</v>
      </c>
      <c r="H156" s="130" t="str">
        <f>Config!J$2</f>
        <v>Construction</v>
      </c>
      <c r="I156" s="130" t="str">
        <f>Config!K$2</f>
        <v>Operation</v>
      </c>
      <c r="J156" s="130" t="str">
        <f>Config!L$2</f>
        <v>Operation</v>
      </c>
      <c r="K156" s="130" t="str">
        <f>Config!M$2</f>
        <v>Operation</v>
      </c>
      <c r="L156" s="130" t="str">
        <f>Config!N$2</f>
        <v>Operation</v>
      </c>
      <c r="M156" s="130" t="str">
        <f>Config!O$2</f>
        <v>Operation</v>
      </c>
      <c r="N156" s="130" t="str">
        <f>Config!P$2</f>
        <v>Operation</v>
      </c>
      <c r="O156" s="130" t="str">
        <f>Config!Q$2</f>
        <v>Operation</v>
      </c>
      <c r="P156" s="130" t="str">
        <f>Config!R$2</f>
        <v>Operation</v>
      </c>
      <c r="Q156" s="130" t="str">
        <f>Config!S$2</f>
        <v>Operation</v>
      </c>
      <c r="R156" s="130" t="str">
        <f>Config!T$2</f>
        <v>Operation</v>
      </c>
      <c r="S156" s="130" t="str">
        <f>Config!U$2</f>
        <v>Operation</v>
      </c>
      <c r="T156" s="130" t="str">
        <f>Config!V$2</f>
        <v>Operation</v>
      </c>
      <c r="U156" s="130" t="str">
        <f>Config!W$2</f>
        <v>Operation</v>
      </c>
      <c r="V156" s="130" t="str">
        <f>Config!X$2</f>
        <v>Operation</v>
      </c>
      <c r="W156" s="130" t="str">
        <f>Config!Y$2</f>
        <v>Operation</v>
      </c>
      <c r="X156" s="130" t="str">
        <f>Config!Z$2</f>
        <v>Operation</v>
      </c>
      <c r="Y156" s="130" t="str">
        <f>Config!AA$2</f>
        <v>Operation</v>
      </c>
      <c r="Z156" s="130" t="str">
        <f>Config!AB$2</f>
        <v>Operation</v>
      </c>
      <c r="AA156" s="130" t="str">
        <f>Config!AC$2</f>
        <v/>
      </c>
      <c r="AB156" s="130" t="str">
        <f>Config!AD$2</f>
        <v/>
      </c>
      <c r="AC156" s="130" t="str">
        <f>Config!AE$2</f>
        <v/>
      </c>
      <c r="AD156" s="130" t="str">
        <f>Config!AF$2</f>
        <v/>
      </c>
      <c r="AE156" s="130" t="str">
        <f>Config!AG$2</f>
        <v/>
      </c>
      <c r="AF156" s="130" t="str">
        <f>Config!AH$2</f>
        <v/>
      </c>
      <c r="AG156" s="130" t="str">
        <f>Config!AI$2</f>
        <v/>
      </c>
      <c r="AH156" s="130" t="str">
        <f>Config!AJ$2</f>
        <v/>
      </c>
      <c r="AI156" s="130" t="str">
        <f>Config!AK$2</f>
        <v/>
      </c>
      <c r="AJ156" s="130" t="str">
        <f>Config!AL$2</f>
        <v/>
      </c>
      <c r="AK156" s="130" t="str">
        <f>Config!AM$2</f>
        <v/>
      </c>
      <c r="AL156" s="130" t="str">
        <f>Config!AN$2</f>
        <v/>
      </c>
      <c r="AM156" s="130" t="str">
        <f>Config!AO$2</f>
        <v/>
      </c>
      <c r="AN156" s="130" t="str">
        <f>Config!AP$2</f>
        <v/>
      </c>
      <c r="AO156" s="130" t="str">
        <f>Config!AQ$2</f>
        <v/>
      </c>
      <c r="AP156" s="130" t="str">
        <f>Config!AR$2</f>
        <v/>
      </c>
    </row>
    <row r="157" spans="2:66" outlineLevel="1">
      <c r="B157" s="140" t="str">
        <f t="shared" ref="B157:B161" si="209">IF(BN157&lt;&gt;0,"!","")</f>
        <v>!</v>
      </c>
      <c r="D157" s="7" t="s">
        <v>57</v>
      </c>
      <c r="E157" s="60" t="str">
        <f>General!$F$16</f>
        <v>EUR</v>
      </c>
      <c r="F157" s="25">
        <f t="shared" ref="F157:F161" si="210">SUM(G157:AP157)</f>
        <v>0</v>
      </c>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R157" s="8"/>
      <c r="AS157" s="8"/>
      <c r="AT157" s="8"/>
      <c r="AU157" s="8"/>
      <c r="AV157" s="8"/>
      <c r="AW157" s="8"/>
      <c r="AX157" s="8"/>
      <c r="AY157" s="8"/>
      <c r="AZ157" s="8"/>
      <c r="BA157" s="8"/>
      <c r="BC157" s="8"/>
      <c r="BD157" s="8"/>
      <c r="BE157" s="8"/>
      <c r="BF157" s="8"/>
      <c r="BG157" s="8"/>
      <c r="BH157" s="8"/>
      <c r="BI157" s="8"/>
      <c r="BJ157" s="8"/>
      <c r="BK157" s="8"/>
      <c r="BL157" s="8"/>
      <c r="BN157" s="25">
        <f>COUNTIFS($G157:$AP157,"",$G$155:$AP$155,"&lt;="&amp;Config!$F$12)</f>
        <v>20</v>
      </c>
    </row>
    <row r="158" spans="2:66" outlineLevel="1">
      <c r="B158" s="140" t="str">
        <f t="shared" si="209"/>
        <v>!</v>
      </c>
      <c r="D158" s="7" t="s">
        <v>57</v>
      </c>
      <c r="E158" s="60" t="str">
        <f>General!$F$16</f>
        <v>EUR</v>
      </c>
      <c r="F158" s="25">
        <f t="shared" si="210"/>
        <v>0</v>
      </c>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R158" s="8"/>
      <c r="AS158" s="8"/>
      <c r="AT158" s="8"/>
      <c r="AU158" s="8"/>
      <c r="AV158" s="8"/>
      <c r="AW158" s="8"/>
      <c r="AX158" s="8"/>
      <c r="AY158" s="8"/>
      <c r="AZ158" s="8"/>
      <c r="BA158" s="8"/>
      <c r="BC158" s="8"/>
      <c r="BD158" s="8"/>
      <c r="BE158" s="8"/>
      <c r="BF158" s="8"/>
      <c r="BG158" s="8"/>
      <c r="BH158" s="8"/>
      <c r="BI158" s="8"/>
      <c r="BJ158" s="8"/>
      <c r="BK158" s="8"/>
      <c r="BL158" s="8"/>
      <c r="BN158" s="25">
        <f>COUNTIFS($G158:$AP158,"",$G$155:$AP$155,"&lt;="&amp;Config!$F$12)</f>
        <v>20</v>
      </c>
    </row>
    <row r="159" spans="2:66" outlineLevel="1">
      <c r="B159" s="140" t="str">
        <f t="shared" si="209"/>
        <v>!</v>
      </c>
      <c r="D159" s="7" t="s">
        <v>57</v>
      </c>
      <c r="E159" s="60" t="str">
        <f>General!$F$16</f>
        <v>EUR</v>
      </c>
      <c r="F159" s="25">
        <f t="shared" si="210"/>
        <v>0</v>
      </c>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R159" s="8"/>
      <c r="AS159" s="8"/>
      <c r="AT159" s="8"/>
      <c r="AU159" s="8"/>
      <c r="AV159" s="8"/>
      <c r="AW159" s="8"/>
      <c r="AX159" s="8"/>
      <c r="AY159" s="8"/>
      <c r="AZ159" s="8"/>
      <c r="BA159" s="8"/>
      <c r="BC159" s="8"/>
      <c r="BD159" s="8"/>
      <c r="BE159" s="8"/>
      <c r="BF159" s="8"/>
      <c r="BG159" s="8"/>
      <c r="BH159" s="8"/>
      <c r="BI159" s="8"/>
      <c r="BJ159" s="8"/>
      <c r="BK159" s="8"/>
      <c r="BL159" s="8"/>
      <c r="BN159" s="25">
        <f>COUNTIFS($G159:$AP159,"",$G$155:$AP$155,"&lt;="&amp;Config!$F$12)</f>
        <v>20</v>
      </c>
    </row>
    <row r="160" spans="2:66" outlineLevel="1">
      <c r="B160" s="140" t="str">
        <f t="shared" si="209"/>
        <v>!</v>
      </c>
      <c r="D160" s="7" t="s">
        <v>57</v>
      </c>
      <c r="E160" s="60" t="str">
        <f>General!$F$16</f>
        <v>EUR</v>
      </c>
      <c r="F160" s="25">
        <f t="shared" si="210"/>
        <v>0</v>
      </c>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R160" s="8"/>
      <c r="AS160" s="8"/>
      <c r="AT160" s="8"/>
      <c r="AU160" s="8"/>
      <c r="AV160" s="8"/>
      <c r="AW160" s="8"/>
      <c r="AX160" s="8"/>
      <c r="AY160" s="8"/>
      <c r="AZ160" s="8"/>
      <c r="BA160" s="8"/>
      <c r="BC160" s="8"/>
      <c r="BD160" s="8"/>
      <c r="BE160" s="8"/>
      <c r="BF160" s="8"/>
      <c r="BG160" s="8"/>
      <c r="BH160" s="8"/>
      <c r="BI160" s="8"/>
      <c r="BJ160" s="8"/>
      <c r="BK160" s="8"/>
      <c r="BL160" s="8"/>
      <c r="BN160" s="25">
        <f>COUNTIFS($G160:$AP160,"",$G$155:$AP$155,"&lt;="&amp;Config!$F$12)</f>
        <v>20</v>
      </c>
    </row>
    <row r="161" spans="1:66" outlineLevel="1">
      <c r="B161" s="140" t="str">
        <f t="shared" si="209"/>
        <v>!</v>
      </c>
      <c r="D161" s="7" t="s">
        <v>57</v>
      </c>
      <c r="E161" s="60" t="str">
        <f>General!$F$16</f>
        <v>EUR</v>
      </c>
      <c r="F161" s="25">
        <f t="shared" si="210"/>
        <v>0</v>
      </c>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R161" s="8"/>
      <c r="AS161" s="8"/>
      <c r="AT161" s="8"/>
      <c r="AU161" s="8"/>
      <c r="AV161" s="8"/>
      <c r="AW161" s="8"/>
      <c r="AX161" s="8"/>
      <c r="AY161" s="8"/>
      <c r="AZ161" s="8"/>
      <c r="BA161" s="8"/>
      <c r="BC161" s="8"/>
      <c r="BD161" s="8"/>
      <c r="BE161" s="8"/>
      <c r="BF161" s="8"/>
      <c r="BG161" s="8"/>
      <c r="BH161" s="8"/>
      <c r="BI161" s="8"/>
      <c r="BJ161" s="8"/>
      <c r="BK161" s="8"/>
      <c r="BL161" s="8"/>
      <c r="BN161" s="25">
        <f>COUNTIFS($G161:$AP161,"",$G$155:$AP$155,"&lt;="&amp;Config!$F$12)</f>
        <v>20</v>
      </c>
    </row>
    <row r="162" spans="1:66" outlineLevel="1">
      <c r="D162" s="127" t="str">
        <f>INDEX($AR162:$BA162,MATCH(General!$F$14,$AR$4:$BA$4,0))</f>
        <v>Total cost</v>
      </c>
      <c r="E162" s="128" t="str">
        <f>General!$F$16</f>
        <v>EUR</v>
      </c>
      <c r="F162" s="28">
        <f>SUM(G162:AP162)</f>
        <v>0</v>
      </c>
      <c r="G162" s="16">
        <f>SUM(G157:G161)</f>
        <v>0</v>
      </c>
      <c r="H162" s="16">
        <f t="shared" ref="H162:AP162" si="211">SUM(H157:H161)</f>
        <v>0</v>
      </c>
      <c r="I162" s="16">
        <f t="shared" si="211"/>
        <v>0</v>
      </c>
      <c r="J162" s="16">
        <f t="shared" si="211"/>
        <v>0</v>
      </c>
      <c r="K162" s="16">
        <f t="shared" si="211"/>
        <v>0</v>
      </c>
      <c r="L162" s="16">
        <f t="shared" si="211"/>
        <v>0</v>
      </c>
      <c r="M162" s="16">
        <f t="shared" si="211"/>
        <v>0</v>
      </c>
      <c r="N162" s="16">
        <f t="shared" si="211"/>
        <v>0</v>
      </c>
      <c r="O162" s="16">
        <f t="shared" si="211"/>
        <v>0</v>
      </c>
      <c r="P162" s="16">
        <f t="shared" si="211"/>
        <v>0</v>
      </c>
      <c r="Q162" s="16">
        <f t="shared" si="211"/>
        <v>0</v>
      </c>
      <c r="R162" s="16">
        <f t="shared" si="211"/>
        <v>0</v>
      </c>
      <c r="S162" s="16">
        <f t="shared" si="211"/>
        <v>0</v>
      </c>
      <c r="T162" s="16">
        <f t="shared" si="211"/>
        <v>0</v>
      </c>
      <c r="U162" s="16">
        <f t="shared" si="211"/>
        <v>0</v>
      </c>
      <c r="V162" s="16">
        <f t="shared" si="211"/>
        <v>0</v>
      </c>
      <c r="W162" s="16">
        <f t="shared" si="211"/>
        <v>0</v>
      </c>
      <c r="X162" s="16">
        <f t="shared" si="211"/>
        <v>0</v>
      </c>
      <c r="Y162" s="16">
        <f t="shared" si="211"/>
        <v>0</v>
      </c>
      <c r="Z162" s="16">
        <f t="shared" si="211"/>
        <v>0</v>
      </c>
      <c r="AA162" s="16">
        <f t="shared" si="211"/>
        <v>0</v>
      </c>
      <c r="AB162" s="16">
        <f t="shared" si="211"/>
        <v>0</v>
      </c>
      <c r="AC162" s="16">
        <f t="shared" si="211"/>
        <v>0</v>
      </c>
      <c r="AD162" s="16">
        <f t="shared" si="211"/>
        <v>0</v>
      </c>
      <c r="AE162" s="16">
        <f t="shared" si="211"/>
        <v>0</v>
      </c>
      <c r="AF162" s="16">
        <f t="shared" si="211"/>
        <v>0</v>
      </c>
      <c r="AG162" s="16">
        <f t="shared" si="211"/>
        <v>0</v>
      </c>
      <c r="AH162" s="16">
        <f t="shared" si="211"/>
        <v>0</v>
      </c>
      <c r="AI162" s="16">
        <f t="shared" si="211"/>
        <v>0</v>
      </c>
      <c r="AJ162" s="16">
        <f t="shared" si="211"/>
        <v>0</v>
      </c>
      <c r="AK162" s="16">
        <f t="shared" si="211"/>
        <v>0</v>
      </c>
      <c r="AL162" s="16">
        <f t="shared" si="211"/>
        <v>0</v>
      </c>
      <c r="AM162" s="16">
        <f t="shared" si="211"/>
        <v>0</v>
      </c>
      <c r="AN162" s="16">
        <f t="shared" si="211"/>
        <v>0</v>
      </c>
      <c r="AO162" s="16">
        <f t="shared" si="211"/>
        <v>0</v>
      </c>
      <c r="AP162" s="16">
        <f t="shared" si="211"/>
        <v>0</v>
      </c>
      <c r="AR162" s="39" t="s">
        <v>69</v>
      </c>
      <c r="AS162" s="39" t="s">
        <v>57</v>
      </c>
      <c r="AT162" s="39" t="s">
        <v>57</v>
      </c>
      <c r="AU162" s="39" t="s">
        <v>57</v>
      </c>
      <c r="AV162" s="39" t="s">
        <v>57</v>
      </c>
      <c r="AW162" s="39" t="s">
        <v>57</v>
      </c>
      <c r="AX162" s="39" t="s">
        <v>57</v>
      </c>
      <c r="AY162" s="39" t="s">
        <v>57</v>
      </c>
      <c r="AZ162" s="39" t="s">
        <v>57</v>
      </c>
      <c r="BA162" s="39" t="s">
        <v>57</v>
      </c>
      <c r="BC162" s="8"/>
      <c r="BD162" s="8"/>
      <c r="BE162" s="8"/>
      <c r="BF162" s="8"/>
      <c r="BG162" s="8"/>
      <c r="BH162" s="8"/>
      <c r="BI162" s="8"/>
      <c r="BJ162" s="8"/>
      <c r="BK162" s="8"/>
      <c r="BL162" s="8"/>
    </row>
    <row r="163" spans="1:66" outlineLevel="1">
      <c r="B163" s="140" t="str">
        <f t="shared" ref="B163" si="212">IF(BN163&lt;&gt;0,"!","")</f>
        <v>!</v>
      </c>
      <c r="D163" s="125" t="str">
        <f>INDEX($AR163:$BA163,MATCH(General!$F$14,$AR$4:$BA$4,0))</f>
        <v>VAT expense</v>
      </c>
      <c r="E163" s="60" t="str">
        <f>General!$F$16</f>
        <v>EUR</v>
      </c>
      <c r="F163" s="25">
        <f t="shared" ref="F163" si="213">SUM(G163:AP163)</f>
        <v>0</v>
      </c>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R163" s="39" t="s">
        <v>99</v>
      </c>
      <c r="AS163" s="39" t="s">
        <v>57</v>
      </c>
      <c r="AT163" s="39" t="s">
        <v>57</v>
      </c>
      <c r="AU163" s="39" t="s">
        <v>57</v>
      </c>
      <c r="AV163" s="39" t="s">
        <v>57</v>
      </c>
      <c r="AW163" s="39" t="s">
        <v>57</v>
      </c>
      <c r="AX163" s="39" t="s">
        <v>57</v>
      </c>
      <c r="AY163" s="39" t="s">
        <v>57</v>
      </c>
      <c r="AZ163" s="39" t="s">
        <v>57</v>
      </c>
      <c r="BA163" s="39" t="s">
        <v>57</v>
      </c>
      <c r="BC163" s="8"/>
      <c r="BD163" s="8"/>
      <c r="BE163" s="8"/>
      <c r="BF163" s="8"/>
      <c r="BG163" s="8"/>
      <c r="BH163" s="8"/>
      <c r="BI163" s="8"/>
      <c r="BJ163" s="8"/>
      <c r="BK163" s="8"/>
      <c r="BL163" s="8"/>
      <c r="BN163" s="25">
        <f>COUNTIFS($G163:$AP163,"",$G$155:$AP$155,"&lt;="&amp;Config!$F$12)</f>
        <v>20</v>
      </c>
    </row>
    <row r="164" spans="1:66" outlineLevel="1">
      <c r="D164" s="127" t="str">
        <f>INDEX($AR164:$BA164,MATCH(General!$F$14,$AR$4:$BA$4,0))</f>
        <v>Total cost incl. VAT</v>
      </c>
      <c r="E164" s="128" t="str">
        <f>General!$F$16</f>
        <v>EUR</v>
      </c>
      <c r="F164" s="28">
        <f>SUM(G164:AP164)</f>
        <v>0</v>
      </c>
      <c r="G164" s="16">
        <f>SUM(G162:G163)</f>
        <v>0</v>
      </c>
      <c r="H164" s="16">
        <f t="shared" ref="H164" si="214">SUM(H162:H163)</f>
        <v>0</v>
      </c>
      <c r="I164" s="16">
        <f t="shared" ref="I164" si="215">SUM(I162:I163)</f>
        <v>0</v>
      </c>
      <c r="J164" s="16">
        <f t="shared" ref="J164" si="216">SUM(J162:J163)</f>
        <v>0</v>
      </c>
      <c r="K164" s="16">
        <f t="shared" ref="K164" si="217">SUM(K162:K163)</f>
        <v>0</v>
      </c>
      <c r="L164" s="16">
        <f t="shared" ref="L164" si="218">SUM(L162:L163)</f>
        <v>0</v>
      </c>
      <c r="M164" s="16">
        <f t="shared" ref="M164" si="219">SUM(M162:M163)</f>
        <v>0</v>
      </c>
      <c r="N164" s="16">
        <f t="shared" ref="N164" si="220">SUM(N162:N163)</f>
        <v>0</v>
      </c>
      <c r="O164" s="16">
        <f t="shared" ref="O164" si="221">SUM(O162:O163)</f>
        <v>0</v>
      </c>
      <c r="P164" s="16">
        <f t="shared" ref="P164" si="222">SUM(P162:P163)</f>
        <v>0</v>
      </c>
      <c r="Q164" s="16">
        <f t="shared" ref="Q164" si="223">SUM(Q162:Q163)</f>
        <v>0</v>
      </c>
      <c r="R164" s="16">
        <f t="shared" ref="R164" si="224">SUM(R162:R163)</f>
        <v>0</v>
      </c>
      <c r="S164" s="16">
        <f t="shared" ref="S164" si="225">SUM(S162:S163)</f>
        <v>0</v>
      </c>
      <c r="T164" s="16">
        <f t="shared" ref="T164" si="226">SUM(T162:T163)</f>
        <v>0</v>
      </c>
      <c r="U164" s="16">
        <f t="shared" ref="U164" si="227">SUM(U162:U163)</f>
        <v>0</v>
      </c>
      <c r="V164" s="16">
        <f t="shared" ref="V164" si="228">SUM(V162:V163)</f>
        <v>0</v>
      </c>
      <c r="W164" s="16">
        <f t="shared" ref="W164" si="229">SUM(W162:W163)</f>
        <v>0</v>
      </c>
      <c r="X164" s="16">
        <f t="shared" ref="X164" si="230">SUM(X162:X163)</f>
        <v>0</v>
      </c>
      <c r="Y164" s="16">
        <f t="shared" ref="Y164" si="231">SUM(Y162:Y163)</f>
        <v>0</v>
      </c>
      <c r="Z164" s="16">
        <f t="shared" ref="Z164" si="232">SUM(Z162:Z163)</f>
        <v>0</v>
      </c>
      <c r="AA164" s="16">
        <f t="shared" ref="AA164" si="233">SUM(AA162:AA163)</f>
        <v>0</v>
      </c>
      <c r="AB164" s="16">
        <f t="shared" ref="AB164" si="234">SUM(AB162:AB163)</f>
        <v>0</v>
      </c>
      <c r="AC164" s="16">
        <f t="shared" ref="AC164" si="235">SUM(AC162:AC163)</f>
        <v>0</v>
      </c>
      <c r="AD164" s="16">
        <f t="shared" ref="AD164" si="236">SUM(AD162:AD163)</f>
        <v>0</v>
      </c>
      <c r="AE164" s="16">
        <f t="shared" ref="AE164" si="237">SUM(AE162:AE163)</f>
        <v>0</v>
      </c>
      <c r="AF164" s="16">
        <f t="shared" ref="AF164" si="238">SUM(AF162:AF163)</f>
        <v>0</v>
      </c>
      <c r="AG164" s="16">
        <f t="shared" ref="AG164" si="239">SUM(AG162:AG163)</f>
        <v>0</v>
      </c>
      <c r="AH164" s="16">
        <f t="shared" ref="AH164" si="240">SUM(AH162:AH163)</f>
        <v>0</v>
      </c>
      <c r="AI164" s="16">
        <f t="shared" ref="AI164" si="241">SUM(AI162:AI163)</f>
        <v>0</v>
      </c>
      <c r="AJ164" s="16">
        <f t="shared" ref="AJ164" si="242">SUM(AJ162:AJ163)</f>
        <v>0</v>
      </c>
      <c r="AK164" s="16">
        <f t="shared" ref="AK164" si="243">SUM(AK162:AK163)</f>
        <v>0</v>
      </c>
      <c r="AL164" s="16">
        <f t="shared" ref="AL164" si="244">SUM(AL162:AL163)</f>
        <v>0</v>
      </c>
      <c r="AM164" s="16">
        <f t="shared" ref="AM164" si="245">SUM(AM162:AM163)</f>
        <v>0</v>
      </c>
      <c r="AN164" s="16">
        <f t="shared" ref="AN164" si="246">SUM(AN162:AN163)</f>
        <v>0</v>
      </c>
      <c r="AO164" s="16">
        <f t="shared" ref="AO164" si="247">SUM(AO162:AO163)</f>
        <v>0</v>
      </c>
      <c r="AP164" s="16">
        <f t="shared" ref="AP164" si="248">SUM(AP162:AP163)</f>
        <v>0</v>
      </c>
      <c r="AR164" s="39" t="s">
        <v>97</v>
      </c>
      <c r="AS164" s="39" t="s">
        <v>57</v>
      </c>
      <c r="AT164" s="39" t="s">
        <v>57</v>
      </c>
      <c r="AU164" s="39" t="s">
        <v>57</v>
      </c>
      <c r="AV164" s="39" t="s">
        <v>57</v>
      </c>
      <c r="AW164" s="39" t="s">
        <v>57</v>
      </c>
      <c r="AX164" s="39" t="s">
        <v>57</v>
      </c>
      <c r="AY164" s="39" t="s">
        <v>57</v>
      </c>
      <c r="AZ164" s="39" t="s">
        <v>57</v>
      </c>
      <c r="BA164" s="39" t="s">
        <v>57</v>
      </c>
      <c r="BC164" s="8"/>
      <c r="BD164" s="8"/>
      <c r="BE164" s="8"/>
      <c r="BF164" s="8"/>
      <c r="BG164" s="8"/>
      <c r="BH164" s="8"/>
      <c r="BI164" s="8"/>
      <c r="BJ164" s="8"/>
      <c r="BK164" s="8"/>
      <c r="BL164" s="8"/>
    </row>
    <row r="165" spans="1:66" outlineLevel="1">
      <c r="E165" s="11"/>
    </row>
    <row r="166" spans="1:66" outlineLevel="1">
      <c r="A166" s="3" t="str">
        <f>INDEX($AR166:$BA166,MATCH(General!$F$14,$AR$4:$BA$4,0))</f>
        <v>Income tax</v>
      </c>
      <c r="B166" s="3"/>
      <c r="C166" s="3"/>
      <c r="D166" s="3"/>
      <c r="E166" s="3"/>
      <c r="F166" s="3"/>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0"/>
      <c r="AJ166" s="70"/>
      <c r="AK166" s="70"/>
      <c r="AL166" s="70"/>
      <c r="AM166" s="70"/>
      <c r="AN166" s="70"/>
      <c r="AO166" s="70"/>
      <c r="AP166" s="70"/>
      <c r="AR166" s="39" t="s">
        <v>277</v>
      </c>
      <c r="AS166" s="39" t="s">
        <v>57</v>
      </c>
      <c r="AT166" s="39" t="s">
        <v>57</v>
      </c>
      <c r="AU166" s="39" t="s">
        <v>57</v>
      </c>
      <c r="AV166" s="39" t="s">
        <v>57</v>
      </c>
      <c r="AW166" s="39" t="s">
        <v>57</v>
      </c>
      <c r="AX166" s="39" t="s">
        <v>57</v>
      </c>
      <c r="AY166" s="39" t="s">
        <v>57</v>
      </c>
      <c r="AZ166" s="39" t="s">
        <v>57</v>
      </c>
      <c r="BA166" s="39" t="s">
        <v>57</v>
      </c>
    </row>
    <row r="167" spans="1:66" outlineLevel="1">
      <c r="E167" s="11"/>
    </row>
    <row r="168" spans="1:66" outlineLevel="1">
      <c r="D168" s="129" t="str">
        <f>INDEX($AR168:$BA168,MATCH(General!$F$14,$AR$4:$BA$4,0))</f>
        <v>Income tax</v>
      </c>
      <c r="E168" s="72" t="str">
        <f>Config!$I$141</f>
        <v>Unit</v>
      </c>
      <c r="F168" s="72" t="s">
        <v>510</v>
      </c>
      <c r="G168" s="130">
        <f>Config!I$1</f>
        <v>2025</v>
      </c>
      <c r="H168" s="130">
        <f>Config!J$1</f>
        <v>2026</v>
      </c>
      <c r="I168" s="130">
        <f>Config!K$1</f>
        <v>2027</v>
      </c>
      <c r="J168" s="130">
        <f>Config!L$1</f>
        <v>2028</v>
      </c>
      <c r="K168" s="130">
        <f>Config!M$1</f>
        <v>2029</v>
      </c>
      <c r="L168" s="130">
        <f>Config!N$1</f>
        <v>2030</v>
      </c>
      <c r="M168" s="130">
        <f>Config!O$1</f>
        <v>2031</v>
      </c>
      <c r="N168" s="130">
        <f>Config!P$1</f>
        <v>2032</v>
      </c>
      <c r="O168" s="130">
        <f>Config!Q$1</f>
        <v>2033</v>
      </c>
      <c r="P168" s="130">
        <f>Config!R$1</f>
        <v>2034</v>
      </c>
      <c r="Q168" s="130">
        <f>Config!S$1</f>
        <v>2035</v>
      </c>
      <c r="R168" s="130">
        <f>Config!T$1</f>
        <v>2036</v>
      </c>
      <c r="S168" s="130">
        <f>Config!U$1</f>
        <v>2037</v>
      </c>
      <c r="T168" s="130">
        <f>Config!V$1</f>
        <v>2038</v>
      </c>
      <c r="U168" s="130">
        <f>Config!W$1</f>
        <v>2039</v>
      </c>
      <c r="V168" s="130">
        <f>Config!X$1</f>
        <v>2040</v>
      </c>
      <c r="W168" s="130">
        <f>Config!Y$1</f>
        <v>2041</v>
      </c>
      <c r="X168" s="130">
        <f>Config!Z$1</f>
        <v>2042</v>
      </c>
      <c r="Y168" s="130">
        <f>Config!AA$1</f>
        <v>2043</v>
      </c>
      <c r="Z168" s="130">
        <f>Config!AB$1</f>
        <v>2044</v>
      </c>
      <c r="AA168" s="130" t="str">
        <f>Config!AC$1</f>
        <v/>
      </c>
      <c r="AB168" s="130" t="str">
        <f>Config!AD$1</f>
        <v/>
      </c>
      <c r="AC168" s="130" t="str">
        <f>Config!AE$1</f>
        <v/>
      </c>
      <c r="AD168" s="130" t="str">
        <f>Config!AF$1</f>
        <v/>
      </c>
      <c r="AE168" s="130" t="str">
        <f>Config!AG$1</f>
        <v/>
      </c>
      <c r="AF168" s="130" t="str">
        <f>Config!AH$1</f>
        <v/>
      </c>
      <c r="AG168" s="130" t="str">
        <f>Config!AI$1</f>
        <v/>
      </c>
      <c r="AH168" s="130" t="str">
        <f>Config!AJ$1</f>
        <v/>
      </c>
      <c r="AI168" s="130" t="str">
        <f>Config!AK$1</f>
        <v/>
      </c>
      <c r="AJ168" s="130" t="str">
        <f>Config!AL$1</f>
        <v/>
      </c>
      <c r="AK168" s="130" t="str">
        <f>Config!AM$1</f>
        <v/>
      </c>
      <c r="AL168" s="130" t="str">
        <f>Config!AN$1</f>
        <v/>
      </c>
      <c r="AM168" s="130" t="str">
        <f>Config!AO$1</f>
        <v/>
      </c>
      <c r="AN168" s="130" t="str">
        <f>Config!AP$1</f>
        <v/>
      </c>
      <c r="AO168" s="130" t="str">
        <f>Config!AQ$1</f>
        <v/>
      </c>
      <c r="AP168" s="130" t="str">
        <f>Config!AR$1</f>
        <v/>
      </c>
      <c r="AR168" s="39" t="s">
        <v>277</v>
      </c>
      <c r="AS168" s="39" t="s">
        <v>57</v>
      </c>
      <c r="AT168" s="39" t="s">
        <v>57</v>
      </c>
      <c r="AU168" s="39" t="s">
        <v>57</v>
      </c>
      <c r="AV168" s="39" t="s">
        <v>57</v>
      </c>
      <c r="AW168" s="39" t="s">
        <v>57</v>
      </c>
      <c r="AX168" s="39" t="s">
        <v>57</v>
      </c>
      <c r="AY168" s="39" t="s">
        <v>57</v>
      </c>
      <c r="AZ168" s="39" t="s">
        <v>57</v>
      </c>
      <c r="BA168" s="39" t="s">
        <v>57</v>
      </c>
    </row>
    <row r="169" spans="1:66" outlineLevel="1">
      <c r="D169" s="129"/>
      <c r="E169" s="129"/>
      <c r="F169" s="129"/>
      <c r="G169" s="130" t="str">
        <f>Config!I$2</f>
        <v>Construction</v>
      </c>
      <c r="H169" s="130" t="str">
        <f>Config!J$2</f>
        <v>Construction</v>
      </c>
      <c r="I169" s="130" t="str">
        <f>Config!K$2</f>
        <v>Operation</v>
      </c>
      <c r="J169" s="130" t="str">
        <f>Config!L$2</f>
        <v>Operation</v>
      </c>
      <c r="K169" s="130" t="str">
        <f>Config!M$2</f>
        <v>Operation</v>
      </c>
      <c r="L169" s="130" t="str">
        <f>Config!N$2</f>
        <v>Operation</v>
      </c>
      <c r="M169" s="130" t="str">
        <f>Config!O$2</f>
        <v>Operation</v>
      </c>
      <c r="N169" s="130" t="str">
        <f>Config!P$2</f>
        <v>Operation</v>
      </c>
      <c r="O169" s="130" t="str">
        <f>Config!Q$2</f>
        <v>Operation</v>
      </c>
      <c r="P169" s="130" t="str">
        <f>Config!R$2</f>
        <v>Operation</v>
      </c>
      <c r="Q169" s="130" t="str">
        <f>Config!S$2</f>
        <v>Operation</v>
      </c>
      <c r="R169" s="130" t="str">
        <f>Config!T$2</f>
        <v>Operation</v>
      </c>
      <c r="S169" s="130" t="str">
        <f>Config!U$2</f>
        <v>Operation</v>
      </c>
      <c r="T169" s="130" t="str">
        <f>Config!V$2</f>
        <v>Operation</v>
      </c>
      <c r="U169" s="130" t="str">
        <f>Config!W$2</f>
        <v>Operation</v>
      </c>
      <c r="V169" s="130" t="str">
        <f>Config!X$2</f>
        <v>Operation</v>
      </c>
      <c r="W169" s="130" t="str">
        <f>Config!Y$2</f>
        <v>Operation</v>
      </c>
      <c r="X169" s="130" t="str">
        <f>Config!Z$2</f>
        <v>Operation</v>
      </c>
      <c r="Y169" s="130" t="str">
        <f>Config!AA$2</f>
        <v>Operation</v>
      </c>
      <c r="Z169" s="130" t="str">
        <f>Config!AB$2</f>
        <v>Operation</v>
      </c>
      <c r="AA169" s="130" t="str">
        <f>Config!AC$2</f>
        <v/>
      </c>
      <c r="AB169" s="130" t="str">
        <f>Config!AD$2</f>
        <v/>
      </c>
      <c r="AC169" s="130" t="str">
        <f>Config!AE$2</f>
        <v/>
      </c>
      <c r="AD169" s="130" t="str">
        <f>Config!AF$2</f>
        <v/>
      </c>
      <c r="AE169" s="130" t="str">
        <f>Config!AG$2</f>
        <v/>
      </c>
      <c r="AF169" s="130" t="str">
        <f>Config!AH$2</f>
        <v/>
      </c>
      <c r="AG169" s="130" t="str">
        <f>Config!AI$2</f>
        <v/>
      </c>
      <c r="AH169" s="130" t="str">
        <f>Config!AJ$2</f>
        <v/>
      </c>
      <c r="AI169" s="130" t="str">
        <f>Config!AK$2</f>
        <v/>
      </c>
      <c r="AJ169" s="130" t="str">
        <f>Config!AL$2</f>
        <v/>
      </c>
      <c r="AK169" s="130" t="str">
        <f>Config!AM$2</f>
        <v/>
      </c>
      <c r="AL169" s="130" t="str">
        <f>Config!AN$2</f>
        <v/>
      </c>
      <c r="AM169" s="130" t="str">
        <f>Config!AO$2</f>
        <v/>
      </c>
      <c r="AN169" s="130" t="str">
        <f>Config!AP$2</f>
        <v/>
      </c>
      <c r="AO169" s="130" t="str">
        <f>Config!AQ$2</f>
        <v/>
      </c>
      <c r="AP169" s="130" t="str">
        <f>Config!AR$2</f>
        <v/>
      </c>
    </row>
    <row r="170" spans="1:66" outlineLevel="1">
      <c r="B170" s="140" t="str">
        <f t="shared" ref="B170" si="249">IF(BN170&lt;&gt;0,"!","")</f>
        <v>!</v>
      </c>
      <c r="D170" s="125" t="str">
        <f>INDEX($AR170:$BA170,MATCH(General!$F$14,$AR$4:$BA$4,0))</f>
        <v>Income tax</v>
      </c>
      <c r="E170" s="60" t="str">
        <f>General!$F$16</f>
        <v>EUR</v>
      </c>
      <c r="F170" s="25">
        <f t="shared" ref="F170" si="250">SUM(G170:AP170)</f>
        <v>0</v>
      </c>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R170" s="39" t="s">
        <v>277</v>
      </c>
      <c r="AS170" s="39" t="s">
        <v>57</v>
      </c>
      <c r="AT170" s="39" t="s">
        <v>57</v>
      </c>
      <c r="AU170" s="39" t="s">
        <v>57</v>
      </c>
      <c r="AV170" s="39" t="s">
        <v>57</v>
      </c>
      <c r="AW170" s="39" t="s">
        <v>57</v>
      </c>
      <c r="AX170" s="39" t="s">
        <v>57</v>
      </c>
      <c r="AY170" s="39" t="s">
        <v>57</v>
      </c>
      <c r="AZ170" s="39" t="s">
        <v>57</v>
      </c>
      <c r="BA170" s="39" t="s">
        <v>57</v>
      </c>
      <c r="BC170" s="8"/>
      <c r="BD170" s="8"/>
      <c r="BE170" s="8"/>
      <c r="BF170" s="8"/>
      <c r="BG170" s="8"/>
      <c r="BH170" s="8"/>
      <c r="BI170" s="8"/>
      <c r="BJ170" s="8"/>
      <c r="BK170" s="8"/>
      <c r="BL170" s="8"/>
      <c r="BN170" s="25">
        <f>COUNTIFS($G170:$AP170,"",$G$168:$AP$168,"&lt;="&amp;Config!$F$12)</f>
        <v>20</v>
      </c>
    </row>
    <row r="171" spans="1:66">
      <c r="E171" s="11"/>
    </row>
    <row r="172" spans="1:6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row>
    <row r="173" spans="1:66"/>
  </sheetData>
  <sheetProtection selectLockedCells="1"/>
  <conditionalFormatting sqref="A4:F4">
    <cfRule type="expression" dxfId="79" priority="117">
      <formula>$A$4&lt;&gt;""</formula>
    </cfRule>
  </conditionalFormatting>
  <conditionalFormatting sqref="B11:B12">
    <cfRule type="cellIs" dxfId="78" priority="41" operator="notEqual">
      <formula>""</formula>
    </cfRule>
  </conditionalFormatting>
  <conditionalFormatting sqref="B14:B15">
    <cfRule type="cellIs" dxfId="77" priority="40" operator="notEqual">
      <formula>""</formula>
    </cfRule>
  </conditionalFormatting>
  <conditionalFormatting sqref="B17:B18">
    <cfRule type="cellIs" dxfId="76" priority="39" operator="notEqual">
      <formula>""</formula>
    </cfRule>
  </conditionalFormatting>
  <conditionalFormatting sqref="B20:B21">
    <cfRule type="cellIs" dxfId="75" priority="38" operator="notEqual">
      <formula>""</formula>
    </cfRule>
  </conditionalFormatting>
  <conditionalFormatting sqref="B23:B24">
    <cfRule type="cellIs" dxfId="74" priority="37" operator="notEqual">
      <formula>""</formula>
    </cfRule>
  </conditionalFormatting>
  <conditionalFormatting sqref="B26:B27">
    <cfRule type="cellIs" dxfId="73" priority="36" operator="notEqual">
      <formula>""</formula>
    </cfRule>
  </conditionalFormatting>
  <conditionalFormatting sqref="B29:B30">
    <cfRule type="cellIs" dxfId="72" priority="35" operator="notEqual">
      <formula>""</formula>
    </cfRule>
  </conditionalFormatting>
  <conditionalFormatting sqref="B32:B33">
    <cfRule type="cellIs" dxfId="71" priority="34" operator="notEqual">
      <formula>""</formula>
    </cfRule>
  </conditionalFormatting>
  <conditionalFormatting sqref="B35:B36">
    <cfRule type="cellIs" dxfId="70" priority="33" operator="notEqual">
      <formula>""</formula>
    </cfRule>
  </conditionalFormatting>
  <conditionalFormatting sqref="B38:B39">
    <cfRule type="cellIs" dxfId="69" priority="32" operator="notEqual">
      <formula>""</formula>
    </cfRule>
  </conditionalFormatting>
  <conditionalFormatting sqref="B41:B42">
    <cfRule type="cellIs" dxfId="68" priority="31" operator="notEqual">
      <formula>""</formula>
    </cfRule>
  </conditionalFormatting>
  <conditionalFormatting sqref="B44:B45">
    <cfRule type="cellIs" dxfId="67" priority="30" operator="notEqual">
      <formula>""</formula>
    </cfRule>
  </conditionalFormatting>
  <conditionalFormatting sqref="B47:B48">
    <cfRule type="cellIs" dxfId="66" priority="29" operator="notEqual">
      <formula>""</formula>
    </cfRule>
  </conditionalFormatting>
  <conditionalFormatting sqref="B50:B51">
    <cfRule type="cellIs" dxfId="65" priority="28" operator="notEqual">
      <formula>""</formula>
    </cfRule>
  </conditionalFormatting>
  <conditionalFormatting sqref="B55:B59">
    <cfRule type="cellIs" dxfId="64" priority="27" operator="notEqual">
      <formula>""</formula>
    </cfRule>
  </conditionalFormatting>
  <conditionalFormatting sqref="B61">
    <cfRule type="cellIs" dxfId="63" priority="26" operator="notEqual">
      <formula>""</formula>
    </cfRule>
  </conditionalFormatting>
  <conditionalFormatting sqref="B66:B70">
    <cfRule type="cellIs" dxfId="62" priority="25" operator="notEqual">
      <formula>""</formula>
    </cfRule>
  </conditionalFormatting>
  <conditionalFormatting sqref="B72">
    <cfRule type="cellIs" dxfId="61" priority="24" operator="notEqual">
      <formula>""</formula>
    </cfRule>
  </conditionalFormatting>
  <conditionalFormatting sqref="B77:B81">
    <cfRule type="cellIs" dxfId="60" priority="23" operator="notEqual">
      <formula>""</formula>
    </cfRule>
  </conditionalFormatting>
  <conditionalFormatting sqref="B83">
    <cfRule type="cellIs" dxfId="59" priority="22" operator="notEqual">
      <formula>""</formula>
    </cfRule>
  </conditionalFormatting>
  <conditionalFormatting sqref="B91:B92">
    <cfRule type="cellIs" dxfId="58" priority="21" operator="notEqual">
      <formula>""</formula>
    </cfRule>
  </conditionalFormatting>
  <conditionalFormatting sqref="B94:B95">
    <cfRule type="cellIs" dxfId="57" priority="20" operator="notEqual">
      <formula>""</formula>
    </cfRule>
  </conditionalFormatting>
  <conditionalFormatting sqref="B97:B98">
    <cfRule type="cellIs" dxfId="56" priority="19" operator="notEqual">
      <formula>""</formula>
    </cfRule>
  </conditionalFormatting>
  <conditionalFormatting sqref="B100:B101">
    <cfRule type="cellIs" dxfId="55" priority="18" operator="notEqual">
      <formula>""</formula>
    </cfRule>
  </conditionalFormatting>
  <conditionalFormatting sqref="B103:B104">
    <cfRule type="cellIs" dxfId="54" priority="17" operator="notEqual">
      <formula>""</formula>
    </cfRule>
  </conditionalFormatting>
  <conditionalFormatting sqref="B106:B107">
    <cfRule type="cellIs" dxfId="53" priority="16" operator="notEqual">
      <formula>""</formula>
    </cfRule>
  </conditionalFormatting>
  <conditionalFormatting sqref="B109:B110">
    <cfRule type="cellIs" dxfId="52" priority="15" operator="notEqual">
      <formula>""</formula>
    </cfRule>
  </conditionalFormatting>
  <conditionalFormatting sqref="B112:B113">
    <cfRule type="cellIs" dxfId="51" priority="14" operator="notEqual">
      <formula>""</formula>
    </cfRule>
  </conditionalFormatting>
  <conditionalFormatting sqref="B115:B116">
    <cfRule type="cellIs" dxfId="50" priority="13" operator="notEqual">
      <formula>""</formula>
    </cfRule>
  </conditionalFormatting>
  <conditionalFormatting sqref="B118:B119">
    <cfRule type="cellIs" dxfId="49" priority="12" operator="notEqual">
      <formula>""</formula>
    </cfRule>
  </conditionalFormatting>
  <conditionalFormatting sqref="B121:B122">
    <cfRule type="cellIs" dxfId="48" priority="11" operator="notEqual">
      <formula>""</formula>
    </cfRule>
  </conditionalFormatting>
  <conditionalFormatting sqref="B124:B125">
    <cfRule type="cellIs" dxfId="47" priority="10" operator="notEqual">
      <formula>""</formula>
    </cfRule>
  </conditionalFormatting>
  <conditionalFormatting sqref="B127:B128">
    <cfRule type="cellIs" dxfId="46" priority="9" operator="notEqual">
      <formula>""</formula>
    </cfRule>
  </conditionalFormatting>
  <conditionalFormatting sqref="B130:B131">
    <cfRule type="cellIs" dxfId="45" priority="8" operator="notEqual">
      <formula>""</formula>
    </cfRule>
  </conditionalFormatting>
  <conditionalFormatting sqref="B135:B139">
    <cfRule type="cellIs" dxfId="44" priority="7" operator="notEqual">
      <formula>""</formula>
    </cfRule>
  </conditionalFormatting>
  <conditionalFormatting sqref="B141">
    <cfRule type="cellIs" dxfId="43" priority="6" operator="notEqual">
      <formula>""</formula>
    </cfRule>
  </conditionalFormatting>
  <conditionalFormatting sqref="B146:B150">
    <cfRule type="cellIs" dxfId="42" priority="5" operator="notEqual">
      <formula>""</formula>
    </cfRule>
  </conditionalFormatting>
  <conditionalFormatting sqref="B152">
    <cfRule type="cellIs" dxfId="41" priority="4" operator="notEqual">
      <formula>""</formula>
    </cfRule>
  </conditionalFormatting>
  <conditionalFormatting sqref="B157:B161">
    <cfRule type="cellIs" dxfId="40" priority="3" operator="notEqual">
      <formula>""</formula>
    </cfRule>
  </conditionalFormatting>
  <conditionalFormatting sqref="B163">
    <cfRule type="cellIs" dxfId="39" priority="2" operator="notEqual">
      <formula>""</formula>
    </cfRule>
  </conditionalFormatting>
  <conditionalFormatting sqref="B170">
    <cfRule type="cellIs" dxfId="38" priority="1" operator="notEqual">
      <formula>""</formula>
    </cfRule>
  </conditionalFormatting>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9408D-97D0-48D1-AE05-159490C415E0}">
  <sheetPr codeName="Sheet7">
    <tabColor rgb="FFFFFF85"/>
  </sheetPr>
  <dimension ref="A1:AE131"/>
  <sheetViews>
    <sheetView showGridLines="0" zoomScale="120" zoomScaleNormal="120" zoomScaleSheetLayoutView="80" workbookViewId="0">
      <pane ySplit="5" topLeftCell="A106" activePane="bottomLeft" state="frozen"/>
      <selection pane="bottomLeft" activeCell="G126" sqref="G126"/>
    </sheetView>
  </sheetViews>
  <sheetFormatPr baseColWidth="10" defaultColWidth="0" defaultRowHeight="11.5" zeroHeight="1" outlineLevelRow="1"/>
  <cols>
    <col min="1" max="3" width="2.59765625" customWidth="1"/>
    <col min="4" max="4" width="70.59765625" customWidth="1"/>
    <col min="5" max="6" width="14.59765625" customWidth="1"/>
    <col min="7" max="7" width="12.59765625" customWidth="1"/>
    <col min="8" max="8" width="4.59765625" customWidth="1"/>
    <col min="9" max="18" width="40.59765625" hidden="1" customWidth="1"/>
    <col min="19" max="31" width="0" hidden="1" customWidth="1"/>
    <col min="32" max="16384" width="12.59765625" hidden="1"/>
  </cols>
  <sheetData>
    <row r="1" spans="1:31">
      <c r="A1" s="3" t="str">
        <f>Config!$I$132</f>
        <v>FINANCING</v>
      </c>
      <c r="B1" s="3"/>
      <c r="C1" s="3"/>
      <c r="D1" s="3"/>
      <c r="E1" s="10"/>
      <c r="F1" s="3"/>
      <c r="G1" s="3"/>
      <c r="I1" s="37"/>
      <c r="J1" s="37"/>
      <c r="K1" s="37"/>
      <c r="L1" s="37"/>
      <c r="M1" s="37"/>
      <c r="N1" s="37"/>
      <c r="O1" s="37"/>
      <c r="P1" s="37"/>
      <c r="Q1" s="37"/>
      <c r="R1" s="37"/>
      <c r="T1" s="37"/>
      <c r="U1" s="37"/>
      <c r="V1" s="37"/>
      <c r="W1" s="37"/>
      <c r="X1" s="37"/>
      <c r="Y1" s="37"/>
      <c r="Z1" s="37"/>
      <c r="AA1" s="37"/>
      <c r="AB1" s="37"/>
      <c r="AC1" s="37"/>
      <c r="AE1" s="10" t="s">
        <v>516</v>
      </c>
    </row>
    <row r="2" spans="1:31">
      <c r="A2" s="3" t="str">
        <f>General!$D$8&amp;" "&amp;General!$F$8</f>
        <v>Name of the project beneficiary: Company ABC</v>
      </c>
      <c r="B2" s="3"/>
      <c r="C2" s="3"/>
      <c r="D2" s="3"/>
      <c r="E2" s="10"/>
      <c r="F2" s="3"/>
      <c r="G2" s="3"/>
      <c r="I2" s="37"/>
      <c r="J2" s="37"/>
      <c r="K2" s="37"/>
      <c r="L2" s="37"/>
      <c r="M2" s="37"/>
      <c r="N2" s="37"/>
      <c r="O2" s="37"/>
      <c r="P2" s="37"/>
      <c r="Q2" s="37"/>
      <c r="R2" s="37"/>
      <c r="T2" s="37"/>
      <c r="U2" s="37"/>
      <c r="V2" s="37"/>
      <c r="W2" s="37"/>
      <c r="X2" s="37"/>
      <c r="Y2" s="37"/>
      <c r="Z2" s="37"/>
      <c r="AA2" s="37"/>
      <c r="AB2" s="37"/>
      <c r="AC2" s="37"/>
      <c r="AE2" s="10"/>
    </row>
    <row r="3" spans="1:31">
      <c r="A3" s="3" t="str">
        <f>General!$D$10&amp;" "&amp;General!$F$10</f>
        <v>Name of the investment project: Project XYZ</v>
      </c>
      <c r="B3" s="3"/>
      <c r="C3" s="3"/>
      <c r="D3" s="3"/>
      <c r="E3" s="10"/>
      <c r="F3" s="3"/>
      <c r="G3" s="3"/>
      <c r="I3" s="37" t="str">
        <f>Config!AT$1</f>
        <v>Language</v>
      </c>
      <c r="J3" s="37"/>
      <c r="K3" s="37"/>
      <c r="L3" s="37"/>
      <c r="M3" s="37"/>
      <c r="N3" s="37"/>
      <c r="O3" s="37"/>
      <c r="P3" s="37"/>
      <c r="Q3" s="37"/>
      <c r="R3" s="37"/>
      <c r="T3" s="37" t="str">
        <f>Config!BE$1</f>
        <v>Units</v>
      </c>
      <c r="U3" s="37"/>
      <c r="V3" s="37"/>
      <c r="W3" s="37"/>
      <c r="X3" s="37"/>
      <c r="Y3" s="37"/>
      <c r="Z3" s="37"/>
      <c r="AA3" s="37"/>
      <c r="AB3" s="37"/>
      <c r="AC3" s="37"/>
      <c r="AE3" s="10"/>
    </row>
    <row r="4" spans="1:31">
      <c r="A4" s="3" t="str">
        <f>IF(SUM(AE6:AE130)&lt;&gt;0,Config!$I$153,"")</f>
        <v>All input cells should be filled in with assumptions</v>
      </c>
      <c r="B4" s="3"/>
      <c r="C4" s="3"/>
      <c r="D4" s="3"/>
      <c r="E4" s="3"/>
      <c r="F4" s="3"/>
      <c r="G4" s="3"/>
      <c r="I4" s="38" t="str">
        <f>Config!AT$2</f>
        <v>English</v>
      </c>
      <c r="J4" s="38" t="str">
        <f>Config!AU$2</f>
        <v>Polish</v>
      </c>
      <c r="K4" s="38" t="str">
        <f>Config!AV$2</f>
        <v>[…]</v>
      </c>
      <c r="L4" s="38" t="str">
        <f>Config!AW$2</f>
        <v>[…]</v>
      </c>
      <c r="M4" s="38" t="str">
        <f>Config!AX$2</f>
        <v>[…]</v>
      </c>
      <c r="N4" s="38" t="str">
        <f>Config!AY$2</f>
        <v>[…]</v>
      </c>
      <c r="O4" s="38" t="str">
        <f>Config!AZ$2</f>
        <v>[…]</v>
      </c>
      <c r="P4" s="38" t="str">
        <f>Config!BA$2</f>
        <v>[…]</v>
      </c>
      <c r="Q4" s="38" t="str">
        <f>Config!BB$2</f>
        <v>[…]</v>
      </c>
      <c r="R4" s="38" t="str">
        <f>Config!BC$2</f>
        <v>[…]</v>
      </c>
      <c r="T4" s="38" t="str">
        <f>Config!BE$2</f>
        <v>English</v>
      </c>
      <c r="U4" s="38" t="str">
        <f>Config!BF$2</f>
        <v>Polish</v>
      </c>
      <c r="V4" s="38" t="str">
        <f>Config!BG$2</f>
        <v>[…]</v>
      </c>
      <c r="W4" s="38" t="str">
        <f>Config!BH$2</f>
        <v>[…]</v>
      </c>
      <c r="X4" s="38" t="str">
        <f>Config!BI$2</f>
        <v>[…]</v>
      </c>
      <c r="Y4" s="38" t="str">
        <f>Config!BJ$2</f>
        <v>[…]</v>
      </c>
      <c r="Z4" s="38" t="str">
        <f>Config!BK$2</f>
        <v>[…]</v>
      </c>
      <c r="AA4" s="38" t="str">
        <f>Config!BL$2</f>
        <v>[…]</v>
      </c>
      <c r="AB4" s="38" t="str">
        <f>Config!BM$2</f>
        <v>[…]</v>
      </c>
      <c r="AC4" s="38" t="str">
        <f>Config!BN$2</f>
        <v>[…]</v>
      </c>
      <c r="AE4" s="38"/>
    </row>
    <row r="5" spans="1:31">
      <c r="E5" s="11"/>
    </row>
    <row r="6" spans="1:31" outlineLevel="1">
      <c r="A6" s="3" t="str">
        <f>INDEX($I6:$R6,MATCH(General!$F$14,$I$4:$R$4,0))</f>
        <v>Financial and preparatory costs of potential finacing models</v>
      </c>
      <c r="B6" s="3"/>
      <c r="C6" s="3"/>
      <c r="D6" s="3"/>
      <c r="E6" s="3"/>
      <c r="F6" s="3"/>
      <c r="G6" s="3"/>
      <c r="I6" s="39" t="s">
        <v>532</v>
      </c>
      <c r="J6" s="39" t="s">
        <v>57</v>
      </c>
      <c r="K6" s="39" t="s">
        <v>57</v>
      </c>
      <c r="L6" s="39" t="s">
        <v>57</v>
      </c>
      <c r="M6" s="39" t="s">
        <v>57</v>
      </c>
      <c r="N6" s="39" t="s">
        <v>57</v>
      </c>
      <c r="O6" s="39" t="s">
        <v>57</v>
      </c>
      <c r="P6" s="39" t="s">
        <v>57</v>
      </c>
      <c r="Q6" s="39" t="s">
        <v>57</v>
      </c>
      <c r="R6" s="39" t="s">
        <v>57</v>
      </c>
    </row>
    <row r="7" spans="1:31" outlineLevel="1">
      <c r="E7" s="11"/>
    </row>
    <row r="8" spans="1:31" outlineLevel="1">
      <c r="D8" s="129" t="str">
        <f>INDEX($I8:$R8,MATCH(General!$F$14,$I$4:$R$4,0))</f>
        <v>Own funds</v>
      </c>
      <c r="E8" s="72" t="str">
        <f>Config!$I$141</f>
        <v>Unit</v>
      </c>
      <c r="F8" s="129"/>
      <c r="I8" s="39" t="s">
        <v>93</v>
      </c>
      <c r="J8" s="39" t="s">
        <v>57</v>
      </c>
      <c r="K8" s="39" t="s">
        <v>57</v>
      </c>
      <c r="L8" s="39" t="s">
        <v>57</v>
      </c>
      <c r="M8" s="39" t="s">
        <v>57</v>
      </c>
      <c r="N8" s="39" t="s">
        <v>57</v>
      </c>
      <c r="O8" s="39" t="s">
        <v>57</v>
      </c>
      <c r="P8" s="39" t="s">
        <v>57</v>
      </c>
      <c r="Q8" s="39" t="s">
        <v>57</v>
      </c>
      <c r="R8" s="39" t="s">
        <v>57</v>
      </c>
    </row>
    <row r="9" spans="1:31" outlineLevel="1">
      <c r="D9" s="127" t="str">
        <f>INDEX($I9:$R9,MATCH(General!$F$14,$I$4:$R$4,0))</f>
        <v>Preparation costs related to the type of financing</v>
      </c>
      <c r="E9" s="128" t="str">
        <f>General!$F$16</f>
        <v>EUR</v>
      </c>
      <c r="F9" s="28">
        <f>SUM(F10:F11)</f>
        <v>0</v>
      </c>
      <c r="I9" s="39" t="s">
        <v>91</v>
      </c>
      <c r="J9" s="39" t="s">
        <v>57</v>
      </c>
      <c r="K9" s="39" t="s">
        <v>57</v>
      </c>
      <c r="L9" s="39" t="s">
        <v>57</v>
      </c>
      <c r="M9" s="39" t="s">
        <v>57</v>
      </c>
      <c r="N9" s="39" t="s">
        <v>57</v>
      </c>
      <c r="O9" s="39" t="s">
        <v>57</v>
      </c>
      <c r="P9" s="39" t="s">
        <v>57</v>
      </c>
      <c r="Q9" s="39" t="s">
        <v>57</v>
      </c>
      <c r="R9" s="39" t="s">
        <v>57</v>
      </c>
      <c r="T9" s="8"/>
      <c r="U9" s="8"/>
      <c r="V9" s="8"/>
      <c r="W9" s="8"/>
      <c r="X9" s="8"/>
      <c r="Y9" s="8"/>
      <c r="Z9" s="8"/>
      <c r="AA9" s="8"/>
      <c r="AB9" s="8"/>
      <c r="AC9" s="8"/>
    </row>
    <row r="10" spans="1:31" outlineLevel="1">
      <c r="B10" s="140" t="str">
        <f t="shared" ref="B10:B11" si="0">IF(AE10&lt;&gt;0,"!","")</f>
        <v>!</v>
      </c>
      <c r="D10" s="126" t="str">
        <f>INDEX($I10:$R10,MATCH(General!$F$14,$I$4:$R$4,0))</f>
        <v>Investment plan with socioeconomic assessment</v>
      </c>
      <c r="E10" s="60" t="str">
        <f>General!$F$16</f>
        <v>EUR</v>
      </c>
      <c r="F10" s="24"/>
      <c r="I10" s="39" t="s">
        <v>166</v>
      </c>
      <c r="J10" s="39" t="s">
        <v>57</v>
      </c>
      <c r="K10" s="39" t="s">
        <v>57</v>
      </c>
      <c r="L10" s="39" t="s">
        <v>57</v>
      </c>
      <c r="M10" s="39" t="s">
        <v>57</v>
      </c>
      <c r="N10" s="39" t="s">
        <v>57</v>
      </c>
      <c r="O10" s="39" t="s">
        <v>57</v>
      </c>
      <c r="P10" s="39" t="s">
        <v>57</v>
      </c>
      <c r="Q10" s="39" t="s">
        <v>57</v>
      </c>
      <c r="R10" s="39" t="s">
        <v>57</v>
      </c>
      <c r="T10" s="8"/>
      <c r="U10" s="8"/>
      <c r="V10" s="8"/>
      <c r="W10" s="8"/>
      <c r="X10" s="8"/>
      <c r="Y10" s="8"/>
      <c r="Z10" s="8"/>
      <c r="AA10" s="8"/>
      <c r="AB10" s="8"/>
      <c r="AC10" s="8"/>
      <c r="AE10" s="25">
        <f>COUNTIFS(F10,"")</f>
        <v>1</v>
      </c>
    </row>
    <row r="11" spans="1:31" outlineLevel="1">
      <c r="B11" s="140" t="str">
        <f t="shared" si="0"/>
        <v>!</v>
      </c>
      <c r="D11" s="126" t="str">
        <f>INDEX($I11:$R11,MATCH(General!$F$14,$I$4:$R$4,0))</f>
        <v>Other costs</v>
      </c>
      <c r="E11" s="60" t="str">
        <f>General!$F$16</f>
        <v>EUR</v>
      </c>
      <c r="F11" s="24"/>
      <c r="I11" s="39" t="s">
        <v>94</v>
      </c>
      <c r="J11" s="39" t="s">
        <v>57</v>
      </c>
      <c r="K11" s="39" t="s">
        <v>57</v>
      </c>
      <c r="L11" s="39" t="s">
        <v>57</v>
      </c>
      <c r="M11" s="39" t="s">
        <v>57</v>
      </c>
      <c r="N11" s="39" t="s">
        <v>57</v>
      </c>
      <c r="O11" s="39" t="s">
        <v>57</v>
      </c>
      <c r="P11" s="39" t="s">
        <v>57</v>
      </c>
      <c r="Q11" s="39" t="s">
        <v>57</v>
      </c>
      <c r="R11" s="39" t="s">
        <v>57</v>
      </c>
      <c r="T11" s="8"/>
      <c r="U11" s="8"/>
      <c r="V11" s="8"/>
      <c r="W11" s="8"/>
      <c r="X11" s="8"/>
      <c r="Y11" s="8"/>
      <c r="Z11" s="8"/>
      <c r="AA11" s="8"/>
      <c r="AB11" s="8"/>
      <c r="AC11" s="8"/>
      <c r="AE11" s="25">
        <f>COUNTIFS(F11,"")</f>
        <v>1</v>
      </c>
    </row>
    <row r="12" spans="1:31" outlineLevel="1">
      <c r="D12" s="127" t="str">
        <f>INDEX($I12:$R12,MATCH(General!$F$14,$I$4:$R$4,0))</f>
        <v>Financing conditions</v>
      </c>
      <c r="E12" s="11"/>
      <c r="I12" s="39" t="s">
        <v>162</v>
      </c>
      <c r="J12" s="39" t="s">
        <v>57</v>
      </c>
      <c r="K12" s="39" t="s">
        <v>57</v>
      </c>
      <c r="L12" s="39" t="s">
        <v>57</v>
      </c>
      <c r="M12" s="39" t="s">
        <v>57</v>
      </c>
      <c r="N12" s="39" t="s">
        <v>57</v>
      </c>
      <c r="O12" s="39" t="s">
        <v>57</v>
      </c>
      <c r="P12" s="39" t="s">
        <v>57</v>
      </c>
      <c r="Q12" s="39" t="s">
        <v>57</v>
      </c>
      <c r="R12" s="39" t="s">
        <v>57</v>
      </c>
    </row>
    <row r="13" spans="1:31" outlineLevel="1">
      <c r="D13" s="126" t="str">
        <f>INDEX($I13:$R13,MATCH(General!$F$14,$I$4:$R$4,0))</f>
        <v>Own funds</v>
      </c>
      <c r="E13" s="11"/>
      <c r="I13" s="39" t="s">
        <v>93</v>
      </c>
      <c r="J13" s="39" t="s">
        <v>57</v>
      </c>
      <c r="K13" s="39" t="s">
        <v>57</v>
      </c>
      <c r="L13" s="39" t="s">
        <v>57</v>
      </c>
      <c r="M13" s="39" t="s">
        <v>57</v>
      </c>
      <c r="N13" s="39" t="s">
        <v>57</v>
      </c>
      <c r="O13" s="39" t="s">
        <v>57</v>
      </c>
      <c r="P13" s="39" t="s">
        <v>57</v>
      </c>
      <c r="Q13" s="39" t="s">
        <v>57</v>
      </c>
      <c r="R13" s="39" t="s">
        <v>57</v>
      </c>
    </row>
    <row r="14" spans="1:31" ht="12" outlineLevel="1">
      <c r="B14" s="140" t="str">
        <f t="shared" ref="B14" si="1">IF(AE14&lt;&gt;0,"!","")</f>
        <v/>
      </c>
      <c r="D14" s="133" t="str">
        <f>INDEX($I14:$R14,MATCH(General!$F$14,$I$4:$R$4,0))</f>
        <v>Entity granting a financing</v>
      </c>
      <c r="E14" s="132" t="str">
        <f>INDEX($T14:$AC14,MATCH(General!$F$14,$T$4:$AC$4,0))</f>
        <v>text</v>
      </c>
      <c r="F14" s="43" t="s">
        <v>161</v>
      </c>
      <c r="I14" s="39" t="s">
        <v>170</v>
      </c>
      <c r="J14" s="39" t="s">
        <v>57</v>
      </c>
      <c r="K14" s="39" t="s">
        <v>57</v>
      </c>
      <c r="L14" s="39" t="s">
        <v>57</v>
      </c>
      <c r="M14" s="39" t="s">
        <v>57</v>
      </c>
      <c r="N14" s="39" t="s">
        <v>57</v>
      </c>
      <c r="O14" s="39" t="s">
        <v>57</v>
      </c>
      <c r="P14" s="39" t="s">
        <v>57</v>
      </c>
      <c r="Q14" s="39" t="s">
        <v>57</v>
      </c>
      <c r="R14" s="39" t="s">
        <v>57</v>
      </c>
      <c r="T14" s="39" t="s">
        <v>107</v>
      </c>
      <c r="U14" s="39" t="s">
        <v>199</v>
      </c>
      <c r="V14" s="39" t="s">
        <v>57</v>
      </c>
      <c r="W14" s="39" t="s">
        <v>57</v>
      </c>
      <c r="X14" s="39" t="s">
        <v>57</v>
      </c>
      <c r="Y14" s="39" t="s">
        <v>57</v>
      </c>
      <c r="Z14" s="39" t="s">
        <v>57</v>
      </c>
      <c r="AA14" s="39" t="s">
        <v>57</v>
      </c>
      <c r="AB14" s="39" t="s">
        <v>57</v>
      </c>
      <c r="AC14" s="39" t="s">
        <v>57</v>
      </c>
      <c r="AE14" s="25">
        <f>COUNTIFS(F14,"")</f>
        <v>0</v>
      </c>
    </row>
    <row r="15" spans="1:31" outlineLevel="1">
      <c r="E15" s="11"/>
    </row>
    <row r="16" spans="1:31" outlineLevel="1">
      <c r="D16" s="129" t="str">
        <f>INDEX($I16:$R16,MATCH(General!$F$14,$I$4:$R$4,0))</f>
        <v>Own funds + Grant</v>
      </c>
      <c r="E16" s="72" t="str">
        <f>Config!$I$141</f>
        <v>Unit</v>
      </c>
      <c r="F16" s="129"/>
      <c r="I16" s="39" t="s">
        <v>148</v>
      </c>
      <c r="J16" s="39" t="s">
        <v>57</v>
      </c>
      <c r="K16" s="39" t="s">
        <v>57</v>
      </c>
      <c r="L16" s="39" t="s">
        <v>57</v>
      </c>
      <c r="M16" s="39" t="s">
        <v>57</v>
      </c>
      <c r="N16" s="39" t="s">
        <v>57</v>
      </c>
      <c r="O16" s="39" t="s">
        <v>57</v>
      </c>
      <c r="P16" s="39" t="s">
        <v>57</v>
      </c>
      <c r="Q16" s="39" t="s">
        <v>57</v>
      </c>
      <c r="R16" s="39" t="s">
        <v>57</v>
      </c>
    </row>
    <row r="17" spans="2:31" outlineLevel="1">
      <c r="D17" s="127" t="str">
        <f>INDEX($I17:$R17,MATCH(General!$F$14,$I$4:$R$4,0))</f>
        <v>Preparation costs related to the type of financing</v>
      </c>
      <c r="E17" s="128" t="str">
        <f>General!$F$16</f>
        <v>EUR</v>
      </c>
      <c r="F17" s="28">
        <f>SUM(F18:F20)</f>
        <v>20000</v>
      </c>
      <c r="I17" s="39" t="s">
        <v>91</v>
      </c>
      <c r="J17" s="39" t="s">
        <v>57</v>
      </c>
      <c r="K17" s="39" t="s">
        <v>57</v>
      </c>
      <c r="L17" s="39" t="s">
        <v>57</v>
      </c>
      <c r="M17" s="39" t="s">
        <v>57</v>
      </c>
      <c r="N17" s="39" t="s">
        <v>57</v>
      </c>
      <c r="O17" s="39" t="s">
        <v>57</v>
      </c>
      <c r="P17" s="39" t="s">
        <v>57</v>
      </c>
      <c r="Q17" s="39" t="s">
        <v>57</v>
      </c>
      <c r="R17" s="39" t="s">
        <v>57</v>
      </c>
      <c r="T17" s="8"/>
      <c r="U17" s="8"/>
      <c r="V17" s="8"/>
      <c r="W17" s="8"/>
      <c r="X17" s="8"/>
      <c r="Y17" s="8"/>
      <c r="Z17" s="8"/>
      <c r="AA17" s="8"/>
      <c r="AB17" s="8"/>
      <c r="AC17" s="8"/>
    </row>
    <row r="18" spans="2:31" outlineLevel="1">
      <c r="B18" s="140" t="str">
        <f t="shared" ref="B18:B20" si="2">IF(AE18&lt;&gt;0,"!","")</f>
        <v/>
      </c>
      <c r="D18" s="126" t="str">
        <f>INDEX($I18:$R18,MATCH(General!$F$14,$I$4:$R$4,0))</f>
        <v>Project management and reporting</v>
      </c>
      <c r="E18" s="60" t="str">
        <f>General!$F$16</f>
        <v>EUR</v>
      </c>
      <c r="F18" s="24">
        <v>10000</v>
      </c>
      <c r="I18" s="39" t="s">
        <v>147</v>
      </c>
      <c r="J18" s="39" t="s">
        <v>57</v>
      </c>
      <c r="K18" s="39" t="s">
        <v>57</v>
      </c>
      <c r="L18" s="39" t="s">
        <v>57</v>
      </c>
      <c r="M18" s="39" t="s">
        <v>57</v>
      </c>
      <c r="N18" s="39" t="s">
        <v>57</v>
      </c>
      <c r="O18" s="39" t="s">
        <v>57</v>
      </c>
      <c r="P18" s="39" t="s">
        <v>57</v>
      </c>
      <c r="Q18" s="39" t="s">
        <v>57</v>
      </c>
      <c r="R18" s="39" t="s">
        <v>57</v>
      </c>
      <c r="T18" s="8"/>
      <c r="U18" s="8"/>
      <c r="V18" s="8"/>
      <c r="W18" s="8"/>
      <c r="X18" s="8"/>
      <c r="Y18" s="8"/>
      <c r="Z18" s="8"/>
      <c r="AA18" s="8"/>
      <c r="AB18" s="8"/>
      <c r="AC18" s="8"/>
      <c r="AE18" s="25">
        <f>COUNTIFS(F18,"")</f>
        <v>0</v>
      </c>
    </row>
    <row r="19" spans="2:31" outlineLevel="1">
      <c r="B19" s="140" t="str">
        <f t="shared" si="2"/>
        <v>!</v>
      </c>
      <c r="D19" s="126" t="str">
        <f>INDEX($I19:$R19,MATCH(General!$F$14,$I$4:$R$4,0))</f>
        <v>Investment plan with socioeconomic assessment</v>
      </c>
      <c r="E19" s="60" t="str">
        <f>General!$F$16</f>
        <v>EUR</v>
      </c>
      <c r="F19" s="24"/>
      <c r="I19" s="39" t="s">
        <v>166</v>
      </c>
      <c r="J19" s="39" t="s">
        <v>57</v>
      </c>
      <c r="K19" s="39" t="s">
        <v>57</v>
      </c>
      <c r="L19" s="39" t="s">
        <v>57</v>
      </c>
      <c r="M19" s="39" t="s">
        <v>57</v>
      </c>
      <c r="N19" s="39" t="s">
        <v>57</v>
      </c>
      <c r="O19" s="39" t="s">
        <v>57</v>
      </c>
      <c r="P19" s="39" t="s">
        <v>57</v>
      </c>
      <c r="Q19" s="39" t="s">
        <v>57</v>
      </c>
      <c r="R19" s="39" t="s">
        <v>57</v>
      </c>
      <c r="T19" s="8"/>
      <c r="U19" s="8"/>
      <c r="V19" s="8"/>
      <c r="W19" s="8"/>
      <c r="X19" s="8"/>
      <c r="Y19" s="8"/>
      <c r="Z19" s="8"/>
      <c r="AA19" s="8"/>
      <c r="AB19" s="8"/>
      <c r="AC19" s="8"/>
      <c r="AE19" s="25">
        <f>COUNTIFS(F19,"")</f>
        <v>1</v>
      </c>
    </row>
    <row r="20" spans="2:31" outlineLevel="1">
      <c r="B20" s="140" t="str">
        <f t="shared" si="2"/>
        <v/>
      </c>
      <c r="D20" s="126" t="str">
        <f>INDEX($I20:$R20,MATCH(General!$F$14,$I$4:$R$4,0))</f>
        <v>Other costs</v>
      </c>
      <c r="E20" s="60" t="str">
        <f>General!$F$16</f>
        <v>EUR</v>
      </c>
      <c r="F20" s="24">
        <v>10000</v>
      </c>
      <c r="I20" s="39" t="s">
        <v>94</v>
      </c>
      <c r="J20" s="39" t="s">
        <v>57</v>
      </c>
      <c r="K20" s="39" t="s">
        <v>57</v>
      </c>
      <c r="L20" s="39" t="s">
        <v>57</v>
      </c>
      <c r="M20" s="39" t="s">
        <v>57</v>
      </c>
      <c r="N20" s="39" t="s">
        <v>57</v>
      </c>
      <c r="O20" s="39" t="s">
        <v>57</v>
      </c>
      <c r="P20" s="39" t="s">
        <v>57</v>
      </c>
      <c r="Q20" s="39" t="s">
        <v>57</v>
      </c>
      <c r="R20" s="39" t="s">
        <v>57</v>
      </c>
      <c r="T20" s="8"/>
      <c r="U20" s="8"/>
      <c r="V20" s="8"/>
      <c r="W20" s="8"/>
      <c r="X20" s="8"/>
      <c r="Y20" s="8"/>
      <c r="Z20" s="8"/>
      <c r="AA20" s="8"/>
      <c r="AB20" s="8"/>
      <c r="AC20" s="8"/>
      <c r="AE20" s="25">
        <f>COUNTIFS(F20,"")</f>
        <v>0</v>
      </c>
    </row>
    <row r="21" spans="2:31" outlineLevel="1">
      <c r="D21" s="127" t="str">
        <f>INDEX($I21:$R21,MATCH(General!$F$14,$I$4:$R$4,0))</f>
        <v>Financing conditions</v>
      </c>
      <c r="E21" s="11"/>
      <c r="I21" s="39" t="s">
        <v>162</v>
      </c>
      <c r="J21" s="39" t="s">
        <v>57</v>
      </c>
      <c r="K21" s="39" t="s">
        <v>57</v>
      </c>
      <c r="L21" s="39" t="s">
        <v>57</v>
      </c>
      <c r="M21" s="39" t="s">
        <v>57</v>
      </c>
      <c r="N21" s="39" t="s">
        <v>57</v>
      </c>
      <c r="O21" s="39" t="s">
        <v>57</v>
      </c>
      <c r="P21" s="39" t="s">
        <v>57</v>
      </c>
      <c r="Q21" s="39" t="s">
        <v>57</v>
      </c>
      <c r="R21" s="39" t="s">
        <v>57</v>
      </c>
    </row>
    <row r="22" spans="2:31" outlineLevel="1">
      <c r="D22" s="126" t="str">
        <f>INDEX($I22:$R22,MATCH(General!$F$14,$I$4:$R$4,0))</f>
        <v>Own funds</v>
      </c>
      <c r="E22" s="11"/>
      <c r="I22" s="39" t="s">
        <v>93</v>
      </c>
      <c r="J22" s="39" t="s">
        <v>57</v>
      </c>
      <c r="K22" s="39" t="s">
        <v>57</v>
      </c>
      <c r="L22" s="39" t="s">
        <v>57</v>
      </c>
      <c r="M22" s="39" t="s">
        <v>57</v>
      </c>
      <c r="N22" s="39" t="s">
        <v>57</v>
      </c>
      <c r="O22" s="39" t="s">
        <v>57</v>
      </c>
      <c r="P22" s="39" t="s">
        <v>57</v>
      </c>
      <c r="Q22" s="39" t="s">
        <v>57</v>
      </c>
      <c r="R22" s="39" t="s">
        <v>57</v>
      </c>
    </row>
    <row r="23" spans="2:31" ht="12" outlineLevel="1">
      <c r="B23" s="140" t="str">
        <f t="shared" ref="B23" si="3">IF(AE23&lt;&gt;0,"!","")</f>
        <v/>
      </c>
      <c r="D23" s="133" t="str">
        <f>INDEX($I23:$R23,MATCH(General!$F$14,$I$4:$R$4,0))</f>
        <v>Entity granting a financing</v>
      </c>
      <c r="E23" s="132" t="str">
        <f>INDEX($T23:$AC23,MATCH(General!$F$14,$T$4:$AC$4,0))</f>
        <v>text</v>
      </c>
      <c r="F23" s="43" t="s">
        <v>161</v>
      </c>
      <c r="I23" s="39" t="s">
        <v>170</v>
      </c>
      <c r="J23" s="39" t="s">
        <v>57</v>
      </c>
      <c r="K23" s="39" t="s">
        <v>57</v>
      </c>
      <c r="L23" s="39" t="s">
        <v>57</v>
      </c>
      <c r="M23" s="39" t="s">
        <v>57</v>
      </c>
      <c r="N23" s="39" t="s">
        <v>57</v>
      </c>
      <c r="O23" s="39" t="s">
        <v>57</v>
      </c>
      <c r="P23" s="39" t="s">
        <v>57</v>
      </c>
      <c r="Q23" s="39" t="s">
        <v>57</v>
      </c>
      <c r="R23" s="39" t="s">
        <v>57</v>
      </c>
      <c r="T23" s="39" t="s">
        <v>107</v>
      </c>
      <c r="U23" s="39" t="s">
        <v>199</v>
      </c>
      <c r="V23" s="39" t="s">
        <v>57</v>
      </c>
      <c r="W23" s="39" t="s">
        <v>57</v>
      </c>
      <c r="X23" s="39" t="s">
        <v>57</v>
      </c>
      <c r="Y23" s="39" t="s">
        <v>57</v>
      </c>
      <c r="Z23" s="39" t="s">
        <v>57</v>
      </c>
      <c r="AA23" s="39" t="s">
        <v>57</v>
      </c>
      <c r="AB23" s="39" t="s">
        <v>57</v>
      </c>
      <c r="AC23" s="39" t="s">
        <v>57</v>
      </c>
      <c r="AE23" s="25">
        <f>COUNTIFS(F23,"")</f>
        <v>0</v>
      </c>
    </row>
    <row r="24" spans="2:31" outlineLevel="1">
      <c r="D24" s="126" t="str">
        <f>INDEX($I24:$R24,MATCH(General!$F$14,$I$4:$R$4,0))</f>
        <v>Grant</v>
      </c>
      <c r="E24" s="11"/>
      <c r="I24" s="39" t="s">
        <v>149</v>
      </c>
      <c r="J24" s="39" t="s">
        <v>57</v>
      </c>
      <c r="K24" s="39" t="s">
        <v>57</v>
      </c>
      <c r="L24" s="39" t="s">
        <v>57</v>
      </c>
      <c r="M24" s="39" t="s">
        <v>57</v>
      </c>
      <c r="N24" s="39" t="s">
        <v>57</v>
      </c>
      <c r="O24" s="39" t="s">
        <v>57</v>
      </c>
      <c r="P24" s="39" t="s">
        <v>57</v>
      </c>
      <c r="Q24" s="39" t="s">
        <v>57</v>
      </c>
      <c r="R24" s="39" t="s">
        <v>57</v>
      </c>
    </row>
    <row r="25" spans="2:31" ht="12" outlineLevel="1">
      <c r="B25" s="140" t="str">
        <f t="shared" ref="B25:B27" si="4">IF(AE25&lt;&gt;0,"!","")</f>
        <v/>
      </c>
      <c r="D25" s="133" t="str">
        <f>INDEX($I25:$R25,MATCH(General!$F$14,$I$4:$R$4,0))</f>
        <v>Entity granting a financing</v>
      </c>
      <c r="E25" s="132" t="str">
        <f>INDEX($T25:$AC25,MATCH(General!$F$14,$T$4:$AC$4,0))</f>
        <v>text</v>
      </c>
      <c r="F25" s="43" t="s">
        <v>160</v>
      </c>
      <c r="I25" s="39" t="s">
        <v>170</v>
      </c>
      <c r="J25" s="39" t="s">
        <v>57</v>
      </c>
      <c r="K25" s="39" t="s">
        <v>57</v>
      </c>
      <c r="L25" s="39" t="s">
        <v>57</v>
      </c>
      <c r="M25" s="39" t="s">
        <v>57</v>
      </c>
      <c r="N25" s="39" t="s">
        <v>57</v>
      </c>
      <c r="O25" s="39" t="s">
        <v>57</v>
      </c>
      <c r="P25" s="39" t="s">
        <v>57</v>
      </c>
      <c r="Q25" s="39" t="s">
        <v>57</v>
      </c>
      <c r="R25" s="39" t="s">
        <v>57</v>
      </c>
      <c r="T25" s="39" t="s">
        <v>107</v>
      </c>
      <c r="U25" s="39" t="s">
        <v>199</v>
      </c>
      <c r="V25" s="39" t="s">
        <v>57</v>
      </c>
      <c r="W25" s="39" t="s">
        <v>57</v>
      </c>
      <c r="X25" s="39" t="s">
        <v>57</v>
      </c>
      <c r="Y25" s="39" t="s">
        <v>57</v>
      </c>
      <c r="Z25" s="39" t="s">
        <v>57</v>
      </c>
      <c r="AA25" s="39" t="s">
        <v>57</v>
      </c>
      <c r="AB25" s="39" t="s">
        <v>57</v>
      </c>
      <c r="AC25" s="39" t="s">
        <v>57</v>
      </c>
      <c r="AE25" s="25">
        <f>COUNTIFS(F25,"")</f>
        <v>0</v>
      </c>
    </row>
    <row r="26" spans="2:31" ht="12" outlineLevel="1">
      <c r="B26" s="140" t="str">
        <f t="shared" si="4"/>
        <v/>
      </c>
      <c r="D26" s="133" t="str">
        <f>INDEX($I26:$R26,MATCH(General!$F$14,$I$4:$R$4,0))</f>
        <v>Is public investment financed with EU funds?</v>
      </c>
      <c r="E26" s="132" t="str">
        <f>INDEX($T26:$AC26,MATCH(General!$F$14,$T$4:$AC$4,0))</f>
        <v>text</v>
      </c>
      <c r="F26" s="43" t="s">
        <v>455</v>
      </c>
      <c r="I26" s="39" t="s">
        <v>454</v>
      </c>
      <c r="J26" s="39" t="s">
        <v>57</v>
      </c>
      <c r="K26" s="39" t="s">
        <v>57</v>
      </c>
      <c r="L26" s="39" t="s">
        <v>57</v>
      </c>
      <c r="M26" s="39" t="s">
        <v>57</v>
      </c>
      <c r="N26" s="39" t="s">
        <v>57</v>
      </c>
      <c r="O26" s="39" t="s">
        <v>57</v>
      </c>
      <c r="P26" s="39" t="s">
        <v>57</v>
      </c>
      <c r="Q26" s="39" t="s">
        <v>57</v>
      </c>
      <c r="R26" s="39" t="s">
        <v>57</v>
      </c>
      <c r="T26" s="39" t="s">
        <v>107</v>
      </c>
      <c r="U26" s="39" t="s">
        <v>199</v>
      </c>
      <c r="V26" s="39" t="s">
        <v>57</v>
      </c>
      <c r="W26" s="39" t="s">
        <v>57</v>
      </c>
      <c r="X26" s="39" t="s">
        <v>57</v>
      </c>
      <c r="Y26" s="39" t="s">
        <v>57</v>
      </c>
      <c r="Z26" s="39" t="s">
        <v>57</v>
      </c>
      <c r="AA26" s="39" t="s">
        <v>57</v>
      </c>
      <c r="AB26" s="39" t="s">
        <v>57</v>
      </c>
      <c r="AC26" s="39" t="s">
        <v>57</v>
      </c>
      <c r="AE26" s="25">
        <f>COUNTIFS(F26,"")</f>
        <v>0</v>
      </c>
    </row>
    <row r="27" spans="2:31" ht="12" outlineLevel="1">
      <c r="B27" s="140" t="str">
        <f t="shared" si="4"/>
        <v/>
      </c>
      <c r="D27" s="133" t="str">
        <f>INDEX($I27:$R27,MATCH(General!$F$14,$I$4:$R$4,0))</f>
        <v>Co-financing rate of eligible project costs</v>
      </c>
      <c r="E27" s="132" t="str">
        <f>INDEX($T27:$AC27,MATCH(General!$F$14,$T$4:$AC$4,0))</f>
        <v>%</v>
      </c>
      <c r="F27" s="29">
        <v>0.3</v>
      </c>
      <c r="I27" s="39" t="s">
        <v>92</v>
      </c>
      <c r="J27" s="39" t="s">
        <v>57</v>
      </c>
      <c r="K27" s="39" t="s">
        <v>57</v>
      </c>
      <c r="L27" s="39" t="s">
        <v>57</v>
      </c>
      <c r="M27" s="39" t="s">
        <v>57</v>
      </c>
      <c r="N27" s="39" t="s">
        <v>57</v>
      </c>
      <c r="O27" s="39" t="s">
        <v>57</v>
      </c>
      <c r="P27" s="39" t="s">
        <v>57</v>
      </c>
      <c r="Q27" s="39" t="s">
        <v>57</v>
      </c>
      <c r="R27" s="39" t="s">
        <v>57</v>
      </c>
      <c r="T27" s="39" t="s">
        <v>21</v>
      </c>
      <c r="U27" s="39" t="s">
        <v>21</v>
      </c>
      <c r="V27" s="39" t="s">
        <v>57</v>
      </c>
      <c r="W27" s="39" t="s">
        <v>57</v>
      </c>
      <c r="X27" s="39" t="s">
        <v>57</v>
      </c>
      <c r="Y27" s="39" t="s">
        <v>57</v>
      </c>
      <c r="Z27" s="39" t="s">
        <v>57</v>
      </c>
      <c r="AA27" s="39" t="s">
        <v>57</v>
      </c>
      <c r="AB27" s="39" t="s">
        <v>57</v>
      </c>
      <c r="AC27" s="39" t="s">
        <v>57</v>
      </c>
      <c r="AE27" s="25">
        <f>COUNTIFS(F27,"")</f>
        <v>0</v>
      </c>
    </row>
    <row r="28" spans="2:31" outlineLevel="1">
      <c r="E28" s="11"/>
    </row>
    <row r="29" spans="2:31" outlineLevel="1">
      <c r="D29" s="129" t="str">
        <f>INDEX($I29:$R29,MATCH(General!$F$14,$I$4:$R$4,0))</f>
        <v>Standard loan</v>
      </c>
      <c r="E29" s="72" t="str">
        <f>Config!$I$141</f>
        <v>Unit</v>
      </c>
      <c r="F29" s="129"/>
      <c r="I29" s="39" t="s">
        <v>150</v>
      </c>
      <c r="J29" s="39" t="s">
        <v>57</v>
      </c>
      <c r="K29" s="39" t="s">
        <v>57</v>
      </c>
      <c r="L29" s="39" t="s">
        <v>57</v>
      </c>
      <c r="M29" s="39" t="s">
        <v>57</v>
      </c>
      <c r="N29" s="39" t="s">
        <v>57</v>
      </c>
      <c r="O29" s="39" t="s">
        <v>57</v>
      </c>
      <c r="P29" s="39" t="s">
        <v>57</v>
      </c>
      <c r="Q29" s="39" t="s">
        <v>57</v>
      </c>
      <c r="R29" s="39" t="s">
        <v>57</v>
      </c>
    </row>
    <row r="30" spans="2:31" outlineLevel="1">
      <c r="D30" s="127" t="str">
        <f>INDEX($I30:$R30,MATCH(General!$F$14,$I$4:$R$4,0))</f>
        <v>Preparation costs related to the type of financing</v>
      </c>
      <c r="E30" s="128" t="str">
        <f>General!$F$16</f>
        <v>EUR</v>
      </c>
      <c r="F30" s="28">
        <f>SUM(F31:F32)</f>
        <v>0</v>
      </c>
      <c r="I30" s="39" t="s">
        <v>91</v>
      </c>
      <c r="J30" s="39" t="s">
        <v>57</v>
      </c>
      <c r="K30" s="39" t="s">
        <v>57</v>
      </c>
      <c r="L30" s="39" t="s">
        <v>57</v>
      </c>
      <c r="M30" s="39" t="s">
        <v>57</v>
      </c>
      <c r="N30" s="39" t="s">
        <v>57</v>
      </c>
      <c r="O30" s="39" t="s">
        <v>57</v>
      </c>
      <c r="P30" s="39" t="s">
        <v>57</v>
      </c>
      <c r="Q30" s="39" t="s">
        <v>57</v>
      </c>
      <c r="R30" s="39" t="s">
        <v>57</v>
      </c>
      <c r="T30" s="8"/>
      <c r="U30" s="8"/>
      <c r="V30" s="8"/>
      <c r="W30" s="8"/>
      <c r="X30" s="8"/>
      <c r="Y30" s="8"/>
      <c r="Z30" s="8"/>
      <c r="AA30" s="8"/>
      <c r="AB30" s="8"/>
      <c r="AC30" s="8"/>
    </row>
    <row r="31" spans="2:31" outlineLevel="1">
      <c r="B31" s="140" t="str">
        <f t="shared" ref="B31:B32" si="5">IF(AE31&lt;&gt;0,"!","")</f>
        <v>!</v>
      </c>
      <c r="D31" s="126" t="str">
        <f>INDEX($I31:$R31,MATCH(General!$F$14,$I$4:$R$4,0))</f>
        <v>Investment plan</v>
      </c>
      <c r="E31" s="60" t="str">
        <f>General!$F$16</f>
        <v>EUR</v>
      </c>
      <c r="F31" s="24"/>
      <c r="I31" s="39" t="s">
        <v>151</v>
      </c>
      <c r="J31" s="39" t="s">
        <v>57</v>
      </c>
      <c r="K31" s="39" t="s">
        <v>57</v>
      </c>
      <c r="L31" s="39" t="s">
        <v>57</v>
      </c>
      <c r="M31" s="39" t="s">
        <v>57</v>
      </c>
      <c r="N31" s="39" t="s">
        <v>57</v>
      </c>
      <c r="O31" s="39" t="s">
        <v>57</v>
      </c>
      <c r="P31" s="39" t="s">
        <v>57</v>
      </c>
      <c r="Q31" s="39" t="s">
        <v>57</v>
      </c>
      <c r="R31" s="39" t="s">
        <v>57</v>
      </c>
      <c r="T31" s="8"/>
      <c r="U31" s="8"/>
      <c r="V31" s="8"/>
      <c r="W31" s="8"/>
      <c r="X31" s="8"/>
      <c r="Y31" s="8"/>
      <c r="Z31" s="8"/>
      <c r="AA31" s="8"/>
      <c r="AB31" s="8"/>
      <c r="AC31" s="8"/>
      <c r="AE31" s="25">
        <f>COUNTIFS(F31,"")</f>
        <v>1</v>
      </c>
    </row>
    <row r="32" spans="2:31" outlineLevel="1">
      <c r="B32" s="140" t="str">
        <f t="shared" si="5"/>
        <v>!</v>
      </c>
      <c r="D32" s="126" t="str">
        <f>INDEX($I32:$R32,MATCH(General!$F$14,$I$4:$R$4,0))</f>
        <v>Other costs</v>
      </c>
      <c r="E32" s="60" t="str">
        <f>General!$F$16</f>
        <v>EUR</v>
      </c>
      <c r="F32" s="24"/>
      <c r="I32" s="39" t="s">
        <v>94</v>
      </c>
      <c r="J32" s="39" t="s">
        <v>57</v>
      </c>
      <c r="K32" s="39" t="s">
        <v>57</v>
      </c>
      <c r="L32" s="39" t="s">
        <v>57</v>
      </c>
      <c r="M32" s="39" t="s">
        <v>57</v>
      </c>
      <c r="N32" s="39" t="s">
        <v>57</v>
      </c>
      <c r="O32" s="39" t="s">
        <v>57</v>
      </c>
      <c r="P32" s="39" t="s">
        <v>57</v>
      </c>
      <c r="Q32" s="39" t="s">
        <v>57</v>
      </c>
      <c r="R32" s="39" t="s">
        <v>57</v>
      </c>
      <c r="T32" s="8"/>
      <c r="U32" s="8"/>
      <c r="V32" s="8"/>
      <c r="W32" s="8"/>
      <c r="X32" s="8"/>
      <c r="Y32" s="8"/>
      <c r="Z32" s="8"/>
      <c r="AA32" s="8"/>
      <c r="AB32" s="8"/>
      <c r="AC32" s="8"/>
      <c r="AE32" s="25">
        <f>COUNTIFS(F32,"")</f>
        <v>1</v>
      </c>
    </row>
    <row r="33" spans="2:31" outlineLevel="1">
      <c r="D33" s="127" t="str">
        <f>INDEX($I33:$R33,MATCH(General!$F$14,$I$4:$R$4,0))</f>
        <v>Financing conditions</v>
      </c>
      <c r="E33" s="11"/>
      <c r="I33" s="39" t="s">
        <v>162</v>
      </c>
      <c r="J33" s="39" t="s">
        <v>57</v>
      </c>
      <c r="K33" s="39" t="s">
        <v>57</v>
      </c>
      <c r="L33" s="39" t="s">
        <v>57</v>
      </c>
      <c r="M33" s="39" t="s">
        <v>57</v>
      </c>
      <c r="N33" s="39" t="s">
        <v>57</v>
      </c>
      <c r="O33" s="39" t="s">
        <v>57</v>
      </c>
      <c r="P33" s="39" t="s">
        <v>57</v>
      </c>
      <c r="Q33" s="39" t="s">
        <v>57</v>
      </c>
      <c r="R33" s="39" t="s">
        <v>57</v>
      </c>
    </row>
    <row r="34" spans="2:31" outlineLevel="1">
      <c r="D34" s="126" t="str">
        <f>INDEX($I34:$R34,MATCH(General!$F$14,$I$4:$R$4,0))</f>
        <v>Standard loan</v>
      </c>
      <c r="E34" s="11"/>
      <c r="I34" s="39" t="s">
        <v>150</v>
      </c>
      <c r="J34" s="39" t="s">
        <v>57</v>
      </c>
      <c r="K34" s="39" t="s">
        <v>57</v>
      </c>
      <c r="L34" s="39" t="s">
        <v>57</v>
      </c>
      <c r="M34" s="39" t="s">
        <v>57</v>
      </c>
      <c r="N34" s="39" t="s">
        <v>57</v>
      </c>
      <c r="O34" s="39" t="s">
        <v>57</v>
      </c>
      <c r="P34" s="39" t="s">
        <v>57</v>
      </c>
      <c r="Q34" s="39" t="s">
        <v>57</v>
      </c>
      <c r="R34" s="39" t="s">
        <v>57</v>
      </c>
    </row>
    <row r="35" spans="2:31" ht="12" outlineLevel="1">
      <c r="B35" s="140" t="str">
        <f t="shared" ref="B35:B38" si="6">IF(AE35&lt;&gt;0,"!","")</f>
        <v/>
      </c>
      <c r="D35" s="133" t="str">
        <f>INDEX($I35:$R35,MATCH(General!$F$14,$I$4:$R$4,0))</f>
        <v>Entity granting a financing</v>
      </c>
      <c r="E35" s="132" t="str">
        <f>INDEX($T35:$AC35,MATCH(General!$F$14,$T$4:$AC$4,0))</f>
        <v>text</v>
      </c>
      <c r="F35" s="43" t="s">
        <v>161</v>
      </c>
      <c r="I35" s="39" t="s">
        <v>170</v>
      </c>
      <c r="J35" s="39" t="s">
        <v>57</v>
      </c>
      <c r="K35" s="39" t="s">
        <v>57</v>
      </c>
      <c r="L35" s="39" t="s">
        <v>57</v>
      </c>
      <c r="M35" s="39" t="s">
        <v>57</v>
      </c>
      <c r="N35" s="39" t="s">
        <v>57</v>
      </c>
      <c r="O35" s="39" t="s">
        <v>57</v>
      </c>
      <c r="P35" s="39" t="s">
        <v>57</v>
      </c>
      <c r="Q35" s="39" t="s">
        <v>57</v>
      </c>
      <c r="R35" s="39" t="s">
        <v>57</v>
      </c>
      <c r="T35" s="39" t="s">
        <v>107</v>
      </c>
      <c r="U35" s="39" t="s">
        <v>199</v>
      </c>
      <c r="V35" s="39" t="s">
        <v>57</v>
      </c>
      <c r="W35" s="39" t="s">
        <v>57</v>
      </c>
      <c r="X35" s="39" t="s">
        <v>57</v>
      </c>
      <c r="Y35" s="39" t="s">
        <v>57</v>
      </c>
      <c r="Z35" s="39" t="s">
        <v>57</v>
      </c>
      <c r="AA35" s="39" t="s">
        <v>57</v>
      </c>
      <c r="AB35" s="39" t="s">
        <v>57</v>
      </c>
      <c r="AC35" s="39" t="s">
        <v>57</v>
      </c>
      <c r="AE35" s="25">
        <f>COUNTIFS(F35,"")</f>
        <v>0</v>
      </c>
    </row>
    <row r="36" spans="2:31" ht="12" outlineLevel="1">
      <c r="B36" s="140" t="str">
        <f t="shared" si="6"/>
        <v/>
      </c>
      <c r="D36" s="133" t="str">
        <f>INDEX($I36:$R36,MATCH(General!$F$14,$I$4:$R$4,0))</f>
        <v>Is public investment financed with EU funds?</v>
      </c>
      <c r="E36" s="132" t="str">
        <f>INDEX($T36:$AC36,MATCH(General!$F$14,$T$4:$AC$4,0))</f>
        <v>text</v>
      </c>
      <c r="F36" s="43" t="s">
        <v>561</v>
      </c>
      <c r="I36" s="39" t="s">
        <v>454</v>
      </c>
      <c r="J36" s="39" t="s">
        <v>57</v>
      </c>
      <c r="K36" s="39" t="s">
        <v>57</v>
      </c>
      <c r="L36" s="39" t="s">
        <v>57</v>
      </c>
      <c r="M36" s="39" t="s">
        <v>57</v>
      </c>
      <c r="N36" s="39" t="s">
        <v>57</v>
      </c>
      <c r="O36" s="39" t="s">
        <v>57</v>
      </c>
      <c r="P36" s="39" t="s">
        <v>57</v>
      </c>
      <c r="Q36" s="39" t="s">
        <v>57</v>
      </c>
      <c r="R36" s="39" t="s">
        <v>57</v>
      </c>
      <c r="T36" s="39" t="s">
        <v>107</v>
      </c>
      <c r="U36" s="39" t="s">
        <v>199</v>
      </c>
      <c r="V36" s="39" t="s">
        <v>57</v>
      </c>
      <c r="W36" s="39" t="s">
        <v>57</v>
      </c>
      <c r="X36" s="39" t="s">
        <v>57</v>
      </c>
      <c r="Y36" s="39" t="s">
        <v>57</v>
      </c>
      <c r="Z36" s="39" t="s">
        <v>57</v>
      </c>
      <c r="AA36" s="39" t="s">
        <v>57</v>
      </c>
      <c r="AB36" s="39" t="s">
        <v>57</v>
      </c>
      <c r="AC36" s="39" t="s">
        <v>57</v>
      </c>
      <c r="AE36" s="25">
        <f>COUNTIFS(F36,"")</f>
        <v>0</v>
      </c>
    </row>
    <row r="37" spans="2:31" ht="12" outlineLevel="1">
      <c r="B37" s="140" t="str">
        <f t="shared" si="6"/>
        <v/>
      </c>
      <c r="D37" s="133" t="str">
        <f>INDEX($I37:$R37,MATCH(General!$F$14,$I$4:$R$4,0))</f>
        <v>Interest rate per annum</v>
      </c>
      <c r="E37" s="132" t="str">
        <f>INDEX($T37:$AC37,MATCH(General!$F$14,$T$4:$AC$4,0))</f>
        <v>%</v>
      </c>
      <c r="F37" s="29">
        <v>0.05</v>
      </c>
      <c r="I37" s="39" t="s">
        <v>156</v>
      </c>
      <c r="J37" s="39" t="s">
        <v>57</v>
      </c>
      <c r="K37" s="39" t="s">
        <v>57</v>
      </c>
      <c r="L37" s="39" t="s">
        <v>57</v>
      </c>
      <c r="M37" s="39" t="s">
        <v>57</v>
      </c>
      <c r="N37" s="39" t="s">
        <v>57</v>
      </c>
      <c r="O37" s="39" t="s">
        <v>57</v>
      </c>
      <c r="P37" s="39" t="s">
        <v>57</v>
      </c>
      <c r="Q37" s="39" t="s">
        <v>57</v>
      </c>
      <c r="R37" s="39" t="s">
        <v>57</v>
      </c>
      <c r="T37" s="39" t="s">
        <v>21</v>
      </c>
      <c r="U37" s="39" t="s">
        <v>21</v>
      </c>
      <c r="V37" s="39" t="s">
        <v>57</v>
      </c>
      <c r="W37" s="39" t="s">
        <v>57</v>
      </c>
      <c r="X37" s="39" t="s">
        <v>57</v>
      </c>
      <c r="Y37" s="39" t="s">
        <v>57</v>
      </c>
      <c r="Z37" s="39" t="s">
        <v>57</v>
      </c>
      <c r="AA37" s="39" t="s">
        <v>57</v>
      </c>
      <c r="AB37" s="39" t="s">
        <v>57</v>
      </c>
      <c r="AC37" s="39" t="s">
        <v>57</v>
      </c>
      <c r="AE37" s="25">
        <f>COUNTIFS(F37,"")</f>
        <v>0</v>
      </c>
    </row>
    <row r="38" spans="2:31" ht="12" outlineLevel="1">
      <c r="B38" s="140" t="str">
        <f t="shared" si="6"/>
        <v/>
      </c>
      <c r="D38" s="133" t="str">
        <f>INDEX($I38:$R38,MATCH(General!$F$14,$I$4:$R$4,0))</f>
        <v>Tenor</v>
      </c>
      <c r="E38" s="132" t="str">
        <f>INDEX($T38:$AC38,MATCH(General!$F$14,$T$4:$AC$4,0))</f>
        <v>years</v>
      </c>
      <c r="F38" s="43">
        <v>10</v>
      </c>
      <c r="I38" s="39" t="s">
        <v>152</v>
      </c>
      <c r="J38" s="39" t="s">
        <v>57</v>
      </c>
      <c r="K38" s="39" t="s">
        <v>57</v>
      </c>
      <c r="L38" s="39" t="s">
        <v>57</v>
      </c>
      <c r="M38" s="39" t="s">
        <v>57</v>
      </c>
      <c r="N38" s="39" t="s">
        <v>57</v>
      </c>
      <c r="O38" s="39" t="s">
        <v>57</v>
      </c>
      <c r="P38" s="39" t="s">
        <v>57</v>
      </c>
      <c r="Q38" s="39" t="s">
        <v>57</v>
      </c>
      <c r="R38" s="39" t="s">
        <v>57</v>
      </c>
      <c r="T38" s="39" t="s">
        <v>96</v>
      </c>
      <c r="U38" s="39" t="s">
        <v>146</v>
      </c>
      <c r="V38" s="39" t="s">
        <v>57</v>
      </c>
      <c r="W38" s="39" t="s">
        <v>57</v>
      </c>
      <c r="X38" s="39" t="s">
        <v>57</v>
      </c>
      <c r="Y38" s="39" t="s">
        <v>57</v>
      </c>
      <c r="Z38" s="39" t="s">
        <v>57</v>
      </c>
      <c r="AA38" s="39" t="s">
        <v>57</v>
      </c>
      <c r="AB38" s="39" t="s">
        <v>57</v>
      </c>
      <c r="AC38" s="39" t="s">
        <v>57</v>
      </c>
      <c r="AE38" s="25">
        <f>COUNTIFS(F38,"")</f>
        <v>0</v>
      </c>
    </row>
    <row r="39" spans="2:31" outlineLevel="1">
      <c r="E39" s="11"/>
    </row>
    <row r="40" spans="2:31" outlineLevel="1">
      <c r="D40" s="129" t="str">
        <f>INDEX($I40:$R40,MATCH(General!$F$14,$I$4:$R$4,0))</f>
        <v>Standard loan + Grant</v>
      </c>
      <c r="E40" s="72" t="str">
        <f>Config!$I$141</f>
        <v>Unit</v>
      </c>
      <c r="F40" s="129"/>
      <c r="I40" s="39" t="s">
        <v>425</v>
      </c>
      <c r="J40" s="39" t="s">
        <v>57</v>
      </c>
      <c r="K40" s="39" t="s">
        <v>57</v>
      </c>
      <c r="L40" s="39" t="s">
        <v>57</v>
      </c>
      <c r="M40" s="39" t="s">
        <v>57</v>
      </c>
      <c r="N40" s="39" t="s">
        <v>57</v>
      </c>
      <c r="O40" s="39" t="s">
        <v>57</v>
      </c>
      <c r="P40" s="39" t="s">
        <v>57</v>
      </c>
      <c r="Q40" s="39" t="s">
        <v>57</v>
      </c>
      <c r="R40" s="39" t="s">
        <v>57</v>
      </c>
    </row>
    <row r="41" spans="2:31" outlineLevel="1">
      <c r="D41" s="127" t="str">
        <f>INDEX($I41:$R41,MATCH(General!$F$14,$I$4:$R$4,0))</f>
        <v>Preparation costs related to the type of financing</v>
      </c>
      <c r="E41" s="128" t="str">
        <f>General!$F$16</f>
        <v>EUR</v>
      </c>
      <c r="F41" s="28">
        <f>SUM(F42:F44)</f>
        <v>0</v>
      </c>
      <c r="I41" s="39" t="s">
        <v>91</v>
      </c>
      <c r="J41" s="39" t="s">
        <v>57</v>
      </c>
      <c r="K41" s="39" t="s">
        <v>57</v>
      </c>
      <c r="L41" s="39" t="s">
        <v>57</v>
      </c>
      <c r="M41" s="39" t="s">
        <v>57</v>
      </c>
      <c r="N41" s="39" t="s">
        <v>57</v>
      </c>
      <c r="O41" s="39" t="s">
        <v>57</v>
      </c>
      <c r="P41" s="39" t="s">
        <v>57</v>
      </c>
      <c r="Q41" s="39" t="s">
        <v>57</v>
      </c>
      <c r="R41" s="39" t="s">
        <v>57</v>
      </c>
      <c r="T41" s="8"/>
      <c r="U41" s="8"/>
      <c r="V41" s="8"/>
      <c r="W41" s="8"/>
      <c r="X41" s="8"/>
      <c r="Y41" s="8"/>
      <c r="Z41" s="8"/>
      <c r="AA41" s="8"/>
      <c r="AB41" s="8"/>
      <c r="AC41" s="8"/>
    </row>
    <row r="42" spans="2:31" outlineLevel="1">
      <c r="B42" s="140" t="str">
        <f t="shared" ref="B42:B44" si="7">IF(AE42&lt;&gt;0,"!","")</f>
        <v>!</v>
      </c>
      <c r="D42" s="126" t="str">
        <f>INDEX($I42:$R42,MATCH(General!$F$14,$I$4:$R$4,0))</f>
        <v>Investment plan</v>
      </c>
      <c r="E42" s="60" t="str">
        <f>General!$F$16</f>
        <v>EUR</v>
      </c>
      <c r="F42" s="24"/>
      <c r="I42" s="39" t="s">
        <v>151</v>
      </c>
      <c r="J42" s="39" t="s">
        <v>57</v>
      </c>
      <c r="K42" s="39" t="s">
        <v>57</v>
      </c>
      <c r="L42" s="39" t="s">
        <v>57</v>
      </c>
      <c r="M42" s="39" t="s">
        <v>57</v>
      </c>
      <c r="N42" s="39" t="s">
        <v>57</v>
      </c>
      <c r="O42" s="39" t="s">
        <v>57</v>
      </c>
      <c r="P42" s="39" t="s">
        <v>57</v>
      </c>
      <c r="Q42" s="39" t="s">
        <v>57</v>
      </c>
      <c r="R42" s="39" t="s">
        <v>57</v>
      </c>
      <c r="T42" s="8"/>
      <c r="U42" s="8"/>
      <c r="V42" s="8"/>
      <c r="W42" s="8"/>
      <c r="X42" s="8"/>
      <c r="Y42" s="8"/>
      <c r="Z42" s="8"/>
      <c r="AA42" s="8"/>
      <c r="AB42" s="8"/>
      <c r="AC42" s="8"/>
      <c r="AE42" s="25">
        <f>COUNTIFS(F42,"")</f>
        <v>1</v>
      </c>
    </row>
    <row r="43" spans="2:31" outlineLevel="1">
      <c r="B43" s="140" t="str">
        <f t="shared" si="7"/>
        <v>!</v>
      </c>
      <c r="D43" s="126" t="str">
        <f>INDEX($I43:$R43,MATCH(General!$F$14,$I$4:$R$4,0))</f>
        <v>Project management and reporting</v>
      </c>
      <c r="E43" s="60" t="str">
        <f>General!$F$16</f>
        <v>EUR</v>
      </c>
      <c r="F43" s="24"/>
      <c r="I43" s="39" t="s">
        <v>147</v>
      </c>
      <c r="J43" s="39" t="s">
        <v>57</v>
      </c>
      <c r="K43" s="39" t="s">
        <v>57</v>
      </c>
      <c r="L43" s="39" t="s">
        <v>57</v>
      </c>
      <c r="M43" s="39" t="s">
        <v>57</v>
      </c>
      <c r="N43" s="39" t="s">
        <v>57</v>
      </c>
      <c r="O43" s="39" t="s">
        <v>57</v>
      </c>
      <c r="P43" s="39" t="s">
        <v>57</v>
      </c>
      <c r="Q43" s="39" t="s">
        <v>57</v>
      </c>
      <c r="R43" s="39" t="s">
        <v>57</v>
      </c>
      <c r="T43" s="8"/>
      <c r="U43" s="8"/>
      <c r="V43" s="8"/>
      <c r="W43" s="8"/>
      <c r="X43" s="8"/>
      <c r="Y43" s="8"/>
      <c r="Z43" s="8"/>
      <c r="AA43" s="8"/>
      <c r="AB43" s="8"/>
      <c r="AC43" s="8"/>
      <c r="AE43" s="25">
        <f>COUNTIFS(F43,"")</f>
        <v>1</v>
      </c>
    </row>
    <row r="44" spans="2:31" outlineLevel="1">
      <c r="B44" s="140" t="str">
        <f t="shared" si="7"/>
        <v>!</v>
      </c>
      <c r="D44" s="126" t="str">
        <f>INDEX($I44:$R44,MATCH(General!$F$14,$I$4:$R$4,0))</f>
        <v>Other costs</v>
      </c>
      <c r="E44" s="60" t="str">
        <f>General!$F$16</f>
        <v>EUR</v>
      </c>
      <c r="F44" s="24"/>
      <c r="I44" s="39" t="s">
        <v>94</v>
      </c>
      <c r="J44" s="39" t="s">
        <v>57</v>
      </c>
      <c r="K44" s="39" t="s">
        <v>57</v>
      </c>
      <c r="L44" s="39" t="s">
        <v>57</v>
      </c>
      <c r="M44" s="39" t="s">
        <v>57</v>
      </c>
      <c r="N44" s="39" t="s">
        <v>57</v>
      </c>
      <c r="O44" s="39" t="s">
        <v>57</v>
      </c>
      <c r="P44" s="39" t="s">
        <v>57</v>
      </c>
      <c r="Q44" s="39" t="s">
        <v>57</v>
      </c>
      <c r="R44" s="39" t="s">
        <v>57</v>
      </c>
      <c r="T44" s="8"/>
      <c r="U44" s="8"/>
      <c r="V44" s="8"/>
      <c r="W44" s="8"/>
      <c r="X44" s="8"/>
      <c r="Y44" s="8"/>
      <c r="Z44" s="8"/>
      <c r="AA44" s="8"/>
      <c r="AB44" s="8"/>
      <c r="AC44" s="8"/>
      <c r="AE44" s="25">
        <f>COUNTIFS(F44,"")</f>
        <v>1</v>
      </c>
    </row>
    <row r="45" spans="2:31" outlineLevel="1">
      <c r="D45" s="127" t="str">
        <f>INDEX($I45:$R45,MATCH(General!$F$14,$I$4:$R$4,0))</f>
        <v>Financing conditions</v>
      </c>
      <c r="E45" s="11"/>
      <c r="I45" s="39" t="s">
        <v>162</v>
      </c>
      <c r="J45" s="39" t="s">
        <v>57</v>
      </c>
      <c r="K45" s="39" t="s">
        <v>57</v>
      </c>
      <c r="L45" s="39" t="s">
        <v>57</v>
      </c>
      <c r="M45" s="39" t="s">
        <v>57</v>
      </c>
      <c r="N45" s="39" t="s">
        <v>57</v>
      </c>
      <c r="O45" s="39" t="s">
        <v>57</v>
      </c>
      <c r="P45" s="39" t="s">
        <v>57</v>
      </c>
      <c r="Q45" s="39" t="s">
        <v>57</v>
      </c>
      <c r="R45" s="39" t="s">
        <v>57</v>
      </c>
    </row>
    <row r="46" spans="2:31" outlineLevel="1">
      <c r="D46" s="126" t="str">
        <f>INDEX($I46:$R46,MATCH(General!$F$14,$I$4:$R$4,0))</f>
        <v>Standard loan</v>
      </c>
      <c r="E46" s="11"/>
      <c r="I46" s="39" t="s">
        <v>150</v>
      </c>
      <c r="J46" s="39" t="s">
        <v>57</v>
      </c>
      <c r="K46" s="39" t="s">
        <v>57</v>
      </c>
      <c r="L46" s="39" t="s">
        <v>57</v>
      </c>
      <c r="M46" s="39" t="s">
        <v>57</v>
      </c>
      <c r="N46" s="39" t="s">
        <v>57</v>
      </c>
      <c r="O46" s="39" t="s">
        <v>57</v>
      </c>
      <c r="P46" s="39" t="s">
        <v>57</v>
      </c>
      <c r="Q46" s="39" t="s">
        <v>57</v>
      </c>
      <c r="R46" s="39" t="s">
        <v>57</v>
      </c>
    </row>
    <row r="47" spans="2:31" ht="12" outlineLevel="1">
      <c r="B47" s="140" t="str">
        <f t="shared" ref="B47:B50" si="8">IF(AE47&lt;&gt;0,"!","")</f>
        <v/>
      </c>
      <c r="D47" s="133" t="str">
        <f>INDEX($I47:$R47,MATCH(General!$F$14,$I$4:$R$4,0))</f>
        <v>Entity granting a financing</v>
      </c>
      <c r="E47" s="132" t="str">
        <f>INDEX($T47:$AC47,MATCH(General!$F$14,$T$4:$AC$4,0))</f>
        <v>text</v>
      </c>
      <c r="F47" s="43" t="s">
        <v>161</v>
      </c>
      <c r="I47" s="39" t="s">
        <v>170</v>
      </c>
      <c r="J47" s="39" t="s">
        <v>57</v>
      </c>
      <c r="K47" s="39" t="s">
        <v>57</v>
      </c>
      <c r="L47" s="39" t="s">
        <v>57</v>
      </c>
      <c r="M47" s="39" t="s">
        <v>57</v>
      </c>
      <c r="N47" s="39" t="s">
        <v>57</v>
      </c>
      <c r="O47" s="39" t="s">
        <v>57</v>
      </c>
      <c r="P47" s="39" t="s">
        <v>57</v>
      </c>
      <c r="Q47" s="39" t="s">
        <v>57</v>
      </c>
      <c r="R47" s="39" t="s">
        <v>57</v>
      </c>
      <c r="T47" s="39" t="s">
        <v>107</v>
      </c>
      <c r="U47" s="39" t="s">
        <v>199</v>
      </c>
      <c r="V47" s="39" t="s">
        <v>57</v>
      </c>
      <c r="W47" s="39" t="s">
        <v>57</v>
      </c>
      <c r="X47" s="39" t="s">
        <v>57</v>
      </c>
      <c r="Y47" s="39" t="s">
        <v>57</v>
      </c>
      <c r="Z47" s="39" t="s">
        <v>57</v>
      </c>
      <c r="AA47" s="39" t="s">
        <v>57</v>
      </c>
      <c r="AB47" s="39" t="s">
        <v>57</v>
      </c>
      <c r="AC47" s="39" t="s">
        <v>57</v>
      </c>
      <c r="AE47" s="25">
        <f>COUNTIFS(F47,"")</f>
        <v>0</v>
      </c>
    </row>
    <row r="48" spans="2:31" ht="12" outlineLevel="1">
      <c r="B48" s="140" t="str">
        <f t="shared" si="8"/>
        <v/>
      </c>
      <c r="D48" s="133" t="str">
        <f>INDEX($I48:$R48,MATCH(General!$F$14,$I$4:$R$4,0))</f>
        <v>Is public investment financed with EU funds?</v>
      </c>
      <c r="E48" s="132" t="str">
        <f>INDEX($T48:$AC48,MATCH(General!$F$14,$T$4:$AC$4,0))</f>
        <v>text</v>
      </c>
      <c r="F48" s="43" t="s">
        <v>561</v>
      </c>
      <c r="I48" s="39" t="s">
        <v>454</v>
      </c>
      <c r="J48" s="39" t="s">
        <v>57</v>
      </c>
      <c r="K48" s="39" t="s">
        <v>57</v>
      </c>
      <c r="L48" s="39" t="s">
        <v>57</v>
      </c>
      <c r="M48" s="39" t="s">
        <v>57</v>
      </c>
      <c r="N48" s="39" t="s">
        <v>57</v>
      </c>
      <c r="O48" s="39" t="s">
        <v>57</v>
      </c>
      <c r="P48" s="39" t="s">
        <v>57</v>
      </c>
      <c r="Q48" s="39" t="s">
        <v>57</v>
      </c>
      <c r="R48" s="39" t="s">
        <v>57</v>
      </c>
      <c r="T48" s="39" t="s">
        <v>107</v>
      </c>
      <c r="U48" s="39" t="s">
        <v>199</v>
      </c>
      <c r="V48" s="39" t="s">
        <v>57</v>
      </c>
      <c r="W48" s="39" t="s">
        <v>57</v>
      </c>
      <c r="X48" s="39" t="s">
        <v>57</v>
      </c>
      <c r="Y48" s="39" t="s">
        <v>57</v>
      </c>
      <c r="Z48" s="39" t="s">
        <v>57</v>
      </c>
      <c r="AA48" s="39" t="s">
        <v>57</v>
      </c>
      <c r="AB48" s="39" t="s">
        <v>57</v>
      </c>
      <c r="AC48" s="39" t="s">
        <v>57</v>
      </c>
      <c r="AE48" s="25">
        <f>COUNTIFS(F48,"")</f>
        <v>0</v>
      </c>
    </row>
    <row r="49" spans="2:31" ht="12" outlineLevel="1">
      <c r="B49" s="140" t="str">
        <f t="shared" si="8"/>
        <v/>
      </c>
      <c r="D49" s="133" t="str">
        <f>INDEX($I49:$R49,MATCH(General!$F$14,$I$4:$R$4,0))</f>
        <v>Interest rate per annum</v>
      </c>
      <c r="E49" s="132" t="str">
        <f>INDEX($T49:$AC49,MATCH(General!$F$14,$T$4:$AC$4,0))</f>
        <v>%</v>
      </c>
      <c r="F49" s="29">
        <v>0.05</v>
      </c>
      <c r="I49" s="39" t="s">
        <v>156</v>
      </c>
      <c r="J49" s="39" t="s">
        <v>57</v>
      </c>
      <c r="K49" s="39" t="s">
        <v>57</v>
      </c>
      <c r="L49" s="39" t="s">
        <v>57</v>
      </c>
      <c r="M49" s="39" t="s">
        <v>57</v>
      </c>
      <c r="N49" s="39" t="s">
        <v>57</v>
      </c>
      <c r="O49" s="39" t="s">
        <v>57</v>
      </c>
      <c r="P49" s="39" t="s">
        <v>57</v>
      </c>
      <c r="Q49" s="39" t="s">
        <v>57</v>
      </c>
      <c r="R49" s="39" t="s">
        <v>57</v>
      </c>
      <c r="T49" s="39" t="s">
        <v>21</v>
      </c>
      <c r="U49" s="39" t="s">
        <v>21</v>
      </c>
      <c r="V49" s="39" t="s">
        <v>57</v>
      </c>
      <c r="W49" s="39" t="s">
        <v>57</v>
      </c>
      <c r="X49" s="39" t="s">
        <v>57</v>
      </c>
      <c r="Y49" s="39" t="s">
        <v>57</v>
      </c>
      <c r="Z49" s="39" t="s">
        <v>57</v>
      </c>
      <c r="AA49" s="39" t="s">
        <v>57</v>
      </c>
      <c r="AB49" s="39" t="s">
        <v>57</v>
      </c>
      <c r="AC49" s="39" t="s">
        <v>57</v>
      </c>
      <c r="AE49" s="25">
        <f>COUNTIFS(F49,"")</f>
        <v>0</v>
      </c>
    </row>
    <row r="50" spans="2:31" ht="12" outlineLevel="1">
      <c r="B50" s="140" t="str">
        <f t="shared" si="8"/>
        <v/>
      </c>
      <c r="D50" s="133" t="str">
        <f>INDEX($I50:$R50,MATCH(General!$F$14,$I$4:$R$4,0))</f>
        <v>Tenor</v>
      </c>
      <c r="E50" s="132" t="str">
        <f>INDEX($T50:$AC50,MATCH(General!$F$14,$T$4:$AC$4,0))</f>
        <v>years</v>
      </c>
      <c r="F50" s="43">
        <v>15</v>
      </c>
      <c r="I50" s="39" t="s">
        <v>152</v>
      </c>
      <c r="J50" s="39" t="s">
        <v>57</v>
      </c>
      <c r="K50" s="39" t="s">
        <v>57</v>
      </c>
      <c r="L50" s="39" t="s">
        <v>57</v>
      </c>
      <c r="M50" s="39" t="s">
        <v>57</v>
      </c>
      <c r="N50" s="39" t="s">
        <v>57</v>
      </c>
      <c r="O50" s="39" t="s">
        <v>57</v>
      </c>
      <c r="P50" s="39" t="s">
        <v>57</v>
      </c>
      <c r="Q50" s="39" t="s">
        <v>57</v>
      </c>
      <c r="R50" s="39" t="s">
        <v>57</v>
      </c>
      <c r="T50" s="39" t="s">
        <v>96</v>
      </c>
      <c r="U50" s="39" t="s">
        <v>146</v>
      </c>
      <c r="V50" s="39" t="s">
        <v>57</v>
      </c>
      <c r="W50" s="39" t="s">
        <v>57</v>
      </c>
      <c r="X50" s="39" t="s">
        <v>57</v>
      </c>
      <c r="Y50" s="39" t="s">
        <v>57</v>
      </c>
      <c r="Z50" s="39" t="s">
        <v>57</v>
      </c>
      <c r="AA50" s="39" t="s">
        <v>57</v>
      </c>
      <c r="AB50" s="39" t="s">
        <v>57</v>
      </c>
      <c r="AC50" s="39" t="s">
        <v>57</v>
      </c>
      <c r="AE50" s="25">
        <f>COUNTIFS(F50,"")</f>
        <v>0</v>
      </c>
    </row>
    <row r="51" spans="2:31" outlineLevel="1">
      <c r="D51" s="126" t="str">
        <f>INDEX($I51:$R51,MATCH(General!$F$14,$I$4:$R$4,0))</f>
        <v>Grant</v>
      </c>
      <c r="E51" s="11"/>
      <c r="I51" s="39" t="s">
        <v>149</v>
      </c>
      <c r="J51" s="39" t="s">
        <v>57</v>
      </c>
      <c r="K51" s="39" t="s">
        <v>57</v>
      </c>
      <c r="L51" s="39" t="s">
        <v>57</v>
      </c>
      <c r="M51" s="39" t="s">
        <v>57</v>
      </c>
      <c r="N51" s="39" t="s">
        <v>57</v>
      </c>
      <c r="O51" s="39" t="s">
        <v>57</v>
      </c>
      <c r="P51" s="39" t="s">
        <v>57</v>
      </c>
      <c r="Q51" s="39" t="s">
        <v>57</v>
      </c>
      <c r="R51" s="39" t="s">
        <v>57</v>
      </c>
    </row>
    <row r="52" spans="2:31" ht="12" outlineLevel="1">
      <c r="B52" s="140" t="str">
        <f t="shared" ref="B52:B54" si="9">IF(AE52&lt;&gt;0,"!","")</f>
        <v/>
      </c>
      <c r="D52" s="133" t="str">
        <f>INDEX($I52:$R52,MATCH(General!$F$14,$I$4:$R$4,0))</f>
        <v>Entity granting a financing</v>
      </c>
      <c r="E52" s="132" t="str">
        <f>INDEX($T52:$AC52,MATCH(General!$F$14,$T$4:$AC$4,0))</f>
        <v>text</v>
      </c>
      <c r="F52" s="43" t="s">
        <v>160</v>
      </c>
      <c r="I52" s="39" t="s">
        <v>170</v>
      </c>
      <c r="J52" s="39" t="s">
        <v>57</v>
      </c>
      <c r="K52" s="39" t="s">
        <v>57</v>
      </c>
      <c r="L52" s="39" t="s">
        <v>57</v>
      </c>
      <c r="M52" s="39" t="s">
        <v>57</v>
      </c>
      <c r="N52" s="39" t="s">
        <v>57</v>
      </c>
      <c r="O52" s="39" t="s">
        <v>57</v>
      </c>
      <c r="P52" s="39" t="s">
        <v>57</v>
      </c>
      <c r="Q52" s="39" t="s">
        <v>57</v>
      </c>
      <c r="R52" s="39" t="s">
        <v>57</v>
      </c>
      <c r="T52" s="39" t="s">
        <v>107</v>
      </c>
      <c r="U52" s="39" t="s">
        <v>199</v>
      </c>
      <c r="V52" s="39" t="s">
        <v>57</v>
      </c>
      <c r="W52" s="39" t="s">
        <v>57</v>
      </c>
      <c r="X52" s="39" t="s">
        <v>57</v>
      </c>
      <c r="Y52" s="39" t="s">
        <v>57</v>
      </c>
      <c r="Z52" s="39" t="s">
        <v>57</v>
      </c>
      <c r="AA52" s="39" t="s">
        <v>57</v>
      </c>
      <c r="AB52" s="39" t="s">
        <v>57</v>
      </c>
      <c r="AC52" s="39" t="s">
        <v>57</v>
      </c>
      <c r="AE52" s="25">
        <f>COUNTIFS(F52,"")</f>
        <v>0</v>
      </c>
    </row>
    <row r="53" spans="2:31" ht="12" outlineLevel="1">
      <c r="B53" s="140" t="str">
        <f t="shared" si="9"/>
        <v/>
      </c>
      <c r="D53" s="133" t="str">
        <f>INDEX($I53:$R53,MATCH(General!$F$14,$I$4:$R$4,0))</f>
        <v>Is public investment financed with EU funds?</v>
      </c>
      <c r="E53" s="132" t="str">
        <f>INDEX($T53:$AC53,MATCH(General!$F$14,$T$4:$AC$4,0))</f>
        <v>text</v>
      </c>
      <c r="F53" s="43" t="s">
        <v>455</v>
      </c>
      <c r="I53" s="39" t="s">
        <v>454</v>
      </c>
      <c r="J53" s="39" t="s">
        <v>57</v>
      </c>
      <c r="K53" s="39" t="s">
        <v>57</v>
      </c>
      <c r="L53" s="39" t="s">
        <v>57</v>
      </c>
      <c r="M53" s="39" t="s">
        <v>57</v>
      </c>
      <c r="N53" s="39" t="s">
        <v>57</v>
      </c>
      <c r="O53" s="39" t="s">
        <v>57</v>
      </c>
      <c r="P53" s="39" t="s">
        <v>57</v>
      </c>
      <c r="Q53" s="39" t="s">
        <v>57</v>
      </c>
      <c r="R53" s="39" t="s">
        <v>57</v>
      </c>
      <c r="T53" s="39" t="s">
        <v>107</v>
      </c>
      <c r="U53" s="39" t="s">
        <v>199</v>
      </c>
      <c r="V53" s="39" t="s">
        <v>57</v>
      </c>
      <c r="W53" s="39" t="s">
        <v>57</v>
      </c>
      <c r="X53" s="39" t="s">
        <v>57</v>
      </c>
      <c r="Y53" s="39" t="s">
        <v>57</v>
      </c>
      <c r="Z53" s="39" t="s">
        <v>57</v>
      </c>
      <c r="AA53" s="39" t="s">
        <v>57</v>
      </c>
      <c r="AB53" s="39" t="s">
        <v>57</v>
      </c>
      <c r="AC53" s="39" t="s">
        <v>57</v>
      </c>
      <c r="AE53" s="25">
        <f>COUNTIFS(F53,"")</f>
        <v>0</v>
      </c>
    </row>
    <row r="54" spans="2:31" ht="12" outlineLevel="1">
      <c r="B54" s="140" t="str">
        <f t="shared" si="9"/>
        <v/>
      </c>
      <c r="D54" s="133" t="str">
        <f>INDEX($I54:$R54,MATCH(General!$F$14,$I$4:$R$4,0))</f>
        <v>Co-financing rate of eligible project costs</v>
      </c>
      <c r="E54" s="132" t="str">
        <f>INDEX($T54:$AC54,MATCH(General!$F$14,$T$4:$AC$4,0))</f>
        <v>%</v>
      </c>
      <c r="F54" s="29">
        <v>0.5</v>
      </c>
      <c r="I54" s="39" t="s">
        <v>92</v>
      </c>
      <c r="J54" s="39" t="s">
        <v>57</v>
      </c>
      <c r="K54" s="39" t="s">
        <v>57</v>
      </c>
      <c r="L54" s="39" t="s">
        <v>57</v>
      </c>
      <c r="M54" s="39" t="s">
        <v>57</v>
      </c>
      <c r="N54" s="39" t="s">
        <v>57</v>
      </c>
      <c r="O54" s="39" t="s">
        <v>57</v>
      </c>
      <c r="P54" s="39" t="s">
        <v>57</v>
      </c>
      <c r="Q54" s="39" t="s">
        <v>57</v>
      </c>
      <c r="R54" s="39" t="s">
        <v>57</v>
      </c>
      <c r="T54" s="39" t="s">
        <v>21</v>
      </c>
      <c r="U54" s="39" t="s">
        <v>21</v>
      </c>
      <c r="V54" s="39" t="s">
        <v>57</v>
      </c>
      <c r="W54" s="39" t="s">
        <v>57</v>
      </c>
      <c r="X54" s="39" t="s">
        <v>57</v>
      </c>
      <c r="Y54" s="39" t="s">
        <v>57</v>
      </c>
      <c r="Z54" s="39" t="s">
        <v>57</v>
      </c>
      <c r="AA54" s="39" t="s">
        <v>57</v>
      </c>
      <c r="AB54" s="39" t="s">
        <v>57</v>
      </c>
      <c r="AC54" s="39" t="s">
        <v>57</v>
      </c>
      <c r="AE54" s="25">
        <f>COUNTIFS(F54,"")</f>
        <v>0</v>
      </c>
    </row>
    <row r="55" spans="2:31" outlineLevel="1">
      <c r="E55" s="11"/>
    </row>
    <row r="56" spans="2:31" outlineLevel="1">
      <c r="D56" s="129" t="str">
        <f>INDEX($I56:$R56,MATCH(General!$F$14,$I$4:$R$4,0))</f>
        <v>Green loan</v>
      </c>
      <c r="E56" s="72" t="str">
        <f>Config!$I$141</f>
        <v>Unit</v>
      </c>
      <c r="F56" s="129"/>
      <c r="I56" s="39" t="s">
        <v>171</v>
      </c>
      <c r="J56" s="39" t="s">
        <v>57</v>
      </c>
      <c r="K56" s="39" t="s">
        <v>57</v>
      </c>
      <c r="L56" s="39" t="s">
        <v>57</v>
      </c>
      <c r="M56" s="39" t="s">
        <v>57</v>
      </c>
      <c r="N56" s="39" t="s">
        <v>57</v>
      </c>
      <c r="O56" s="39" t="s">
        <v>57</v>
      </c>
      <c r="P56" s="39" t="s">
        <v>57</v>
      </c>
      <c r="Q56" s="39" t="s">
        <v>57</v>
      </c>
      <c r="R56" s="39" t="s">
        <v>57</v>
      </c>
    </row>
    <row r="57" spans="2:31" outlineLevel="1">
      <c r="D57" s="127" t="str">
        <f>INDEX($I57:$R57,MATCH(General!$F$14,$I$4:$R$4,0))</f>
        <v>Preparation costs related to the type of financing</v>
      </c>
      <c r="E57" s="128" t="str">
        <f>General!$F$16</f>
        <v>EUR</v>
      </c>
      <c r="F57" s="28">
        <f>SUM(F58:F59)</f>
        <v>0</v>
      </c>
      <c r="I57" s="39" t="s">
        <v>91</v>
      </c>
      <c r="J57" s="39" t="s">
        <v>57</v>
      </c>
      <c r="K57" s="39" t="s">
        <v>57</v>
      </c>
      <c r="L57" s="39" t="s">
        <v>57</v>
      </c>
      <c r="M57" s="39" t="s">
        <v>57</v>
      </c>
      <c r="N57" s="39" t="s">
        <v>57</v>
      </c>
      <c r="O57" s="39" t="s">
        <v>57</v>
      </c>
      <c r="P57" s="39" t="s">
        <v>57</v>
      </c>
      <c r="Q57" s="39" t="s">
        <v>57</v>
      </c>
      <c r="R57" s="39" t="s">
        <v>57</v>
      </c>
      <c r="T57" s="8"/>
      <c r="U57" s="8"/>
      <c r="V57" s="8"/>
      <c r="W57" s="8"/>
      <c r="X57" s="8"/>
      <c r="Y57" s="8"/>
      <c r="Z57" s="8"/>
      <c r="AA57" s="8"/>
      <c r="AB57" s="8"/>
      <c r="AC57" s="8"/>
    </row>
    <row r="58" spans="2:31" outlineLevel="1">
      <c r="B58" s="140" t="str">
        <f t="shared" ref="B58:B59" si="10">IF(AE58&lt;&gt;0,"!","")</f>
        <v>!</v>
      </c>
      <c r="D58" s="126" t="str">
        <f>INDEX($I58:$R58,MATCH(General!$F$14,$I$4:$R$4,0))</f>
        <v>Investment plan</v>
      </c>
      <c r="E58" s="60" t="str">
        <f>General!$F$16</f>
        <v>EUR</v>
      </c>
      <c r="F58" s="24"/>
      <c r="I58" s="39" t="s">
        <v>151</v>
      </c>
      <c r="J58" s="39" t="s">
        <v>57</v>
      </c>
      <c r="K58" s="39" t="s">
        <v>57</v>
      </c>
      <c r="L58" s="39" t="s">
        <v>57</v>
      </c>
      <c r="M58" s="39" t="s">
        <v>57</v>
      </c>
      <c r="N58" s="39" t="s">
        <v>57</v>
      </c>
      <c r="O58" s="39" t="s">
        <v>57</v>
      </c>
      <c r="P58" s="39" t="s">
        <v>57</v>
      </c>
      <c r="Q58" s="39" t="s">
        <v>57</v>
      </c>
      <c r="R58" s="39" t="s">
        <v>57</v>
      </c>
      <c r="T58" s="8"/>
      <c r="U58" s="8"/>
      <c r="V58" s="8"/>
      <c r="W58" s="8"/>
      <c r="X58" s="8"/>
      <c r="Y58" s="8"/>
      <c r="Z58" s="8"/>
      <c r="AA58" s="8"/>
      <c r="AB58" s="8"/>
      <c r="AC58" s="8"/>
      <c r="AE58" s="25">
        <f>COUNTIFS(F58,"")</f>
        <v>1</v>
      </c>
    </row>
    <row r="59" spans="2:31" outlineLevel="1">
      <c r="B59" s="140" t="str">
        <f t="shared" si="10"/>
        <v>!</v>
      </c>
      <c r="D59" s="126" t="str">
        <f>INDEX($I59:$R59,MATCH(General!$F$14,$I$4:$R$4,0))</f>
        <v>Other costs</v>
      </c>
      <c r="E59" s="60" t="str">
        <f>General!$F$16</f>
        <v>EUR</v>
      </c>
      <c r="F59" s="24"/>
      <c r="I59" s="39" t="s">
        <v>94</v>
      </c>
      <c r="J59" s="39" t="s">
        <v>57</v>
      </c>
      <c r="K59" s="39" t="s">
        <v>57</v>
      </c>
      <c r="L59" s="39" t="s">
        <v>57</v>
      </c>
      <c r="M59" s="39" t="s">
        <v>57</v>
      </c>
      <c r="N59" s="39" t="s">
        <v>57</v>
      </c>
      <c r="O59" s="39" t="s">
        <v>57</v>
      </c>
      <c r="P59" s="39" t="s">
        <v>57</v>
      </c>
      <c r="Q59" s="39" t="s">
        <v>57</v>
      </c>
      <c r="R59" s="39" t="s">
        <v>57</v>
      </c>
      <c r="T59" s="8"/>
      <c r="U59" s="8"/>
      <c r="V59" s="8"/>
      <c r="W59" s="8"/>
      <c r="X59" s="8"/>
      <c r="Y59" s="8"/>
      <c r="Z59" s="8"/>
      <c r="AA59" s="8"/>
      <c r="AB59" s="8"/>
      <c r="AC59" s="8"/>
      <c r="AE59" s="25">
        <f>COUNTIFS(F59,"")</f>
        <v>1</v>
      </c>
    </row>
    <row r="60" spans="2:31" outlineLevel="1">
      <c r="D60" s="127" t="str">
        <f>INDEX($I60:$R60,MATCH(General!$F$14,$I$4:$R$4,0))</f>
        <v>Financing conditions</v>
      </c>
      <c r="E60" s="11"/>
      <c r="I60" s="39" t="s">
        <v>162</v>
      </c>
      <c r="J60" s="39" t="s">
        <v>57</v>
      </c>
      <c r="K60" s="39" t="s">
        <v>57</v>
      </c>
      <c r="L60" s="39" t="s">
        <v>57</v>
      </c>
      <c r="M60" s="39" t="s">
        <v>57</v>
      </c>
      <c r="N60" s="39" t="s">
        <v>57</v>
      </c>
      <c r="O60" s="39" t="s">
        <v>57</v>
      </c>
      <c r="P60" s="39" t="s">
        <v>57</v>
      </c>
      <c r="Q60" s="39" t="s">
        <v>57</v>
      </c>
      <c r="R60" s="39" t="s">
        <v>57</v>
      </c>
    </row>
    <row r="61" spans="2:31" outlineLevel="1">
      <c r="D61" s="126" t="str">
        <f>INDEX($I61:$R61,MATCH(General!$F$14,$I$4:$R$4,0))</f>
        <v>Green loan</v>
      </c>
      <c r="E61" s="11"/>
      <c r="I61" s="39" t="s">
        <v>171</v>
      </c>
      <c r="J61" s="39" t="s">
        <v>57</v>
      </c>
      <c r="K61" s="39" t="s">
        <v>57</v>
      </c>
      <c r="L61" s="39" t="s">
        <v>57</v>
      </c>
      <c r="M61" s="39" t="s">
        <v>57</v>
      </c>
      <c r="N61" s="39" t="s">
        <v>57</v>
      </c>
      <c r="O61" s="39" t="s">
        <v>57</v>
      </c>
      <c r="P61" s="39" t="s">
        <v>57</v>
      </c>
      <c r="Q61" s="39" t="s">
        <v>57</v>
      </c>
      <c r="R61" s="39" t="s">
        <v>57</v>
      </c>
    </row>
    <row r="62" spans="2:31" ht="12" outlineLevel="1">
      <c r="B62" s="140" t="str">
        <f t="shared" ref="B62:B65" si="11">IF(AE62&lt;&gt;0,"!","")</f>
        <v/>
      </c>
      <c r="D62" s="133" t="str">
        <f>INDEX($I62:$R62,MATCH(General!$F$14,$I$4:$R$4,0))</f>
        <v>Entity granting a financing</v>
      </c>
      <c r="E62" s="132" t="str">
        <f>INDEX($T62:$AC62,MATCH(General!$F$14,$T$4:$AC$4,0))</f>
        <v>text</v>
      </c>
      <c r="F62" s="43" t="s">
        <v>160</v>
      </c>
      <c r="I62" s="39" t="s">
        <v>170</v>
      </c>
      <c r="J62" s="39" t="s">
        <v>57</v>
      </c>
      <c r="K62" s="39" t="s">
        <v>57</v>
      </c>
      <c r="L62" s="39" t="s">
        <v>57</v>
      </c>
      <c r="M62" s="39" t="s">
        <v>57</v>
      </c>
      <c r="N62" s="39" t="s">
        <v>57</v>
      </c>
      <c r="O62" s="39" t="s">
        <v>57</v>
      </c>
      <c r="P62" s="39" t="s">
        <v>57</v>
      </c>
      <c r="Q62" s="39" t="s">
        <v>57</v>
      </c>
      <c r="R62" s="39" t="s">
        <v>57</v>
      </c>
      <c r="T62" s="39" t="s">
        <v>107</v>
      </c>
      <c r="U62" s="39" t="s">
        <v>199</v>
      </c>
      <c r="V62" s="39" t="s">
        <v>57</v>
      </c>
      <c r="W62" s="39" t="s">
        <v>57</v>
      </c>
      <c r="X62" s="39" t="s">
        <v>57</v>
      </c>
      <c r="Y62" s="39" t="s">
        <v>57</v>
      </c>
      <c r="Z62" s="39" t="s">
        <v>57</v>
      </c>
      <c r="AA62" s="39" t="s">
        <v>57</v>
      </c>
      <c r="AB62" s="39" t="s">
        <v>57</v>
      </c>
      <c r="AC62" s="39" t="s">
        <v>57</v>
      </c>
      <c r="AE62" s="25">
        <f>COUNTIFS(F62,"")</f>
        <v>0</v>
      </c>
    </row>
    <row r="63" spans="2:31" ht="12" outlineLevel="1">
      <c r="B63" s="140" t="str">
        <f t="shared" si="11"/>
        <v/>
      </c>
      <c r="D63" s="133" t="str">
        <f>INDEX($I63:$R63,MATCH(General!$F$14,$I$4:$R$4,0))</f>
        <v>Is public investment financed with EU funds?</v>
      </c>
      <c r="E63" s="132" t="str">
        <f>INDEX($T63:$AC63,MATCH(General!$F$14,$T$4:$AC$4,0))</f>
        <v>text</v>
      </c>
      <c r="F63" s="43" t="s">
        <v>455</v>
      </c>
      <c r="I63" s="39" t="s">
        <v>454</v>
      </c>
      <c r="J63" s="39" t="s">
        <v>57</v>
      </c>
      <c r="K63" s="39" t="s">
        <v>57</v>
      </c>
      <c r="L63" s="39" t="s">
        <v>57</v>
      </c>
      <c r="M63" s="39" t="s">
        <v>57</v>
      </c>
      <c r="N63" s="39" t="s">
        <v>57</v>
      </c>
      <c r="O63" s="39" t="s">
        <v>57</v>
      </c>
      <c r="P63" s="39" t="s">
        <v>57</v>
      </c>
      <c r="Q63" s="39" t="s">
        <v>57</v>
      </c>
      <c r="R63" s="39" t="s">
        <v>57</v>
      </c>
      <c r="T63" s="39" t="s">
        <v>107</v>
      </c>
      <c r="U63" s="39" t="s">
        <v>199</v>
      </c>
      <c r="V63" s="39" t="s">
        <v>57</v>
      </c>
      <c r="W63" s="39" t="s">
        <v>57</v>
      </c>
      <c r="X63" s="39" t="s">
        <v>57</v>
      </c>
      <c r="Y63" s="39" t="s">
        <v>57</v>
      </c>
      <c r="Z63" s="39" t="s">
        <v>57</v>
      </c>
      <c r="AA63" s="39" t="s">
        <v>57</v>
      </c>
      <c r="AB63" s="39" t="s">
        <v>57</v>
      </c>
      <c r="AC63" s="39" t="s">
        <v>57</v>
      </c>
      <c r="AE63" s="25">
        <f>COUNTIFS(F63,"")</f>
        <v>0</v>
      </c>
    </row>
    <row r="64" spans="2:31" ht="12" outlineLevel="1">
      <c r="B64" s="140" t="str">
        <f t="shared" si="11"/>
        <v/>
      </c>
      <c r="D64" s="133" t="str">
        <f>INDEX($I64:$R64,MATCH(General!$F$14,$I$4:$R$4,0))</f>
        <v>Interest rate per annum</v>
      </c>
      <c r="E64" s="132" t="str">
        <f>INDEX($T64:$AC64,MATCH(General!$F$14,$T$4:$AC$4,0))</f>
        <v>%</v>
      </c>
      <c r="F64" s="29">
        <v>4.4999999999999998E-2</v>
      </c>
      <c r="I64" s="39" t="s">
        <v>156</v>
      </c>
      <c r="J64" s="39" t="s">
        <v>57</v>
      </c>
      <c r="K64" s="39" t="s">
        <v>57</v>
      </c>
      <c r="L64" s="39" t="s">
        <v>57</v>
      </c>
      <c r="M64" s="39" t="s">
        <v>57</v>
      </c>
      <c r="N64" s="39" t="s">
        <v>57</v>
      </c>
      <c r="O64" s="39" t="s">
        <v>57</v>
      </c>
      <c r="P64" s="39" t="s">
        <v>57</v>
      </c>
      <c r="Q64" s="39" t="s">
        <v>57</v>
      </c>
      <c r="R64" s="39" t="s">
        <v>57</v>
      </c>
      <c r="T64" s="39" t="s">
        <v>21</v>
      </c>
      <c r="U64" s="39" t="s">
        <v>21</v>
      </c>
      <c r="V64" s="39" t="s">
        <v>57</v>
      </c>
      <c r="W64" s="39" t="s">
        <v>57</v>
      </c>
      <c r="X64" s="39" t="s">
        <v>57</v>
      </c>
      <c r="Y64" s="39" t="s">
        <v>57</v>
      </c>
      <c r="Z64" s="39" t="s">
        <v>57</v>
      </c>
      <c r="AA64" s="39" t="s">
        <v>57</v>
      </c>
      <c r="AB64" s="39" t="s">
        <v>57</v>
      </c>
      <c r="AC64" s="39" t="s">
        <v>57</v>
      </c>
      <c r="AE64" s="25">
        <f>COUNTIFS(F64,"")</f>
        <v>0</v>
      </c>
    </row>
    <row r="65" spans="2:31" ht="12" outlineLevel="1">
      <c r="B65" s="140" t="str">
        <f t="shared" si="11"/>
        <v/>
      </c>
      <c r="D65" s="133" t="str">
        <f>INDEX($I65:$R65,MATCH(General!$F$14,$I$4:$R$4,0))</f>
        <v>Tenor</v>
      </c>
      <c r="E65" s="132" t="str">
        <f>INDEX($T65:$AC65,MATCH(General!$F$14,$T$4:$AC$4,0))</f>
        <v>years</v>
      </c>
      <c r="F65" s="43">
        <v>10</v>
      </c>
      <c r="I65" s="39" t="s">
        <v>152</v>
      </c>
      <c r="J65" s="39" t="s">
        <v>57</v>
      </c>
      <c r="K65" s="39" t="s">
        <v>57</v>
      </c>
      <c r="L65" s="39" t="s">
        <v>57</v>
      </c>
      <c r="M65" s="39" t="s">
        <v>57</v>
      </c>
      <c r="N65" s="39" t="s">
        <v>57</v>
      </c>
      <c r="O65" s="39" t="s">
        <v>57</v>
      </c>
      <c r="P65" s="39" t="s">
        <v>57</v>
      </c>
      <c r="Q65" s="39" t="s">
        <v>57</v>
      </c>
      <c r="R65" s="39" t="s">
        <v>57</v>
      </c>
      <c r="T65" s="39" t="s">
        <v>96</v>
      </c>
      <c r="U65" s="39" t="s">
        <v>146</v>
      </c>
      <c r="V65" s="39" t="s">
        <v>57</v>
      </c>
      <c r="W65" s="39" t="s">
        <v>57</v>
      </c>
      <c r="X65" s="39" t="s">
        <v>57</v>
      </c>
      <c r="Y65" s="39" t="s">
        <v>57</v>
      </c>
      <c r="Z65" s="39" t="s">
        <v>57</v>
      </c>
      <c r="AA65" s="39" t="s">
        <v>57</v>
      </c>
      <c r="AB65" s="39" t="s">
        <v>57</v>
      </c>
      <c r="AC65" s="39" t="s">
        <v>57</v>
      </c>
      <c r="AE65" s="25">
        <f>COUNTIFS(F65,"")</f>
        <v>0</v>
      </c>
    </row>
    <row r="66" spans="2:31" outlineLevel="1">
      <c r="E66" s="11"/>
    </row>
    <row r="67" spans="2:31" outlineLevel="1">
      <c r="D67" s="129" t="str">
        <f>INDEX($I67:$R67,MATCH(General!$F$14,$I$4:$R$4,0))</f>
        <v>Capital rebate loan (FIs)</v>
      </c>
      <c r="E67" s="72" t="str">
        <f>Config!$I$141</f>
        <v>Unit</v>
      </c>
      <c r="F67" s="129"/>
      <c r="I67" s="39" t="s">
        <v>172</v>
      </c>
      <c r="J67" s="39" t="s">
        <v>57</v>
      </c>
      <c r="K67" s="39" t="s">
        <v>57</v>
      </c>
      <c r="L67" s="39" t="s">
        <v>57</v>
      </c>
      <c r="M67" s="39" t="s">
        <v>57</v>
      </c>
      <c r="N67" s="39" t="s">
        <v>57</v>
      </c>
      <c r="O67" s="39" t="s">
        <v>57</v>
      </c>
      <c r="P67" s="39" t="s">
        <v>57</v>
      </c>
      <c r="Q67" s="39" t="s">
        <v>57</v>
      </c>
      <c r="R67" s="39" t="s">
        <v>57</v>
      </c>
    </row>
    <row r="68" spans="2:31" outlineLevel="1">
      <c r="D68" s="127" t="str">
        <f>INDEX($I68:$R68,MATCH(General!$F$14,$I$4:$R$4,0))</f>
        <v>Preparation costs related to the type of financing</v>
      </c>
      <c r="E68" s="128" t="str">
        <f>General!$F$16</f>
        <v>EUR</v>
      </c>
      <c r="F68" s="28">
        <f>SUM(F69:F70)</f>
        <v>10000</v>
      </c>
      <c r="I68" s="39" t="s">
        <v>91</v>
      </c>
      <c r="J68" s="39" t="s">
        <v>57</v>
      </c>
      <c r="K68" s="39" t="s">
        <v>57</v>
      </c>
      <c r="L68" s="39" t="s">
        <v>57</v>
      </c>
      <c r="M68" s="39" t="s">
        <v>57</v>
      </c>
      <c r="N68" s="39" t="s">
        <v>57</v>
      </c>
      <c r="O68" s="39" t="s">
        <v>57</v>
      </c>
      <c r="P68" s="39" t="s">
        <v>57</v>
      </c>
      <c r="Q68" s="39" t="s">
        <v>57</v>
      </c>
      <c r="R68" s="39" t="s">
        <v>57</v>
      </c>
      <c r="T68" s="8"/>
      <c r="U68" s="8"/>
      <c r="V68" s="8"/>
      <c r="W68" s="8"/>
      <c r="X68" s="8"/>
      <c r="Y68" s="8"/>
      <c r="Z68" s="8"/>
      <c r="AA68" s="8"/>
      <c r="AB68" s="8"/>
      <c r="AC68" s="8"/>
    </row>
    <row r="69" spans="2:31" outlineLevel="1">
      <c r="B69" s="140" t="str">
        <f t="shared" ref="B69:B70" si="12">IF(AE69&lt;&gt;0,"!","")</f>
        <v/>
      </c>
      <c r="D69" s="126" t="str">
        <f>INDEX($I69:$R69,MATCH(General!$F$14,$I$4:$R$4,0))</f>
        <v>Investment plan</v>
      </c>
      <c r="E69" s="60" t="str">
        <f>General!$F$16</f>
        <v>EUR</v>
      </c>
      <c r="F69" s="24">
        <v>10000</v>
      </c>
      <c r="I69" s="39" t="s">
        <v>151</v>
      </c>
      <c r="J69" s="39" t="s">
        <v>57</v>
      </c>
      <c r="K69" s="39" t="s">
        <v>57</v>
      </c>
      <c r="L69" s="39" t="s">
        <v>57</v>
      </c>
      <c r="M69" s="39" t="s">
        <v>57</v>
      </c>
      <c r="N69" s="39" t="s">
        <v>57</v>
      </c>
      <c r="O69" s="39" t="s">
        <v>57</v>
      </c>
      <c r="P69" s="39" t="s">
        <v>57</v>
      </c>
      <c r="Q69" s="39" t="s">
        <v>57</v>
      </c>
      <c r="R69" s="39" t="s">
        <v>57</v>
      </c>
      <c r="T69" s="8"/>
      <c r="U69" s="8"/>
      <c r="V69" s="8"/>
      <c r="W69" s="8"/>
      <c r="X69" s="8"/>
      <c r="Y69" s="8"/>
      <c r="Z69" s="8"/>
      <c r="AA69" s="8"/>
      <c r="AB69" s="8"/>
      <c r="AC69" s="8"/>
      <c r="AE69" s="25">
        <f>COUNTIFS(F69,"")</f>
        <v>0</v>
      </c>
    </row>
    <row r="70" spans="2:31" outlineLevel="1">
      <c r="B70" s="140" t="str">
        <f t="shared" si="12"/>
        <v>!</v>
      </c>
      <c r="D70" s="126" t="str">
        <f>INDEX($I70:$R70,MATCH(General!$F$14,$I$4:$R$4,0))</f>
        <v>Other costs</v>
      </c>
      <c r="E70" s="60" t="str">
        <f>General!$F$16</f>
        <v>EUR</v>
      </c>
      <c r="F70" s="24"/>
      <c r="I70" s="39" t="s">
        <v>94</v>
      </c>
      <c r="J70" s="39" t="s">
        <v>57</v>
      </c>
      <c r="K70" s="39" t="s">
        <v>57</v>
      </c>
      <c r="L70" s="39" t="s">
        <v>57</v>
      </c>
      <c r="M70" s="39" t="s">
        <v>57</v>
      </c>
      <c r="N70" s="39" t="s">
        <v>57</v>
      </c>
      <c r="O70" s="39" t="s">
        <v>57</v>
      </c>
      <c r="P70" s="39" t="s">
        <v>57</v>
      </c>
      <c r="Q70" s="39" t="s">
        <v>57</v>
      </c>
      <c r="R70" s="39" t="s">
        <v>57</v>
      </c>
      <c r="T70" s="8"/>
      <c r="U70" s="8"/>
      <c r="V70" s="8"/>
      <c r="W70" s="8"/>
      <c r="X70" s="8"/>
      <c r="Y70" s="8"/>
      <c r="Z70" s="8"/>
      <c r="AA70" s="8"/>
      <c r="AB70" s="8"/>
      <c r="AC70" s="8"/>
      <c r="AE70" s="25">
        <f>COUNTIFS(F70,"")</f>
        <v>1</v>
      </c>
    </row>
    <row r="71" spans="2:31" outlineLevel="1">
      <c r="D71" s="127" t="str">
        <f>INDEX($I71:$R71,MATCH(General!$F$14,$I$4:$R$4,0))</f>
        <v>Financing conditions</v>
      </c>
      <c r="E71" s="11"/>
      <c r="I71" s="39" t="s">
        <v>162</v>
      </c>
      <c r="J71" s="39" t="s">
        <v>57</v>
      </c>
      <c r="K71" s="39" t="s">
        <v>57</v>
      </c>
      <c r="L71" s="39" t="s">
        <v>57</v>
      </c>
      <c r="M71" s="39" t="s">
        <v>57</v>
      </c>
      <c r="N71" s="39" t="s">
        <v>57</v>
      </c>
      <c r="O71" s="39" t="s">
        <v>57</v>
      </c>
      <c r="P71" s="39" t="s">
        <v>57</v>
      </c>
      <c r="Q71" s="39" t="s">
        <v>57</v>
      </c>
      <c r="R71" s="39" t="s">
        <v>57</v>
      </c>
    </row>
    <row r="72" spans="2:31" outlineLevel="1">
      <c r="D72" s="126" t="str">
        <f>INDEX($I72:$R72,MATCH(General!$F$14,$I$4:$R$4,0))</f>
        <v>Capital rebate loan (FIs)</v>
      </c>
      <c r="E72" s="11"/>
      <c r="I72" s="39" t="s">
        <v>172</v>
      </c>
      <c r="J72" s="39" t="s">
        <v>57</v>
      </c>
      <c r="K72" s="39" t="s">
        <v>57</v>
      </c>
      <c r="L72" s="39" t="s">
        <v>57</v>
      </c>
      <c r="M72" s="39" t="s">
        <v>57</v>
      </c>
      <c r="N72" s="39" t="s">
        <v>57</v>
      </c>
      <c r="O72" s="39" t="s">
        <v>57</v>
      </c>
      <c r="P72" s="39" t="s">
        <v>57</v>
      </c>
      <c r="Q72" s="39" t="s">
        <v>57</v>
      </c>
      <c r="R72" s="39" t="s">
        <v>57</v>
      </c>
    </row>
    <row r="73" spans="2:31" ht="12" outlineLevel="1">
      <c r="B73" s="140" t="str">
        <f t="shared" ref="B73:B77" si="13">IF(AE73&lt;&gt;0,"!","")</f>
        <v/>
      </c>
      <c r="D73" s="133" t="str">
        <f>INDEX($I73:$R73,MATCH(General!$F$14,$I$4:$R$4,0))</f>
        <v>Entity granting a financing</v>
      </c>
      <c r="E73" s="132" t="str">
        <f>INDEX($T73:$AC73,MATCH(General!$F$14,$T$4:$AC$4,0))</f>
        <v>text</v>
      </c>
      <c r="F73" s="43" t="s">
        <v>160</v>
      </c>
      <c r="I73" s="39" t="s">
        <v>170</v>
      </c>
      <c r="J73" s="39" t="s">
        <v>57</v>
      </c>
      <c r="K73" s="39" t="s">
        <v>57</v>
      </c>
      <c r="L73" s="39" t="s">
        <v>57</v>
      </c>
      <c r="M73" s="39" t="s">
        <v>57</v>
      </c>
      <c r="N73" s="39" t="s">
        <v>57</v>
      </c>
      <c r="O73" s="39" t="s">
        <v>57</v>
      </c>
      <c r="P73" s="39" t="s">
        <v>57</v>
      </c>
      <c r="Q73" s="39" t="s">
        <v>57</v>
      </c>
      <c r="R73" s="39" t="s">
        <v>57</v>
      </c>
      <c r="T73" s="39" t="s">
        <v>107</v>
      </c>
      <c r="U73" s="39" t="s">
        <v>199</v>
      </c>
      <c r="V73" s="39" t="s">
        <v>57</v>
      </c>
      <c r="W73" s="39" t="s">
        <v>57</v>
      </c>
      <c r="X73" s="39" t="s">
        <v>57</v>
      </c>
      <c r="Y73" s="39" t="s">
        <v>57</v>
      </c>
      <c r="Z73" s="39" t="s">
        <v>57</v>
      </c>
      <c r="AA73" s="39" t="s">
        <v>57</v>
      </c>
      <c r="AB73" s="39" t="s">
        <v>57</v>
      </c>
      <c r="AC73" s="39" t="s">
        <v>57</v>
      </c>
      <c r="AE73" s="25">
        <f>COUNTIFS(F73,"")</f>
        <v>0</v>
      </c>
    </row>
    <row r="74" spans="2:31" ht="12" outlineLevel="1">
      <c r="B74" s="140" t="str">
        <f t="shared" si="13"/>
        <v/>
      </c>
      <c r="D74" s="133" t="str">
        <f>INDEX($I74:$R74,MATCH(General!$F$14,$I$4:$R$4,0))</f>
        <v>Is public investment financed with EU funds?</v>
      </c>
      <c r="E74" s="132" t="str">
        <f>INDEX($T74:$AC74,MATCH(General!$F$14,$T$4:$AC$4,0))</f>
        <v>text</v>
      </c>
      <c r="F74" s="43" t="s">
        <v>455</v>
      </c>
      <c r="I74" s="39" t="s">
        <v>454</v>
      </c>
      <c r="J74" s="39" t="s">
        <v>57</v>
      </c>
      <c r="K74" s="39" t="s">
        <v>57</v>
      </c>
      <c r="L74" s="39" t="s">
        <v>57</v>
      </c>
      <c r="M74" s="39" t="s">
        <v>57</v>
      </c>
      <c r="N74" s="39" t="s">
        <v>57</v>
      </c>
      <c r="O74" s="39" t="s">
        <v>57</v>
      </c>
      <c r="P74" s="39" t="s">
        <v>57</v>
      </c>
      <c r="Q74" s="39" t="s">
        <v>57</v>
      </c>
      <c r="R74" s="39" t="s">
        <v>57</v>
      </c>
      <c r="T74" s="39" t="s">
        <v>107</v>
      </c>
      <c r="U74" s="39" t="s">
        <v>199</v>
      </c>
      <c r="V74" s="39" t="s">
        <v>57</v>
      </c>
      <c r="W74" s="39" t="s">
        <v>57</v>
      </c>
      <c r="X74" s="39" t="s">
        <v>57</v>
      </c>
      <c r="Y74" s="39" t="s">
        <v>57</v>
      </c>
      <c r="Z74" s="39" t="s">
        <v>57</v>
      </c>
      <c r="AA74" s="39" t="s">
        <v>57</v>
      </c>
      <c r="AB74" s="39" t="s">
        <v>57</v>
      </c>
      <c r="AC74" s="39" t="s">
        <v>57</v>
      </c>
      <c r="AE74" s="25">
        <f>COUNTIFS(F74,"")</f>
        <v>0</v>
      </c>
    </row>
    <row r="75" spans="2:31" ht="12" outlineLevel="1">
      <c r="B75" s="140" t="str">
        <f t="shared" si="13"/>
        <v/>
      </c>
      <c r="D75" s="133" t="str">
        <f>INDEX($I75:$R75,MATCH(General!$F$14,$I$4:$R$4,0))</f>
        <v>Co-financing rate of eligible project costs</v>
      </c>
      <c r="E75" s="132" t="str">
        <f>INDEX($T75:$AC75,MATCH(General!$F$14,$T$4:$AC$4,0))</f>
        <v>%</v>
      </c>
      <c r="F75" s="29">
        <v>0.5</v>
      </c>
      <c r="I75" s="39" t="s">
        <v>92</v>
      </c>
      <c r="J75" s="39" t="s">
        <v>57</v>
      </c>
      <c r="K75" s="39" t="s">
        <v>57</v>
      </c>
      <c r="L75" s="39" t="s">
        <v>57</v>
      </c>
      <c r="M75" s="39" t="s">
        <v>57</v>
      </c>
      <c r="N75" s="39" t="s">
        <v>57</v>
      </c>
      <c r="O75" s="39" t="s">
        <v>57</v>
      </c>
      <c r="P75" s="39" t="s">
        <v>57</v>
      </c>
      <c r="Q75" s="39" t="s">
        <v>57</v>
      </c>
      <c r="R75" s="39" t="s">
        <v>57</v>
      </c>
      <c r="T75" s="39" t="s">
        <v>21</v>
      </c>
      <c r="U75" s="39" t="s">
        <v>21</v>
      </c>
      <c r="V75" s="39" t="s">
        <v>57</v>
      </c>
      <c r="W75" s="39" t="s">
        <v>57</v>
      </c>
      <c r="X75" s="39" t="s">
        <v>57</v>
      </c>
      <c r="Y75" s="39" t="s">
        <v>57</v>
      </c>
      <c r="Z75" s="39" t="s">
        <v>57</v>
      </c>
      <c r="AA75" s="39" t="s">
        <v>57</v>
      </c>
      <c r="AB75" s="39" t="s">
        <v>57</v>
      </c>
      <c r="AC75" s="39" t="s">
        <v>57</v>
      </c>
      <c r="AE75" s="25">
        <f>COUNTIFS(F75,"")</f>
        <v>0</v>
      </c>
    </row>
    <row r="76" spans="2:31" ht="12" outlineLevel="1">
      <c r="B76" s="140" t="str">
        <f t="shared" si="13"/>
        <v/>
      </c>
      <c r="D76" s="133" t="str">
        <f>INDEX($I76:$R76,MATCH(General!$F$14,$I$4:$R$4,0))</f>
        <v>Interest rate per annum</v>
      </c>
      <c r="E76" s="132" t="str">
        <f>INDEX($T76:$AC76,MATCH(General!$F$14,$T$4:$AC$4,0))</f>
        <v>%</v>
      </c>
      <c r="F76" s="29">
        <v>7.0000000000000007E-2</v>
      </c>
      <c r="I76" s="39" t="s">
        <v>156</v>
      </c>
      <c r="J76" s="39" t="s">
        <v>57</v>
      </c>
      <c r="K76" s="39" t="s">
        <v>57</v>
      </c>
      <c r="L76" s="39" t="s">
        <v>57</v>
      </c>
      <c r="M76" s="39" t="s">
        <v>57</v>
      </c>
      <c r="N76" s="39" t="s">
        <v>57</v>
      </c>
      <c r="O76" s="39" t="s">
        <v>57</v>
      </c>
      <c r="P76" s="39" t="s">
        <v>57</v>
      </c>
      <c r="Q76" s="39" t="s">
        <v>57</v>
      </c>
      <c r="R76" s="39" t="s">
        <v>57</v>
      </c>
      <c r="T76" s="39" t="s">
        <v>21</v>
      </c>
      <c r="U76" s="39" t="s">
        <v>21</v>
      </c>
      <c r="V76" s="39" t="s">
        <v>57</v>
      </c>
      <c r="W76" s="39" t="s">
        <v>57</v>
      </c>
      <c r="X76" s="39" t="s">
        <v>57</v>
      </c>
      <c r="Y76" s="39" t="s">
        <v>57</v>
      </c>
      <c r="Z76" s="39" t="s">
        <v>57</v>
      </c>
      <c r="AA76" s="39" t="s">
        <v>57</v>
      </c>
      <c r="AB76" s="39" t="s">
        <v>57</v>
      </c>
      <c r="AC76" s="39" t="s">
        <v>57</v>
      </c>
      <c r="AE76" s="25">
        <f>COUNTIFS(F76,"")</f>
        <v>0</v>
      </c>
    </row>
    <row r="77" spans="2:31" ht="12" outlineLevel="1">
      <c r="B77" s="140" t="str">
        <f t="shared" si="13"/>
        <v/>
      </c>
      <c r="D77" s="133" t="str">
        <f>INDEX($I77:$R77,MATCH(General!$F$14,$I$4:$R$4,0))</f>
        <v>Tenor</v>
      </c>
      <c r="E77" s="132" t="str">
        <f>INDEX($T77:$AC77,MATCH(General!$F$14,$T$4:$AC$4,0))</f>
        <v>years</v>
      </c>
      <c r="F77" s="43">
        <v>10</v>
      </c>
      <c r="I77" s="39" t="s">
        <v>152</v>
      </c>
      <c r="J77" s="39" t="s">
        <v>57</v>
      </c>
      <c r="K77" s="39" t="s">
        <v>57</v>
      </c>
      <c r="L77" s="39" t="s">
        <v>57</v>
      </c>
      <c r="M77" s="39" t="s">
        <v>57</v>
      </c>
      <c r="N77" s="39" t="s">
        <v>57</v>
      </c>
      <c r="O77" s="39" t="s">
        <v>57</v>
      </c>
      <c r="P77" s="39" t="s">
        <v>57</v>
      </c>
      <c r="Q77" s="39" t="s">
        <v>57</v>
      </c>
      <c r="R77" s="39" t="s">
        <v>57</v>
      </c>
      <c r="T77" s="39" t="s">
        <v>96</v>
      </c>
      <c r="U77" s="39" t="s">
        <v>146</v>
      </c>
      <c r="V77" s="39" t="s">
        <v>57</v>
      </c>
      <c r="W77" s="39" t="s">
        <v>57</v>
      </c>
      <c r="X77" s="39" t="s">
        <v>57</v>
      </c>
      <c r="Y77" s="39" t="s">
        <v>57</v>
      </c>
      <c r="Z77" s="39" t="s">
        <v>57</v>
      </c>
      <c r="AA77" s="39" t="s">
        <v>57</v>
      </c>
      <c r="AB77" s="39" t="s">
        <v>57</v>
      </c>
      <c r="AC77" s="39" t="s">
        <v>57</v>
      </c>
      <c r="AE77" s="25">
        <f>COUNTIFS(F77,"")</f>
        <v>0</v>
      </c>
    </row>
    <row r="78" spans="2:31" outlineLevel="1">
      <c r="E78" s="11"/>
    </row>
    <row r="79" spans="2:31" outlineLevel="1">
      <c r="D79" s="129" t="str">
        <f>INDEX($I79:$R79,MATCH(General!$F$14,$I$4:$R$4,0))</f>
        <v>Bonds (standard II)</v>
      </c>
      <c r="E79" s="72" t="str">
        <f>Config!$I$141</f>
        <v>Unit</v>
      </c>
      <c r="F79" s="129"/>
      <c r="I79" s="39" t="s">
        <v>174</v>
      </c>
      <c r="J79" s="39" t="s">
        <v>57</v>
      </c>
      <c r="K79" s="39" t="s">
        <v>57</v>
      </c>
      <c r="L79" s="39" t="s">
        <v>57</v>
      </c>
      <c r="M79" s="39" t="s">
        <v>57</v>
      </c>
      <c r="N79" s="39" t="s">
        <v>57</v>
      </c>
      <c r="O79" s="39" t="s">
        <v>57</v>
      </c>
      <c r="P79" s="39" t="s">
        <v>57</v>
      </c>
      <c r="Q79" s="39" t="s">
        <v>57</v>
      </c>
      <c r="R79" s="39" t="s">
        <v>57</v>
      </c>
    </row>
    <row r="80" spans="2:31" outlineLevel="1">
      <c r="D80" s="127" t="str">
        <f>INDEX($I80:$R80,MATCH(General!$F$14,$I$4:$R$4,0))</f>
        <v>Preparation costs related to the type of financing</v>
      </c>
      <c r="E80" s="128" t="str">
        <f>General!$F$16</f>
        <v>EUR</v>
      </c>
      <c r="F80" s="28">
        <f>SUM(F81:F82)</f>
        <v>0</v>
      </c>
      <c r="I80" s="39" t="s">
        <v>91</v>
      </c>
      <c r="J80" s="39" t="s">
        <v>57</v>
      </c>
      <c r="K80" s="39" t="s">
        <v>57</v>
      </c>
      <c r="L80" s="39" t="s">
        <v>57</v>
      </c>
      <c r="M80" s="39" t="s">
        <v>57</v>
      </c>
      <c r="N80" s="39" t="s">
        <v>57</v>
      </c>
      <c r="O80" s="39" t="s">
        <v>57</v>
      </c>
      <c r="P80" s="39" t="s">
        <v>57</v>
      </c>
      <c r="Q80" s="39" t="s">
        <v>57</v>
      </c>
      <c r="R80" s="39" t="s">
        <v>57</v>
      </c>
      <c r="T80" s="8"/>
      <c r="U80" s="8"/>
      <c r="V80" s="8"/>
      <c r="W80" s="8"/>
      <c r="X80" s="8"/>
      <c r="Y80" s="8"/>
      <c r="Z80" s="8"/>
      <c r="AA80" s="8"/>
      <c r="AB80" s="8"/>
      <c r="AC80" s="8"/>
    </row>
    <row r="81" spans="2:31" outlineLevel="1">
      <c r="B81" s="140" t="str">
        <f t="shared" ref="B81:B82" si="14">IF(AE81&lt;&gt;0,"!","")</f>
        <v>!</v>
      </c>
      <c r="D81" s="126" t="str">
        <f>INDEX($I81:$R81,MATCH(General!$F$14,$I$4:$R$4,0))</f>
        <v>Pre-issuance costs (investment advisory, credit and risk rating and legal fees)</v>
      </c>
      <c r="E81" s="60" t="str">
        <f>General!$F$16</f>
        <v>EUR</v>
      </c>
      <c r="F81" s="24"/>
      <c r="I81" s="39" t="s">
        <v>176</v>
      </c>
      <c r="J81" s="39" t="s">
        <v>57</v>
      </c>
      <c r="K81" s="39" t="s">
        <v>57</v>
      </c>
      <c r="L81" s="39" t="s">
        <v>57</v>
      </c>
      <c r="M81" s="39" t="s">
        <v>57</v>
      </c>
      <c r="N81" s="39" t="s">
        <v>57</v>
      </c>
      <c r="O81" s="39" t="s">
        <v>57</v>
      </c>
      <c r="P81" s="39" t="s">
        <v>57</v>
      </c>
      <c r="Q81" s="39" t="s">
        <v>57</v>
      </c>
      <c r="R81" s="39" t="s">
        <v>57</v>
      </c>
      <c r="T81" s="8"/>
      <c r="U81" s="8"/>
      <c r="V81" s="8"/>
      <c r="W81" s="8"/>
      <c r="X81" s="8"/>
      <c r="Y81" s="8"/>
      <c r="Z81" s="8"/>
      <c r="AA81" s="8"/>
      <c r="AB81" s="8"/>
      <c r="AC81" s="8"/>
      <c r="AE81" s="25">
        <f>COUNTIFS(F81,"")</f>
        <v>1</v>
      </c>
    </row>
    <row r="82" spans="2:31" outlineLevel="1">
      <c r="B82" s="140" t="str">
        <f t="shared" si="14"/>
        <v>!</v>
      </c>
      <c r="D82" s="126" t="str">
        <f>INDEX($I82:$R82,MATCH(General!$F$14,$I$4:$R$4,0))</f>
        <v>Issuance costs (underwriting and placement fees, exchange listing, regulatory and depository-settlement fees)</v>
      </c>
      <c r="E82" s="60" t="str">
        <f>General!$F$16</f>
        <v>EUR</v>
      </c>
      <c r="F82" s="24"/>
      <c r="I82" s="39" t="s">
        <v>177</v>
      </c>
      <c r="J82" s="39" t="s">
        <v>57</v>
      </c>
      <c r="K82" s="39" t="s">
        <v>57</v>
      </c>
      <c r="L82" s="39" t="s">
        <v>57</v>
      </c>
      <c r="M82" s="39" t="s">
        <v>57</v>
      </c>
      <c r="N82" s="39" t="s">
        <v>57</v>
      </c>
      <c r="O82" s="39" t="s">
        <v>57</v>
      </c>
      <c r="P82" s="39" t="s">
        <v>57</v>
      </c>
      <c r="Q82" s="39" t="s">
        <v>57</v>
      </c>
      <c r="R82" s="39" t="s">
        <v>57</v>
      </c>
      <c r="T82" s="8"/>
      <c r="U82" s="8"/>
      <c r="V82" s="8"/>
      <c r="W82" s="8"/>
      <c r="X82" s="8"/>
      <c r="Y82" s="8"/>
      <c r="Z82" s="8"/>
      <c r="AA82" s="8"/>
      <c r="AB82" s="8"/>
      <c r="AC82" s="8"/>
      <c r="AE82" s="25">
        <f>COUNTIFS(F82,"")</f>
        <v>1</v>
      </c>
    </row>
    <row r="83" spans="2:31" outlineLevel="1">
      <c r="D83" s="127" t="str">
        <f>INDEX($I83:$R83,MATCH(General!$F$14,$I$4:$R$4,0))</f>
        <v>Post-Issuance and ongoing compliance costs</v>
      </c>
      <c r="E83" s="128" t="str">
        <f>General!$F$16</f>
        <v>EUR</v>
      </c>
      <c r="F83" s="28">
        <f>SUM(F84:F85)</f>
        <v>80</v>
      </c>
      <c r="I83" s="39" t="s">
        <v>178</v>
      </c>
      <c r="J83" s="39" t="s">
        <v>57</v>
      </c>
      <c r="K83" s="39" t="s">
        <v>57</v>
      </c>
      <c r="L83" s="39" t="s">
        <v>57</v>
      </c>
      <c r="M83" s="39" t="s">
        <v>57</v>
      </c>
      <c r="N83" s="39" t="s">
        <v>57</v>
      </c>
      <c r="O83" s="39" t="s">
        <v>57</v>
      </c>
      <c r="P83" s="39" t="s">
        <v>57</v>
      </c>
      <c r="Q83" s="39" t="s">
        <v>57</v>
      </c>
      <c r="R83" s="39" t="s">
        <v>57</v>
      </c>
      <c r="T83" s="8"/>
      <c r="U83" s="8"/>
      <c r="V83" s="8"/>
      <c r="W83" s="8"/>
      <c r="X83" s="8"/>
      <c r="Y83" s="8"/>
      <c r="Z83" s="8"/>
      <c r="AA83" s="8"/>
      <c r="AB83" s="8"/>
      <c r="AC83" s="8"/>
    </row>
    <row r="84" spans="2:31" outlineLevel="1">
      <c r="B84" s="140" t="str">
        <f t="shared" ref="B84:B85" si="15">IF(AE84&lt;&gt;0,"!","")</f>
        <v/>
      </c>
      <c r="D84" s="126" t="str">
        <f>INDEX($I84:$R84,MATCH(General!$F$14,$I$4:$R$4,0))</f>
        <v xml:space="preserve">Annual stock exchange and depository </v>
      </c>
      <c r="E84" s="60" t="str">
        <f>General!$F$16</f>
        <v>EUR</v>
      </c>
      <c r="F84" s="24">
        <v>40</v>
      </c>
      <c r="I84" s="39" t="s">
        <v>179</v>
      </c>
      <c r="J84" s="39" t="s">
        <v>57</v>
      </c>
      <c r="K84" s="39" t="s">
        <v>57</v>
      </c>
      <c r="L84" s="39" t="s">
        <v>57</v>
      </c>
      <c r="M84" s="39" t="s">
        <v>57</v>
      </c>
      <c r="N84" s="39" t="s">
        <v>57</v>
      </c>
      <c r="O84" s="39" t="s">
        <v>57</v>
      </c>
      <c r="P84" s="39" t="s">
        <v>57</v>
      </c>
      <c r="Q84" s="39" t="s">
        <v>57</v>
      </c>
      <c r="R84" s="39" t="s">
        <v>57</v>
      </c>
      <c r="T84" s="8"/>
      <c r="U84" s="8"/>
      <c r="V84" s="8"/>
      <c r="W84" s="8"/>
      <c r="X84" s="8"/>
      <c r="Y84" s="8"/>
      <c r="Z84" s="8"/>
      <c r="AA84" s="8"/>
      <c r="AB84" s="8"/>
      <c r="AC84" s="8"/>
      <c r="AE84" s="25">
        <f>COUNTIFS(F84,"")</f>
        <v>0</v>
      </c>
    </row>
    <row r="85" spans="2:31" outlineLevel="1">
      <c r="B85" s="140" t="str">
        <f t="shared" si="15"/>
        <v/>
      </c>
      <c r="D85" s="126" t="str">
        <f>INDEX($I85:$R85,MATCH(General!$F$14,$I$4:$R$4,0))</f>
        <v>External reviews and audits (Post-Issuance)</v>
      </c>
      <c r="E85" s="60" t="str">
        <f>General!$F$16</f>
        <v>EUR</v>
      </c>
      <c r="F85" s="24">
        <v>40</v>
      </c>
      <c r="I85" s="39" t="s">
        <v>180</v>
      </c>
      <c r="J85" s="39" t="s">
        <v>57</v>
      </c>
      <c r="K85" s="39" t="s">
        <v>57</v>
      </c>
      <c r="L85" s="39" t="s">
        <v>57</v>
      </c>
      <c r="M85" s="39" t="s">
        <v>57</v>
      </c>
      <c r="N85" s="39" t="s">
        <v>57</v>
      </c>
      <c r="O85" s="39" t="s">
        <v>57</v>
      </c>
      <c r="P85" s="39" t="s">
        <v>57</v>
      </c>
      <c r="Q85" s="39" t="s">
        <v>57</v>
      </c>
      <c r="R85" s="39" t="s">
        <v>57</v>
      </c>
      <c r="T85" s="8"/>
      <c r="U85" s="8"/>
      <c r="V85" s="8"/>
      <c r="W85" s="8"/>
      <c r="X85" s="8"/>
      <c r="Y85" s="8"/>
      <c r="Z85" s="8"/>
      <c r="AA85" s="8"/>
      <c r="AB85" s="8"/>
      <c r="AC85" s="8"/>
      <c r="AE85" s="25">
        <f>COUNTIFS(F85,"")</f>
        <v>0</v>
      </c>
    </row>
    <row r="86" spans="2:31" outlineLevel="1">
      <c r="D86" s="127" t="str">
        <f>INDEX($I86:$R86,MATCH(General!$F$14,$I$4:$R$4,0))</f>
        <v>Financing conditions</v>
      </c>
      <c r="E86" s="11"/>
      <c r="I86" s="39" t="s">
        <v>162</v>
      </c>
      <c r="J86" s="39" t="s">
        <v>57</v>
      </c>
      <c r="K86" s="39" t="s">
        <v>57</v>
      </c>
      <c r="L86" s="39" t="s">
        <v>57</v>
      </c>
      <c r="M86" s="39" t="s">
        <v>57</v>
      </c>
      <c r="N86" s="39" t="s">
        <v>57</v>
      </c>
      <c r="O86" s="39" t="s">
        <v>57</v>
      </c>
      <c r="P86" s="39" t="s">
        <v>57</v>
      </c>
      <c r="Q86" s="39" t="s">
        <v>57</v>
      </c>
      <c r="R86" s="39" t="s">
        <v>57</v>
      </c>
    </row>
    <row r="87" spans="2:31" outlineLevel="1">
      <c r="D87" s="126" t="str">
        <f>INDEX($I87:$R87,MATCH(General!$F$14,$I$4:$R$4,0))</f>
        <v>Bonds (standard II)</v>
      </c>
      <c r="E87" s="11"/>
      <c r="I87" s="39" t="s">
        <v>174</v>
      </c>
      <c r="J87" s="39" t="s">
        <v>57</v>
      </c>
      <c r="K87" s="39" t="s">
        <v>57</v>
      </c>
      <c r="L87" s="39" t="s">
        <v>57</v>
      </c>
      <c r="M87" s="39" t="s">
        <v>57</v>
      </c>
      <c r="N87" s="39" t="s">
        <v>57</v>
      </c>
      <c r="O87" s="39" t="s">
        <v>57</v>
      </c>
      <c r="P87" s="39" t="s">
        <v>57</v>
      </c>
      <c r="Q87" s="39" t="s">
        <v>57</v>
      </c>
      <c r="R87" s="39" t="s">
        <v>57</v>
      </c>
    </row>
    <row r="88" spans="2:31" ht="12" outlineLevel="1">
      <c r="B88" s="140" t="str">
        <f t="shared" ref="B88:B91" si="16">IF(AE88&lt;&gt;0,"!","")</f>
        <v/>
      </c>
      <c r="D88" s="133" t="str">
        <f>INDEX($I88:$R88,MATCH(General!$F$14,$I$4:$R$4,0))</f>
        <v>Entity granting a financing</v>
      </c>
      <c r="E88" s="132" t="str">
        <f>INDEX($T88:$AC88,MATCH(General!$F$14,$T$4:$AC$4,0))</f>
        <v>text</v>
      </c>
      <c r="F88" s="43" t="s">
        <v>160</v>
      </c>
      <c r="I88" s="39" t="s">
        <v>170</v>
      </c>
      <c r="J88" s="39" t="s">
        <v>57</v>
      </c>
      <c r="K88" s="39" t="s">
        <v>57</v>
      </c>
      <c r="L88" s="39" t="s">
        <v>57</v>
      </c>
      <c r="M88" s="39" t="s">
        <v>57</v>
      </c>
      <c r="N88" s="39" t="s">
        <v>57</v>
      </c>
      <c r="O88" s="39" t="s">
        <v>57</v>
      </c>
      <c r="P88" s="39" t="s">
        <v>57</v>
      </c>
      <c r="Q88" s="39" t="s">
        <v>57</v>
      </c>
      <c r="R88" s="39" t="s">
        <v>57</v>
      </c>
      <c r="T88" s="39" t="s">
        <v>107</v>
      </c>
      <c r="U88" s="39" t="s">
        <v>199</v>
      </c>
      <c r="V88" s="39" t="s">
        <v>57</v>
      </c>
      <c r="W88" s="39" t="s">
        <v>57</v>
      </c>
      <c r="X88" s="39" t="s">
        <v>57</v>
      </c>
      <c r="Y88" s="39" t="s">
        <v>57</v>
      </c>
      <c r="Z88" s="39" t="s">
        <v>57</v>
      </c>
      <c r="AA88" s="39" t="s">
        <v>57</v>
      </c>
      <c r="AB88" s="39" t="s">
        <v>57</v>
      </c>
      <c r="AC88" s="39" t="s">
        <v>57</v>
      </c>
      <c r="AE88" s="25">
        <f>COUNTIFS(F88,"")</f>
        <v>0</v>
      </c>
    </row>
    <row r="89" spans="2:31" ht="12" outlineLevel="1">
      <c r="B89" s="140" t="str">
        <f t="shared" si="16"/>
        <v/>
      </c>
      <c r="D89" s="133" t="str">
        <f>INDEX($I89:$R89,MATCH(General!$F$14,$I$4:$R$4,0))</f>
        <v>Is public investment financed with EU funds?</v>
      </c>
      <c r="E89" s="132" t="str">
        <f>INDEX($T89:$AC89,MATCH(General!$F$14,$T$4:$AC$4,0))</f>
        <v>text</v>
      </c>
      <c r="F89" s="43" t="s">
        <v>455</v>
      </c>
      <c r="I89" s="39" t="s">
        <v>454</v>
      </c>
      <c r="J89" s="39" t="s">
        <v>57</v>
      </c>
      <c r="K89" s="39" t="s">
        <v>57</v>
      </c>
      <c r="L89" s="39" t="s">
        <v>57</v>
      </c>
      <c r="M89" s="39" t="s">
        <v>57</v>
      </c>
      <c r="N89" s="39" t="s">
        <v>57</v>
      </c>
      <c r="O89" s="39" t="s">
        <v>57</v>
      </c>
      <c r="P89" s="39" t="s">
        <v>57</v>
      </c>
      <c r="Q89" s="39" t="s">
        <v>57</v>
      </c>
      <c r="R89" s="39" t="s">
        <v>57</v>
      </c>
      <c r="T89" s="39" t="s">
        <v>107</v>
      </c>
      <c r="U89" s="39" t="s">
        <v>199</v>
      </c>
      <c r="V89" s="39" t="s">
        <v>57</v>
      </c>
      <c r="W89" s="39" t="s">
        <v>57</v>
      </c>
      <c r="X89" s="39" t="s">
        <v>57</v>
      </c>
      <c r="Y89" s="39" t="s">
        <v>57</v>
      </c>
      <c r="Z89" s="39" t="s">
        <v>57</v>
      </c>
      <c r="AA89" s="39" t="s">
        <v>57</v>
      </c>
      <c r="AB89" s="39" t="s">
        <v>57</v>
      </c>
      <c r="AC89" s="39" t="s">
        <v>57</v>
      </c>
      <c r="AE89" s="25">
        <f>COUNTIFS(F89,"")</f>
        <v>0</v>
      </c>
    </row>
    <row r="90" spans="2:31" ht="12" outlineLevel="1">
      <c r="B90" s="140" t="str">
        <f t="shared" si="16"/>
        <v/>
      </c>
      <c r="D90" s="133" t="str">
        <f>INDEX($I90:$R90,MATCH(General!$F$14,$I$4:$R$4,0))</f>
        <v>Interest rate per annum</v>
      </c>
      <c r="E90" s="132" t="str">
        <f>INDEX($T90:$AC90,MATCH(General!$F$14,$T$4:$AC$4,0))</f>
        <v>%</v>
      </c>
      <c r="F90" s="29">
        <v>0.05</v>
      </c>
      <c r="I90" s="39" t="s">
        <v>156</v>
      </c>
      <c r="J90" s="39" t="s">
        <v>57</v>
      </c>
      <c r="K90" s="39" t="s">
        <v>57</v>
      </c>
      <c r="L90" s="39" t="s">
        <v>57</v>
      </c>
      <c r="M90" s="39" t="s">
        <v>57</v>
      </c>
      <c r="N90" s="39" t="s">
        <v>57</v>
      </c>
      <c r="O90" s="39" t="s">
        <v>57</v>
      </c>
      <c r="P90" s="39" t="s">
        <v>57</v>
      </c>
      <c r="Q90" s="39" t="s">
        <v>57</v>
      </c>
      <c r="R90" s="39" t="s">
        <v>57</v>
      </c>
      <c r="T90" s="39" t="s">
        <v>21</v>
      </c>
      <c r="U90" s="39" t="s">
        <v>21</v>
      </c>
      <c r="V90" s="39" t="s">
        <v>57</v>
      </c>
      <c r="W90" s="39" t="s">
        <v>57</v>
      </c>
      <c r="X90" s="39" t="s">
        <v>57</v>
      </c>
      <c r="Y90" s="39" t="s">
        <v>57</v>
      </c>
      <c r="Z90" s="39" t="s">
        <v>57</v>
      </c>
      <c r="AA90" s="39" t="s">
        <v>57</v>
      </c>
      <c r="AB90" s="39" t="s">
        <v>57</v>
      </c>
      <c r="AC90" s="39" t="s">
        <v>57</v>
      </c>
      <c r="AE90" s="25">
        <f>COUNTIFS(F90,"")</f>
        <v>0</v>
      </c>
    </row>
    <row r="91" spans="2:31" ht="12" outlineLevel="1">
      <c r="B91" s="140" t="str">
        <f t="shared" si="16"/>
        <v/>
      </c>
      <c r="D91" s="133" t="str">
        <f>INDEX($I91:$R91,MATCH(General!$F$14,$I$4:$R$4,0))</f>
        <v>Tenor</v>
      </c>
      <c r="E91" s="132" t="str">
        <f>INDEX($T91:$AC91,MATCH(General!$F$14,$T$4:$AC$4,0))</f>
        <v>years</v>
      </c>
      <c r="F91" s="43">
        <v>10</v>
      </c>
      <c r="I91" s="39" t="s">
        <v>152</v>
      </c>
      <c r="J91" s="39" t="s">
        <v>57</v>
      </c>
      <c r="K91" s="39" t="s">
        <v>57</v>
      </c>
      <c r="L91" s="39" t="s">
        <v>57</v>
      </c>
      <c r="M91" s="39" t="s">
        <v>57</v>
      </c>
      <c r="N91" s="39" t="s">
        <v>57</v>
      </c>
      <c r="O91" s="39" t="s">
        <v>57</v>
      </c>
      <c r="P91" s="39" t="s">
        <v>57</v>
      </c>
      <c r="Q91" s="39" t="s">
        <v>57</v>
      </c>
      <c r="R91" s="39" t="s">
        <v>57</v>
      </c>
      <c r="T91" s="39" t="s">
        <v>96</v>
      </c>
      <c r="U91" s="39" t="s">
        <v>146</v>
      </c>
      <c r="V91" s="39" t="s">
        <v>57</v>
      </c>
      <c r="W91" s="39" t="s">
        <v>57</v>
      </c>
      <c r="X91" s="39" t="s">
        <v>57</v>
      </c>
      <c r="Y91" s="39" t="s">
        <v>57</v>
      </c>
      <c r="Z91" s="39" t="s">
        <v>57</v>
      </c>
      <c r="AA91" s="39" t="s">
        <v>57</v>
      </c>
      <c r="AB91" s="39" t="s">
        <v>57</v>
      </c>
      <c r="AC91" s="39" t="s">
        <v>57</v>
      </c>
      <c r="AE91" s="25">
        <f>COUNTIFS(F91,"")</f>
        <v>0</v>
      </c>
    </row>
    <row r="92" spans="2:31" outlineLevel="1">
      <c r="E92" s="11"/>
    </row>
    <row r="93" spans="2:31" outlineLevel="1">
      <c r="D93" s="129" t="str">
        <f>INDEX($I93:$R93,MATCH(General!$F$14,$I$4:$R$4,0))</f>
        <v>Bonds (EuGBS-SLB)</v>
      </c>
      <c r="E93" s="72" t="str">
        <f>Config!$I$141</f>
        <v>Unit</v>
      </c>
      <c r="F93" s="129"/>
      <c r="I93" s="39" t="s">
        <v>181</v>
      </c>
      <c r="J93" s="39" t="s">
        <v>57</v>
      </c>
      <c r="K93" s="39" t="s">
        <v>57</v>
      </c>
      <c r="L93" s="39" t="s">
        <v>57</v>
      </c>
      <c r="M93" s="39" t="s">
        <v>57</v>
      </c>
      <c r="N93" s="39" t="s">
        <v>57</v>
      </c>
      <c r="O93" s="39" t="s">
        <v>57</v>
      </c>
      <c r="P93" s="39" t="s">
        <v>57</v>
      </c>
      <c r="Q93" s="39" t="s">
        <v>57</v>
      </c>
      <c r="R93" s="39" t="s">
        <v>57</v>
      </c>
    </row>
    <row r="94" spans="2:31" outlineLevel="1">
      <c r="D94" s="127" t="str">
        <f>INDEX($I94:$R94,MATCH(General!$F$14,$I$4:$R$4,0))</f>
        <v>Preparation costs related to the type of financing</v>
      </c>
      <c r="E94" s="128" t="str">
        <f>General!$F$16</f>
        <v>EUR</v>
      </c>
      <c r="F94" s="28">
        <f>SUM(F95:F96)</f>
        <v>0</v>
      </c>
      <c r="I94" s="39" t="s">
        <v>91</v>
      </c>
      <c r="J94" s="39" t="s">
        <v>57</v>
      </c>
      <c r="K94" s="39" t="s">
        <v>57</v>
      </c>
      <c r="L94" s="39" t="s">
        <v>57</v>
      </c>
      <c r="M94" s="39" t="s">
        <v>57</v>
      </c>
      <c r="N94" s="39" t="s">
        <v>57</v>
      </c>
      <c r="O94" s="39" t="s">
        <v>57</v>
      </c>
      <c r="P94" s="39" t="s">
        <v>57</v>
      </c>
      <c r="Q94" s="39" t="s">
        <v>57</v>
      </c>
      <c r="R94" s="39" t="s">
        <v>57</v>
      </c>
      <c r="T94" s="8"/>
      <c r="U94" s="8"/>
      <c r="V94" s="8"/>
      <c r="W94" s="8"/>
      <c r="X94" s="8"/>
      <c r="Y94" s="8"/>
      <c r="Z94" s="8"/>
      <c r="AA94" s="8"/>
      <c r="AB94" s="8"/>
      <c r="AC94" s="8"/>
    </row>
    <row r="95" spans="2:31" outlineLevel="1">
      <c r="B95" s="140" t="str">
        <f t="shared" ref="B95:B96" si="17">IF(AE95&lt;&gt;0,"!","")</f>
        <v>!</v>
      </c>
      <c r="D95" s="126" t="str">
        <f>INDEX($I95:$R95,MATCH(General!$F$14,$I$4:$R$4,0))</f>
        <v>Pre-issuance costs (investment advisory and legal fees, credit and risk rating, external review and certification)</v>
      </c>
      <c r="E95" s="60" t="str">
        <f>General!$F$16</f>
        <v>EUR</v>
      </c>
      <c r="F95" s="24"/>
      <c r="I95" s="39" t="s">
        <v>182</v>
      </c>
      <c r="J95" s="39" t="s">
        <v>57</v>
      </c>
      <c r="K95" s="39" t="s">
        <v>57</v>
      </c>
      <c r="L95" s="39" t="s">
        <v>57</v>
      </c>
      <c r="M95" s="39" t="s">
        <v>57</v>
      </c>
      <c r="N95" s="39" t="s">
        <v>57</v>
      </c>
      <c r="O95" s="39" t="s">
        <v>57</v>
      </c>
      <c r="P95" s="39" t="s">
        <v>57</v>
      </c>
      <c r="Q95" s="39" t="s">
        <v>57</v>
      </c>
      <c r="R95" s="39" t="s">
        <v>57</v>
      </c>
      <c r="T95" s="8"/>
      <c r="U95" s="8"/>
      <c r="V95" s="8"/>
      <c r="W95" s="8"/>
      <c r="X95" s="8"/>
      <c r="Y95" s="8"/>
      <c r="Z95" s="8"/>
      <c r="AA95" s="8"/>
      <c r="AB95" s="8"/>
      <c r="AC95" s="8"/>
      <c r="AE95" s="25">
        <f>COUNTIFS(F95,"")</f>
        <v>1</v>
      </c>
    </row>
    <row r="96" spans="2:31" outlineLevel="1">
      <c r="B96" s="140" t="str">
        <f t="shared" si="17"/>
        <v>!</v>
      </c>
      <c r="D96" s="126" t="str">
        <f>INDEX($I96:$R96,MATCH(General!$F$14,$I$4:$R$4,0))</f>
        <v>Issuance costs (underwriting and placement fees, exchange listing, regulatory and depository-settlement fees)</v>
      </c>
      <c r="E96" s="60" t="str">
        <f>General!$F$16</f>
        <v>EUR</v>
      </c>
      <c r="F96" s="24"/>
      <c r="I96" s="39" t="s">
        <v>177</v>
      </c>
      <c r="J96" s="39" t="s">
        <v>57</v>
      </c>
      <c r="K96" s="39" t="s">
        <v>57</v>
      </c>
      <c r="L96" s="39" t="s">
        <v>57</v>
      </c>
      <c r="M96" s="39" t="s">
        <v>57</v>
      </c>
      <c r="N96" s="39" t="s">
        <v>57</v>
      </c>
      <c r="O96" s="39" t="s">
        <v>57</v>
      </c>
      <c r="P96" s="39" t="s">
        <v>57</v>
      </c>
      <c r="Q96" s="39" t="s">
        <v>57</v>
      </c>
      <c r="R96" s="39" t="s">
        <v>57</v>
      </c>
      <c r="T96" s="8"/>
      <c r="U96" s="8"/>
      <c r="V96" s="8"/>
      <c r="W96" s="8"/>
      <c r="X96" s="8"/>
      <c r="Y96" s="8"/>
      <c r="Z96" s="8"/>
      <c r="AA96" s="8"/>
      <c r="AB96" s="8"/>
      <c r="AC96" s="8"/>
      <c r="AE96" s="25">
        <f>COUNTIFS(F96,"")</f>
        <v>1</v>
      </c>
    </row>
    <row r="97" spans="2:31" outlineLevel="1">
      <c r="D97" s="127" t="str">
        <f>INDEX($I97:$R97,MATCH(General!$F$14,$I$4:$R$4,0))</f>
        <v>Post-Issuance and ongoing compliance costs</v>
      </c>
      <c r="E97" s="128" t="str">
        <f>General!$F$16</f>
        <v>EUR</v>
      </c>
      <c r="F97" s="28">
        <f>SUM(F98:F99)</f>
        <v>0</v>
      </c>
      <c r="I97" s="39" t="s">
        <v>178</v>
      </c>
      <c r="J97" s="39" t="s">
        <v>57</v>
      </c>
      <c r="K97" s="39" t="s">
        <v>57</v>
      </c>
      <c r="L97" s="39" t="s">
        <v>57</v>
      </c>
      <c r="M97" s="39" t="s">
        <v>57</v>
      </c>
      <c r="N97" s="39" t="s">
        <v>57</v>
      </c>
      <c r="O97" s="39" t="s">
        <v>57</v>
      </c>
      <c r="P97" s="39" t="s">
        <v>57</v>
      </c>
      <c r="Q97" s="39" t="s">
        <v>57</v>
      </c>
      <c r="R97" s="39" t="s">
        <v>57</v>
      </c>
      <c r="T97" s="8"/>
      <c r="U97" s="8"/>
      <c r="V97" s="8"/>
      <c r="W97" s="8"/>
      <c r="X97" s="8"/>
      <c r="Y97" s="8"/>
      <c r="Z97" s="8"/>
      <c r="AA97" s="8"/>
      <c r="AB97" s="8"/>
      <c r="AC97" s="8"/>
    </row>
    <row r="98" spans="2:31" outlineLevel="1">
      <c r="B98" s="140" t="str">
        <f t="shared" ref="B98:B99" si="18">IF(AE98&lt;&gt;0,"!","")</f>
        <v>!</v>
      </c>
      <c r="D98" s="126" t="str">
        <f>INDEX($I98:$R98,MATCH(General!$F$14,$I$4:$R$4,0))</f>
        <v xml:space="preserve">Annual stock exchange and depository </v>
      </c>
      <c r="E98" s="60" t="str">
        <f>General!$F$16</f>
        <v>EUR</v>
      </c>
      <c r="F98" s="24"/>
      <c r="I98" s="39" t="s">
        <v>179</v>
      </c>
      <c r="J98" s="39" t="s">
        <v>57</v>
      </c>
      <c r="K98" s="39" t="s">
        <v>57</v>
      </c>
      <c r="L98" s="39" t="s">
        <v>57</v>
      </c>
      <c r="M98" s="39" t="s">
        <v>57</v>
      </c>
      <c r="N98" s="39" t="s">
        <v>57</v>
      </c>
      <c r="O98" s="39" t="s">
        <v>57</v>
      </c>
      <c r="P98" s="39" t="s">
        <v>57</v>
      </c>
      <c r="Q98" s="39" t="s">
        <v>57</v>
      </c>
      <c r="R98" s="39" t="s">
        <v>57</v>
      </c>
      <c r="T98" s="8"/>
      <c r="U98" s="8"/>
      <c r="V98" s="8"/>
      <c r="W98" s="8"/>
      <c r="X98" s="8"/>
      <c r="Y98" s="8"/>
      <c r="Z98" s="8"/>
      <c r="AA98" s="8"/>
      <c r="AB98" s="8"/>
      <c r="AC98" s="8"/>
      <c r="AE98" s="25">
        <f>COUNTIFS(F98,"")</f>
        <v>1</v>
      </c>
    </row>
    <row r="99" spans="2:31" outlineLevel="1">
      <c r="B99" s="140" t="str">
        <f t="shared" si="18"/>
        <v>!</v>
      </c>
      <c r="D99" s="126" t="str">
        <f>INDEX($I99:$R99,MATCH(General!$F$14,$I$4:$R$4,0))</f>
        <v>External allocation reviews and audits (Post-Issuance)</v>
      </c>
      <c r="E99" s="60" t="str">
        <f>General!$F$16</f>
        <v>EUR</v>
      </c>
      <c r="F99" s="24"/>
      <c r="I99" s="39" t="s">
        <v>183</v>
      </c>
      <c r="J99" s="39" t="s">
        <v>57</v>
      </c>
      <c r="K99" s="39" t="s">
        <v>57</v>
      </c>
      <c r="L99" s="39" t="s">
        <v>57</v>
      </c>
      <c r="M99" s="39" t="s">
        <v>57</v>
      </c>
      <c r="N99" s="39" t="s">
        <v>57</v>
      </c>
      <c r="O99" s="39" t="s">
        <v>57</v>
      </c>
      <c r="P99" s="39" t="s">
        <v>57</v>
      </c>
      <c r="Q99" s="39" t="s">
        <v>57</v>
      </c>
      <c r="R99" s="39" t="s">
        <v>57</v>
      </c>
      <c r="T99" s="8"/>
      <c r="U99" s="8"/>
      <c r="V99" s="8"/>
      <c r="W99" s="8"/>
      <c r="X99" s="8"/>
      <c r="Y99" s="8"/>
      <c r="Z99" s="8"/>
      <c r="AA99" s="8"/>
      <c r="AB99" s="8"/>
      <c r="AC99" s="8"/>
      <c r="AE99" s="25">
        <f>COUNTIFS(F99,"")</f>
        <v>1</v>
      </c>
    </row>
    <row r="100" spans="2:31" outlineLevel="1">
      <c r="D100" s="127" t="str">
        <f>INDEX($I100:$R100,MATCH(General!$F$14,$I$4:$R$4,0))</f>
        <v>Financing conditions</v>
      </c>
      <c r="E100" s="11"/>
      <c r="I100" s="39" t="s">
        <v>162</v>
      </c>
      <c r="J100" s="39" t="s">
        <v>57</v>
      </c>
      <c r="K100" s="39" t="s">
        <v>57</v>
      </c>
      <c r="L100" s="39" t="s">
        <v>57</v>
      </c>
      <c r="M100" s="39" t="s">
        <v>57</v>
      </c>
      <c r="N100" s="39" t="s">
        <v>57</v>
      </c>
      <c r="O100" s="39" t="s">
        <v>57</v>
      </c>
      <c r="P100" s="39" t="s">
        <v>57</v>
      </c>
      <c r="Q100" s="39" t="s">
        <v>57</v>
      </c>
      <c r="R100" s="39" t="s">
        <v>57</v>
      </c>
    </row>
    <row r="101" spans="2:31" outlineLevel="1">
      <c r="D101" s="126" t="str">
        <f>INDEX($I101:$R101,MATCH(General!$F$14,$I$4:$R$4,0))</f>
        <v>Bonds (EuGBS-SLB)</v>
      </c>
      <c r="E101" s="11"/>
      <c r="I101" s="39" t="s">
        <v>181</v>
      </c>
      <c r="J101" s="39" t="s">
        <v>57</v>
      </c>
      <c r="K101" s="39" t="s">
        <v>57</v>
      </c>
      <c r="L101" s="39" t="s">
        <v>57</v>
      </c>
      <c r="M101" s="39" t="s">
        <v>57</v>
      </c>
      <c r="N101" s="39" t="s">
        <v>57</v>
      </c>
      <c r="O101" s="39" t="s">
        <v>57</v>
      </c>
      <c r="P101" s="39" t="s">
        <v>57</v>
      </c>
      <c r="Q101" s="39" t="s">
        <v>57</v>
      </c>
      <c r="R101" s="39" t="s">
        <v>57</v>
      </c>
    </row>
    <row r="102" spans="2:31" ht="12" outlineLevel="1">
      <c r="B102" s="140" t="str">
        <f>IF(AE102&lt;&gt;0,"!","")</f>
        <v/>
      </c>
      <c r="D102" s="133" t="str">
        <f>INDEX($I102:$R102,MATCH(General!$F$14,$I$4:$R$4,0))</f>
        <v>Entity granting a financing</v>
      </c>
      <c r="E102" s="132" t="str">
        <f>INDEX($T102:$AC102,MATCH(General!$F$14,$T$4:$AC$4,0))</f>
        <v>text</v>
      </c>
      <c r="F102" s="43" t="s">
        <v>160</v>
      </c>
      <c r="I102" s="39" t="s">
        <v>170</v>
      </c>
      <c r="J102" s="39" t="s">
        <v>57</v>
      </c>
      <c r="K102" s="39" t="s">
        <v>57</v>
      </c>
      <c r="L102" s="39" t="s">
        <v>57</v>
      </c>
      <c r="M102" s="39" t="s">
        <v>57</v>
      </c>
      <c r="N102" s="39" t="s">
        <v>57</v>
      </c>
      <c r="O102" s="39" t="s">
        <v>57</v>
      </c>
      <c r="P102" s="39" t="s">
        <v>57</v>
      </c>
      <c r="Q102" s="39" t="s">
        <v>57</v>
      </c>
      <c r="R102" s="39" t="s">
        <v>57</v>
      </c>
      <c r="T102" s="39" t="s">
        <v>107</v>
      </c>
      <c r="U102" s="39" t="s">
        <v>199</v>
      </c>
      <c r="V102" s="39" t="s">
        <v>57</v>
      </c>
      <c r="W102" s="39" t="s">
        <v>57</v>
      </c>
      <c r="X102" s="39" t="s">
        <v>57</v>
      </c>
      <c r="Y102" s="39" t="s">
        <v>57</v>
      </c>
      <c r="Z102" s="39" t="s">
        <v>57</v>
      </c>
      <c r="AA102" s="39" t="s">
        <v>57</v>
      </c>
      <c r="AB102" s="39" t="s">
        <v>57</v>
      </c>
      <c r="AC102" s="39" t="s">
        <v>57</v>
      </c>
      <c r="AE102" s="25">
        <f>COUNTIFS(F102,"")</f>
        <v>0</v>
      </c>
    </row>
    <row r="103" spans="2:31" ht="12" outlineLevel="1">
      <c r="B103" s="140" t="str">
        <f t="shared" ref="B103:B105" si="19">IF(AE103&lt;&gt;0,"!","")</f>
        <v/>
      </c>
      <c r="D103" s="133" t="str">
        <f>INDEX($I103:$R103,MATCH(General!$F$14,$I$4:$R$4,0))</f>
        <v>Is public investment financed with EU funds?</v>
      </c>
      <c r="E103" s="132" t="str">
        <f>INDEX($T103:$AC103,MATCH(General!$F$14,$T$4:$AC$4,0))</f>
        <v>text</v>
      </c>
      <c r="F103" s="43" t="s">
        <v>455</v>
      </c>
      <c r="I103" s="39" t="s">
        <v>454</v>
      </c>
      <c r="J103" s="39" t="s">
        <v>57</v>
      </c>
      <c r="K103" s="39" t="s">
        <v>57</v>
      </c>
      <c r="L103" s="39" t="s">
        <v>57</v>
      </c>
      <c r="M103" s="39" t="s">
        <v>57</v>
      </c>
      <c r="N103" s="39" t="s">
        <v>57</v>
      </c>
      <c r="O103" s="39" t="s">
        <v>57</v>
      </c>
      <c r="P103" s="39" t="s">
        <v>57</v>
      </c>
      <c r="Q103" s="39" t="s">
        <v>57</v>
      </c>
      <c r="R103" s="39" t="s">
        <v>57</v>
      </c>
      <c r="T103" s="39" t="s">
        <v>107</v>
      </c>
      <c r="U103" s="39" t="s">
        <v>199</v>
      </c>
      <c r="V103" s="39" t="s">
        <v>57</v>
      </c>
      <c r="W103" s="39" t="s">
        <v>57</v>
      </c>
      <c r="X103" s="39" t="s">
        <v>57</v>
      </c>
      <c r="Y103" s="39" t="s">
        <v>57</v>
      </c>
      <c r="Z103" s="39" t="s">
        <v>57</v>
      </c>
      <c r="AA103" s="39" t="s">
        <v>57</v>
      </c>
      <c r="AB103" s="39" t="s">
        <v>57</v>
      </c>
      <c r="AC103" s="39" t="s">
        <v>57</v>
      </c>
      <c r="AE103" s="25">
        <f>COUNTIFS(F103,"")</f>
        <v>0</v>
      </c>
    </row>
    <row r="104" spans="2:31" ht="12" outlineLevel="1">
      <c r="B104" s="140" t="str">
        <f t="shared" si="19"/>
        <v/>
      </c>
      <c r="D104" s="133" t="str">
        <f>INDEX($I104:$R104,MATCH(General!$F$14,$I$4:$R$4,0))</f>
        <v>Interest rate per annum</v>
      </c>
      <c r="E104" s="132" t="str">
        <f>INDEX($T104:$AC104,MATCH(General!$F$14,$T$4:$AC$4,0))</f>
        <v>%</v>
      </c>
      <c r="F104" s="29">
        <v>4.8000000000000001E-2</v>
      </c>
      <c r="I104" s="39" t="s">
        <v>156</v>
      </c>
      <c r="J104" s="39" t="s">
        <v>57</v>
      </c>
      <c r="K104" s="39" t="s">
        <v>57</v>
      </c>
      <c r="L104" s="39" t="s">
        <v>57</v>
      </c>
      <c r="M104" s="39" t="s">
        <v>57</v>
      </c>
      <c r="N104" s="39" t="s">
        <v>57</v>
      </c>
      <c r="O104" s="39" t="s">
        <v>57</v>
      </c>
      <c r="P104" s="39" t="s">
        <v>57</v>
      </c>
      <c r="Q104" s="39" t="s">
        <v>57</v>
      </c>
      <c r="R104" s="39" t="s">
        <v>57</v>
      </c>
      <c r="T104" s="39" t="s">
        <v>21</v>
      </c>
      <c r="U104" s="39" t="s">
        <v>21</v>
      </c>
      <c r="V104" s="39" t="s">
        <v>57</v>
      </c>
      <c r="W104" s="39" t="s">
        <v>57</v>
      </c>
      <c r="X104" s="39" t="s">
        <v>57</v>
      </c>
      <c r="Y104" s="39" t="s">
        <v>57</v>
      </c>
      <c r="Z104" s="39" t="s">
        <v>57</v>
      </c>
      <c r="AA104" s="39" t="s">
        <v>57</v>
      </c>
      <c r="AB104" s="39" t="s">
        <v>57</v>
      </c>
      <c r="AC104" s="39" t="s">
        <v>57</v>
      </c>
      <c r="AE104" s="25">
        <f>COUNTIFS(F104,"")</f>
        <v>0</v>
      </c>
    </row>
    <row r="105" spans="2:31" ht="12" outlineLevel="1">
      <c r="B105" s="140" t="str">
        <f t="shared" si="19"/>
        <v/>
      </c>
      <c r="D105" s="133" t="str">
        <f>INDEX($I105:$R105,MATCH(General!$F$14,$I$4:$R$4,0))</f>
        <v>Tenor</v>
      </c>
      <c r="E105" s="132" t="str">
        <f>INDEX($T105:$AC105,MATCH(General!$F$14,$T$4:$AC$4,0))</f>
        <v>years</v>
      </c>
      <c r="F105" s="43">
        <v>10</v>
      </c>
      <c r="I105" s="39" t="s">
        <v>152</v>
      </c>
      <c r="J105" s="39" t="s">
        <v>57</v>
      </c>
      <c r="K105" s="39" t="s">
        <v>57</v>
      </c>
      <c r="L105" s="39" t="s">
        <v>57</v>
      </c>
      <c r="M105" s="39" t="s">
        <v>57</v>
      </c>
      <c r="N105" s="39" t="s">
        <v>57</v>
      </c>
      <c r="O105" s="39" t="s">
        <v>57</v>
      </c>
      <c r="P105" s="39" t="s">
        <v>57</v>
      </c>
      <c r="Q105" s="39" t="s">
        <v>57</v>
      </c>
      <c r="R105" s="39" t="s">
        <v>57</v>
      </c>
      <c r="T105" s="39" t="s">
        <v>96</v>
      </c>
      <c r="U105" s="39" t="s">
        <v>146</v>
      </c>
      <c r="V105" s="39" t="s">
        <v>57</v>
      </c>
      <c r="W105" s="39" t="s">
        <v>57</v>
      </c>
      <c r="X105" s="39" t="s">
        <v>57</v>
      </c>
      <c r="Y105" s="39" t="s">
        <v>57</v>
      </c>
      <c r="Z105" s="39" t="s">
        <v>57</v>
      </c>
      <c r="AA105" s="39" t="s">
        <v>57</v>
      </c>
      <c r="AB105" s="39" t="s">
        <v>57</v>
      </c>
      <c r="AC105" s="39" t="s">
        <v>57</v>
      </c>
      <c r="AE105" s="25">
        <f>COUNTIFS(F105,"")</f>
        <v>0</v>
      </c>
    </row>
    <row r="106" spans="2:31" outlineLevel="1">
      <c r="E106" s="11"/>
    </row>
    <row r="107" spans="2:31" outlineLevel="1">
      <c r="D107" s="129" t="str">
        <f>INDEX($I107:$R107,MATCH(General!$F$14,$I$4:$R$4,0))</f>
        <v>EPC + Own funds + Grant + Loan</v>
      </c>
      <c r="E107" s="72" t="str">
        <f>Config!$I$141</f>
        <v>Unit</v>
      </c>
      <c r="F107" s="129"/>
      <c r="I107" s="39" t="s">
        <v>551</v>
      </c>
      <c r="J107" s="39" t="s">
        <v>57</v>
      </c>
      <c r="K107" s="39" t="s">
        <v>57</v>
      </c>
      <c r="L107" s="39" t="s">
        <v>57</v>
      </c>
      <c r="M107" s="39" t="s">
        <v>57</v>
      </c>
      <c r="N107" s="39" t="s">
        <v>57</v>
      </c>
      <c r="O107" s="39" t="s">
        <v>57</v>
      </c>
      <c r="P107" s="39" t="s">
        <v>57</v>
      </c>
      <c r="Q107" s="39" t="s">
        <v>57</v>
      </c>
      <c r="R107" s="39" t="s">
        <v>57</v>
      </c>
    </row>
    <row r="108" spans="2:31" outlineLevel="1">
      <c r="D108" s="127" t="str">
        <f>INDEX($I108:$R108,MATCH(General!$F$14,$I$4:$R$4,0))</f>
        <v>Preparation costs related to the type of financing</v>
      </c>
      <c r="E108" s="128" t="str">
        <f>General!$F$16</f>
        <v>EUR</v>
      </c>
      <c r="F108" s="28">
        <f>SUM(F109:F111)</f>
        <v>20000</v>
      </c>
      <c r="I108" s="39" t="s">
        <v>91</v>
      </c>
      <c r="J108" s="39" t="s">
        <v>57</v>
      </c>
      <c r="K108" s="39" t="s">
        <v>57</v>
      </c>
      <c r="L108" s="39" t="s">
        <v>57</v>
      </c>
      <c r="M108" s="39" t="s">
        <v>57</v>
      </c>
      <c r="N108" s="39" t="s">
        <v>57</v>
      </c>
      <c r="O108" s="39" t="s">
        <v>57</v>
      </c>
      <c r="P108" s="39" t="s">
        <v>57</v>
      </c>
      <c r="Q108" s="39" t="s">
        <v>57</v>
      </c>
      <c r="R108" s="39" t="s">
        <v>57</v>
      </c>
      <c r="T108" s="8"/>
      <c r="U108" s="8"/>
      <c r="V108" s="8"/>
      <c r="W108" s="8"/>
      <c r="X108" s="8"/>
      <c r="Y108" s="8"/>
      <c r="Z108" s="8"/>
      <c r="AA108" s="8"/>
      <c r="AB108" s="8"/>
      <c r="AC108" s="8"/>
    </row>
    <row r="109" spans="2:31" outlineLevel="1">
      <c r="B109" s="140" t="str">
        <f t="shared" ref="B109:B111" si="20">IF(AE109&lt;&gt;0,"!","")</f>
        <v/>
      </c>
      <c r="D109" s="126" t="str">
        <f>INDEX($I109:$R109,MATCH(General!$F$14,$I$4:$R$4,0))</f>
        <v>Project management and reporting</v>
      </c>
      <c r="E109" s="60" t="str">
        <f>General!$F$16</f>
        <v>EUR</v>
      </c>
      <c r="F109" s="24">
        <v>10000</v>
      </c>
      <c r="I109" s="39" t="s">
        <v>147</v>
      </c>
      <c r="J109" s="39" t="s">
        <v>57</v>
      </c>
      <c r="K109" s="39" t="s">
        <v>57</v>
      </c>
      <c r="L109" s="39" t="s">
        <v>57</v>
      </c>
      <c r="M109" s="39" t="s">
        <v>57</v>
      </c>
      <c r="N109" s="39" t="s">
        <v>57</v>
      </c>
      <c r="O109" s="39" t="s">
        <v>57</v>
      </c>
      <c r="P109" s="39" t="s">
        <v>57</v>
      </c>
      <c r="Q109" s="39" t="s">
        <v>57</v>
      </c>
      <c r="R109" s="39" t="s">
        <v>57</v>
      </c>
      <c r="T109" s="8"/>
      <c r="U109" s="8"/>
      <c r="V109" s="8"/>
      <c r="W109" s="8"/>
      <c r="X109" s="8"/>
      <c r="Y109" s="8"/>
      <c r="Z109" s="8"/>
      <c r="AA109" s="8"/>
      <c r="AB109" s="8"/>
      <c r="AC109" s="8"/>
      <c r="AE109" s="25">
        <f>COUNTIFS(F109,"")</f>
        <v>0</v>
      </c>
    </row>
    <row r="110" spans="2:31" outlineLevel="1">
      <c r="B110" s="140" t="str">
        <f t="shared" si="20"/>
        <v>!</v>
      </c>
      <c r="D110" s="126" t="str">
        <f>INDEX($I110:$R110,MATCH(General!$F$14,$I$4:$R$4,0))</f>
        <v>Investment plan with socioeconomic assessment</v>
      </c>
      <c r="E110" s="60" t="str">
        <f>General!$F$16</f>
        <v>EUR</v>
      </c>
      <c r="F110" s="24"/>
      <c r="I110" s="39" t="s">
        <v>166</v>
      </c>
      <c r="J110" s="39" t="s">
        <v>57</v>
      </c>
      <c r="K110" s="39" t="s">
        <v>57</v>
      </c>
      <c r="L110" s="39" t="s">
        <v>57</v>
      </c>
      <c r="M110" s="39" t="s">
        <v>57</v>
      </c>
      <c r="N110" s="39" t="s">
        <v>57</v>
      </c>
      <c r="O110" s="39" t="s">
        <v>57</v>
      </c>
      <c r="P110" s="39" t="s">
        <v>57</v>
      </c>
      <c r="Q110" s="39" t="s">
        <v>57</v>
      </c>
      <c r="R110" s="39" t="s">
        <v>57</v>
      </c>
      <c r="T110" s="8"/>
      <c r="U110" s="8"/>
      <c r="V110" s="8"/>
      <c r="W110" s="8"/>
      <c r="X110" s="8"/>
      <c r="Y110" s="8"/>
      <c r="Z110" s="8"/>
      <c r="AA110" s="8"/>
      <c r="AB110" s="8"/>
      <c r="AC110" s="8"/>
      <c r="AE110" s="25">
        <f>COUNTIFS(F110,"")</f>
        <v>1</v>
      </c>
    </row>
    <row r="111" spans="2:31" outlineLevel="1">
      <c r="B111" s="140" t="str">
        <f t="shared" si="20"/>
        <v/>
      </c>
      <c r="D111" s="126" t="str">
        <f>INDEX($I111:$R111,MATCH(General!$F$14,$I$4:$R$4,0))</f>
        <v>Other costs</v>
      </c>
      <c r="E111" s="60" t="str">
        <f>General!$F$16</f>
        <v>EUR</v>
      </c>
      <c r="F111" s="24">
        <v>10000</v>
      </c>
      <c r="I111" s="39" t="s">
        <v>94</v>
      </c>
      <c r="J111" s="39" t="s">
        <v>57</v>
      </c>
      <c r="K111" s="39" t="s">
        <v>57</v>
      </c>
      <c r="L111" s="39" t="s">
        <v>57</v>
      </c>
      <c r="M111" s="39" t="s">
        <v>57</v>
      </c>
      <c r="N111" s="39" t="s">
        <v>57</v>
      </c>
      <c r="O111" s="39" t="s">
        <v>57</v>
      </c>
      <c r="P111" s="39" t="s">
        <v>57</v>
      </c>
      <c r="Q111" s="39" t="s">
        <v>57</v>
      </c>
      <c r="R111" s="39" t="s">
        <v>57</v>
      </c>
      <c r="T111" s="8"/>
      <c r="U111" s="8"/>
      <c r="V111" s="8"/>
      <c r="W111" s="8"/>
      <c r="X111" s="8"/>
      <c r="Y111" s="8"/>
      <c r="Z111" s="8"/>
      <c r="AA111" s="8"/>
      <c r="AB111" s="8"/>
      <c r="AC111" s="8"/>
      <c r="AE111" s="25">
        <f>COUNTIFS(F111,"")</f>
        <v>0</v>
      </c>
    </row>
    <row r="112" spans="2:31" outlineLevel="1">
      <c r="D112" s="127" t="str">
        <f>INDEX($I112:$R112,MATCH(General!$F$14,$I$4:$R$4,0))</f>
        <v>Financing conditions</v>
      </c>
      <c r="E112" s="11"/>
      <c r="I112" s="39" t="s">
        <v>162</v>
      </c>
      <c r="J112" s="39" t="s">
        <v>57</v>
      </c>
      <c r="K112" s="39" t="s">
        <v>57</v>
      </c>
      <c r="L112" s="39" t="s">
        <v>57</v>
      </c>
      <c r="M112" s="39" t="s">
        <v>57</v>
      </c>
      <c r="N112" s="39" t="s">
        <v>57</v>
      </c>
      <c r="O112" s="39" t="s">
        <v>57</v>
      </c>
      <c r="P112" s="39" t="s">
        <v>57</v>
      </c>
      <c r="Q112" s="39" t="s">
        <v>57</v>
      </c>
      <c r="R112" s="39" t="s">
        <v>57</v>
      </c>
    </row>
    <row r="113" spans="2:31" outlineLevel="1">
      <c r="D113" s="126" t="str">
        <f>INDEX($I113:$R113,MATCH(General!$F$14,$I$4:$R$4,0))</f>
        <v>Own funds</v>
      </c>
      <c r="E113" s="11"/>
      <c r="I113" s="39" t="s">
        <v>93</v>
      </c>
      <c r="J113" s="39" t="s">
        <v>57</v>
      </c>
      <c r="K113" s="39" t="s">
        <v>57</v>
      </c>
      <c r="L113" s="39" t="s">
        <v>57</v>
      </c>
      <c r="M113" s="39" t="s">
        <v>57</v>
      </c>
      <c r="N113" s="39" t="s">
        <v>57</v>
      </c>
      <c r="O113" s="39" t="s">
        <v>57</v>
      </c>
      <c r="P113" s="39" t="s">
        <v>57</v>
      </c>
      <c r="Q113" s="39" t="s">
        <v>57</v>
      </c>
      <c r="R113" s="39" t="s">
        <v>57</v>
      </c>
    </row>
    <row r="114" spans="2:31" ht="12" outlineLevel="1">
      <c r="B114" s="140" t="str">
        <f t="shared" ref="B114" si="21">IF(AE114&lt;&gt;0,"!","")</f>
        <v/>
      </c>
      <c r="D114" s="133" t="str">
        <f>INDEX($I114:$R114,MATCH(General!$F$14,$I$4:$R$4,0))</f>
        <v>Entity granting a financing</v>
      </c>
      <c r="E114" s="132" t="str">
        <f>INDEX($T114:$AC114,MATCH(General!$F$14,$T$4:$AC$4,0))</f>
        <v>text</v>
      </c>
      <c r="F114" s="43" t="s">
        <v>161</v>
      </c>
      <c r="I114" s="39" t="s">
        <v>170</v>
      </c>
      <c r="J114" s="39" t="s">
        <v>57</v>
      </c>
      <c r="K114" s="39" t="s">
        <v>57</v>
      </c>
      <c r="L114" s="39" t="s">
        <v>57</v>
      </c>
      <c r="M114" s="39" t="s">
        <v>57</v>
      </c>
      <c r="N114" s="39" t="s">
        <v>57</v>
      </c>
      <c r="O114" s="39" t="s">
        <v>57</v>
      </c>
      <c r="P114" s="39" t="s">
        <v>57</v>
      </c>
      <c r="Q114" s="39" t="s">
        <v>57</v>
      </c>
      <c r="R114" s="39" t="s">
        <v>57</v>
      </c>
      <c r="T114" s="39" t="s">
        <v>107</v>
      </c>
      <c r="U114" s="39" t="s">
        <v>199</v>
      </c>
      <c r="V114" s="39" t="s">
        <v>57</v>
      </c>
      <c r="W114" s="39" t="s">
        <v>57</v>
      </c>
      <c r="X114" s="39" t="s">
        <v>57</v>
      </c>
      <c r="Y114" s="39" t="s">
        <v>57</v>
      </c>
      <c r="Z114" s="39" t="s">
        <v>57</v>
      </c>
      <c r="AA114" s="39" t="s">
        <v>57</v>
      </c>
      <c r="AB114" s="39" t="s">
        <v>57</v>
      </c>
      <c r="AC114" s="39" t="s">
        <v>57</v>
      </c>
      <c r="AE114" s="25">
        <f>COUNTIFS(F114,"")</f>
        <v>0</v>
      </c>
    </row>
    <row r="115" spans="2:31" outlineLevel="1">
      <c r="D115" s="126" t="str">
        <f>INDEX($I115:$R115,MATCH(General!$F$14,$I$4:$R$4,0))</f>
        <v>Grant</v>
      </c>
      <c r="E115" s="11"/>
      <c r="I115" s="39" t="s">
        <v>149</v>
      </c>
      <c r="J115" s="39" t="s">
        <v>57</v>
      </c>
      <c r="K115" s="39" t="s">
        <v>57</v>
      </c>
      <c r="L115" s="39" t="s">
        <v>57</v>
      </c>
      <c r="M115" s="39" t="s">
        <v>57</v>
      </c>
      <c r="N115" s="39" t="s">
        <v>57</v>
      </c>
      <c r="O115" s="39" t="s">
        <v>57</v>
      </c>
      <c r="P115" s="39" t="s">
        <v>57</v>
      </c>
      <c r="Q115" s="39" t="s">
        <v>57</v>
      </c>
      <c r="R115" s="39" t="s">
        <v>57</v>
      </c>
    </row>
    <row r="116" spans="2:31" ht="12" outlineLevel="1">
      <c r="B116" s="140" t="str">
        <f t="shared" ref="B116:B118" si="22">IF(AE116&lt;&gt;0,"!","")</f>
        <v/>
      </c>
      <c r="D116" s="133" t="str">
        <f>INDEX($I116:$R116,MATCH(General!$F$14,$I$4:$R$4,0))</f>
        <v>Entity granting a financing</v>
      </c>
      <c r="E116" s="132" t="str">
        <f>INDEX($T116:$AC116,MATCH(General!$F$14,$T$4:$AC$4,0))</f>
        <v>text</v>
      </c>
      <c r="F116" s="43" t="s">
        <v>160</v>
      </c>
      <c r="I116" s="39" t="s">
        <v>170</v>
      </c>
      <c r="J116" s="39" t="s">
        <v>57</v>
      </c>
      <c r="K116" s="39" t="s">
        <v>57</v>
      </c>
      <c r="L116" s="39" t="s">
        <v>57</v>
      </c>
      <c r="M116" s="39" t="s">
        <v>57</v>
      </c>
      <c r="N116" s="39" t="s">
        <v>57</v>
      </c>
      <c r="O116" s="39" t="s">
        <v>57</v>
      </c>
      <c r="P116" s="39" t="s">
        <v>57</v>
      </c>
      <c r="Q116" s="39" t="s">
        <v>57</v>
      </c>
      <c r="R116" s="39" t="s">
        <v>57</v>
      </c>
      <c r="T116" s="39" t="s">
        <v>107</v>
      </c>
      <c r="U116" s="39" t="s">
        <v>199</v>
      </c>
      <c r="V116" s="39" t="s">
        <v>57</v>
      </c>
      <c r="W116" s="39" t="s">
        <v>57</v>
      </c>
      <c r="X116" s="39" t="s">
        <v>57</v>
      </c>
      <c r="Y116" s="39" t="s">
        <v>57</v>
      </c>
      <c r="Z116" s="39" t="s">
        <v>57</v>
      </c>
      <c r="AA116" s="39" t="s">
        <v>57</v>
      </c>
      <c r="AB116" s="39" t="s">
        <v>57</v>
      </c>
      <c r="AC116" s="39" t="s">
        <v>57</v>
      </c>
      <c r="AE116" s="25">
        <f>COUNTIFS(F116,"")</f>
        <v>0</v>
      </c>
    </row>
    <row r="117" spans="2:31" ht="12" outlineLevel="1">
      <c r="B117" s="140" t="str">
        <f t="shared" si="22"/>
        <v/>
      </c>
      <c r="D117" s="133" t="str">
        <f>INDEX($I117:$R117,MATCH(General!$F$14,$I$4:$R$4,0))</f>
        <v>Is public investment financed with EU funds?</v>
      </c>
      <c r="E117" s="132" t="str">
        <f>INDEX($T117:$AC117,MATCH(General!$F$14,$T$4:$AC$4,0))</f>
        <v>text</v>
      </c>
      <c r="F117" s="43" t="s">
        <v>455</v>
      </c>
      <c r="I117" s="39" t="s">
        <v>454</v>
      </c>
      <c r="J117" s="39" t="s">
        <v>57</v>
      </c>
      <c r="K117" s="39" t="s">
        <v>57</v>
      </c>
      <c r="L117" s="39" t="s">
        <v>57</v>
      </c>
      <c r="M117" s="39" t="s">
        <v>57</v>
      </c>
      <c r="N117" s="39" t="s">
        <v>57</v>
      </c>
      <c r="O117" s="39" t="s">
        <v>57</v>
      </c>
      <c r="P117" s="39" t="s">
        <v>57</v>
      </c>
      <c r="Q117" s="39" t="s">
        <v>57</v>
      </c>
      <c r="R117" s="39" t="s">
        <v>57</v>
      </c>
      <c r="T117" s="39" t="s">
        <v>107</v>
      </c>
      <c r="U117" s="39" t="s">
        <v>199</v>
      </c>
      <c r="V117" s="39" t="s">
        <v>57</v>
      </c>
      <c r="W117" s="39" t="s">
        <v>57</v>
      </c>
      <c r="X117" s="39" t="s">
        <v>57</v>
      </c>
      <c r="Y117" s="39" t="s">
        <v>57</v>
      </c>
      <c r="Z117" s="39" t="s">
        <v>57</v>
      </c>
      <c r="AA117" s="39" t="s">
        <v>57</v>
      </c>
      <c r="AB117" s="39" t="s">
        <v>57</v>
      </c>
      <c r="AC117" s="39" t="s">
        <v>57</v>
      </c>
      <c r="AE117" s="25">
        <f>COUNTIFS(F117,"")</f>
        <v>0</v>
      </c>
    </row>
    <row r="118" spans="2:31" ht="12" outlineLevel="1">
      <c r="B118" s="140" t="str">
        <f t="shared" si="22"/>
        <v/>
      </c>
      <c r="D118" s="133" t="str">
        <f>INDEX($I118:$R118,MATCH(General!$F$14,$I$4:$R$4,0))</f>
        <v>Co-financing rate of eligible project costs</v>
      </c>
      <c r="E118" s="132" t="str">
        <f>INDEX($T118:$AC118,MATCH(General!$F$14,$T$4:$AC$4,0))</f>
        <v>%</v>
      </c>
      <c r="F118" s="29">
        <v>0.3</v>
      </c>
      <c r="I118" s="39" t="s">
        <v>92</v>
      </c>
      <c r="J118" s="39" t="s">
        <v>57</v>
      </c>
      <c r="K118" s="39" t="s">
        <v>57</v>
      </c>
      <c r="L118" s="39" t="s">
        <v>57</v>
      </c>
      <c r="M118" s="39" t="s">
        <v>57</v>
      </c>
      <c r="N118" s="39" t="s">
        <v>57</v>
      </c>
      <c r="O118" s="39" t="s">
        <v>57</v>
      </c>
      <c r="P118" s="39" t="s">
        <v>57</v>
      </c>
      <c r="Q118" s="39" t="s">
        <v>57</v>
      </c>
      <c r="R118" s="39" t="s">
        <v>57</v>
      </c>
      <c r="T118" s="39" t="s">
        <v>21</v>
      </c>
      <c r="U118" s="39" t="s">
        <v>21</v>
      </c>
      <c r="V118" s="39" t="s">
        <v>57</v>
      </c>
      <c r="W118" s="39" t="s">
        <v>57</v>
      </c>
      <c r="X118" s="39" t="s">
        <v>57</v>
      </c>
      <c r="Y118" s="39" t="s">
        <v>57</v>
      </c>
      <c r="Z118" s="39" t="s">
        <v>57</v>
      </c>
      <c r="AA118" s="39" t="s">
        <v>57</v>
      </c>
      <c r="AB118" s="39" t="s">
        <v>57</v>
      </c>
      <c r="AC118" s="39" t="s">
        <v>57</v>
      </c>
      <c r="AE118" s="25">
        <f>COUNTIFS(F118,"")</f>
        <v>0</v>
      </c>
    </row>
    <row r="119" spans="2:31" outlineLevel="1">
      <c r="D119" s="126" t="str">
        <f>INDEX($I119:$R119,MATCH(General!$F$14,$I$4:$R$4,0))</f>
        <v>Loan</v>
      </c>
      <c r="E119" s="11"/>
      <c r="I119" s="39" t="s">
        <v>566</v>
      </c>
      <c r="J119" s="39" t="s">
        <v>57</v>
      </c>
      <c r="K119" s="39" t="s">
        <v>57</v>
      </c>
      <c r="L119" s="39" t="s">
        <v>57</v>
      </c>
      <c r="M119" s="39" t="s">
        <v>57</v>
      </c>
      <c r="N119" s="39" t="s">
        <v>57</v>
      </c>
      <c r="O119" s="39" t="s">
        <v>57</v>
      </c>
      <c r="P119" s="39" t="s">
        <v>57</v>
      </c>
      <c r="Q119" s="39" t="s">
        <v>57</v>
      </c>
      <c r="R119" s="39" t="s">
        <v>57</v>
      </c>
    </row>
    <row r="120" spans="2:31" ht="12" outlineLevel="1">
      <c r="B120" s="140" t="str">
        <f t="shared" ref="B120:B124" si="23">IF(AE120&lt;&gt;0,"!","")</f>
        <v/>
      </c>
      <c r="D120" s="133" t="str">
        <f>INDEX($I120:$R120,MATCH(General!$F$14,$I$4:$R$4,0))</f>
        <v>Entity granting a financing</v>
      </c>
      <c r="E120" s="132" t="str">
        <f>INDEX($T120:$AC120,MATCH(General!$F$14,$T$4:$AC$4,0))</f>
        <v>text</v>
      </c>
      <c r="F120" s="43" t="s">
        <v>161</v>
      </c>
      <c r="I120" s="39" t="s">
        <v>170</v>
      </c>
      <c r="J120" s="39" t="s">
        <v>57</v>
      </c>
      <c r="K120" s="39" t="s">
        <v>57</v>
      </c>
      <c r="L120" s="39" t="s">
        <v>57</v>
      </c>
      <c r="M120" s="39" t="s">
        <v>57</v>
      </c>
      <c r="N120" s="39" t="s">
        <v>57</v>
      </c>
      <c r="O120" s="39" t="s">
        <v>57</v>
      </c>
      <c r="P120" s="39" t="s">
        <v>57</v>
      </c>
      <c r="Q120" s="39" t="s">
        <v>57</v>
      </c>
      <c r="R120" s="39" t="s">
        <v>57</v>
      </c>
      <c r="T120" s="39" t="s">
        <v>107</v>
      </c>
      <c r="U120" s="39" t="s">
        <v>199</v>
      </c>
      <c r="V120" s="39" t="s">
        <v>57</v>
      </c>
      <c r="W120" s="39" t="s">
        <v>57</v>
      </c>
      <c r="X120" s="39" t="s">
        <v>57</v>
      </c>
      <c r="Y120" s="39" t="s">
        <v>57</v>
      </c>
      <c r="Z120" s="39" t="s">
        <v>57</v>
      </c>
      <c r="AA120" s="39" t="s">
        <v>57</v>
      </c>
      <c r="AB120" s="39" t="s">
        <v>57</v>
      </c>
      <c r="AC120" s="39" t="s">
        <v>57</v>
      </c>
      <c r="AE120" s="25">
        <f>COUNTIFS(F120,"")</f>
        <v>0</v>
      </c>
    </row>
    <row r="121" spans="2:31" ht="12" outlineLevel="1">
      <c r="B121" s="140" t="str">
        <f t="shared" si="23"/>
        <v/>
      </c>
      <c r="D121" s="133" t="str">
        <f>INDEX($I121:$R121,MATCH(General!$F$14,$I$4:$R$4,0))</f>
        <v>Is public investment financed with EU funds?</v>
      </c>
      <c r="E121" s="132" t="str">
        <f>INDEX($T121:$AC121,MATCH(General!$F$14,$T$4:$AC$4,0))</f>
        <v>text</v>
      </c>
      <c r="F121" s="43" t="s">
        <v>456</v>
      </c>
      <c r="I121" s="39" t="s">
        <v>454</v>
      </c>
      <c r="J121" s="39" t="s">
        <v>57</v>
      </c>
      <c r="K121" s="39" t="s">
        <v>57</v>
      </c>
      <c r="L121" s="39" t="s">
        <v>57</v>
      </c>
      <c r="M121" s="39" t="s">
        <v>57</v>
      </c>
      <c r="N121" s="39" t="s">
        <v>57</v>
      </c>
      <c r="O121" s="39" t="s">
        <v>57</v>
      </c>
      <c r="P121" s="39" t="s">
        <v>57</v>
      </c>
      <c r="Q121" s="39" t="s">
        <v>57</v>
      </c>
      <c r="R121" s="39" t="s">
        <v>57</v>
      </c>
      <c r="T121" s="39" t="s">
        <v>107</v>
      </c>
      <c r="U121" s="39" t="s">
        <v>199</v>
      </c>
      <c r="V121" s="39" t="s">
        <v>57</v>
      </c>
      <c r="W121" s="39" t="s">
        <v>57</v>
      </c>
      <c r="X121" s="39" t="s">
        <v>57</v>
      </c>
      <c r="Y121" s="39" t="s">
        <v>57</v>
      </c>
      <c r="Z121" s="39" t="s">
        <v>57</v>
      </c>
      <c r="AA121" s="39" t="s">
        <v>57</v>
      </c>
      <c r="AB121" s="39" t="s">
        <v>57</v>
      </c>
      <c r="AC121" s="39" t="s">
        <v>57</v>
      </c>
      <c r="AE121" s="25">
        <f>COUNTIFS(F121,"")</f>
        <v>0</v>
      </c>
    </row>
    <row r="122" spans="2:31" ht="12" outlineLevel="1">
      <c r="B122" s="140" t="str">
        <f t="shared" si="23"/>
        <v/>
      </c>
      <c r="D122" s="133" t="str">
        <f>INDEX($I122:$R122,MATCH(General!$F$14,$I$4:$R$4,0))</f>
        <v>Contribution in total CAPEX</v>
      </c>
      <c r="E122" s="132" t="str">
        <f>INDEX($T122:$AC122,MATCH(General!$F$14,$T$4:$AC$4,0))</f>
        <v>%</v>
      </c>
      <c r="F122" s="29">
        <v>0.3</v>
      </c>
      <c r="I122" s="39" t="s">
        <v>552</v>
      </c>
      <c r="J122" s="39" t="s">
        <v>57</v>
      </c>
      <c r="K122" s="39" t="s">
        <v>57</v>
      </c>
      <c r="L122" s="39" t="s">
        <v>57</v>
      </c>
      <c r="M122" s="39" t="s">
        <v>57</v>
      </c>
      <c r="N122" s="39" t="s">
        <v>57</v>
      </c>
      <c r="O122" s="39" t="s">
        <v>57</v>
      </c>
      <c r="P122" s="39" t="s">
        <v>57</v>
      </c>
      <c r="Q122" s="39" t="s">
        <v>57</v>
      </c>
      <c r="R122" s="39" t="s">
        <v>57</v>
      </c>
      <c r="T122" s="39" t="s">
        <v>21</v>
      </c>
      <c r="U122" s="39" t="s">
        <v>21</v>
      </c>
      <c r="V122" s="39" t="s">
        <v>57</v>
      </c>
      <c r="W122" s="39" t="s">
        <v>57</v>
      </c>
      <c r="X122" s="39" t="s">
        <v>57</v>
      </c>
      <c r="Y122" s="39" t="s">
        <v>57</v>
      </c>
      <c r="Z122" s="39" t="s">
        <v>57</v>
      </c>
      <c r="AA122" s="39" t="s">
        <v>57</v>
      </c>
      <c r="AB122" s="39" t="s">
        <v>57</v>
      </c>
      <c r="AC122" s="39" t="s">
        <v>57</v>
      </c>
      <c r="AE122" s="25">
        <f>COUNTIFS(F122,"")</f>
        <v>0</v>
      </c>
    </row>
    <row r="123" spans="2:31" ht="12" outlineLevel="1">
      <c r="B123" s="140" t="str">
        <f t="shared" ref="B123" si="24">IF(AE123&lt;&gt;0,"!","")</f>
        <v/>
      </c>
      <c r="D123" s="133" t="str">
        <f>INDEX($I123:$R123,MATCH(General!$F$14,$I$4:$R$4,0))</f>
        <v>Interest rate per annum</v>
      </c>
      <c r="E123" s="132" t="str">
        <f>INDEX($T123:$AC123,MATCH(General!$F$14,$T$4:$AC$4,0))</f>
        <v>%</v>
      </c>
      <c r="F123" s="29">
        <v>0.05</v>
      </c>
      <c r="I123" s="39" t="s">
        <v>156</v>
      </c>
      <c r="J123" s="39" t="s">
        <v>57</v>
      </c>
      <c r="K123" s="39" t="s">
        <v>57</v>
      </c>
      <c r="L123" s="39" t="s">
        <v>57</v>
      </c>
      <c r="M123" s="39" t="s">
        <v>57</v>
      </c>
      <c r="N123" s="39" t="s">
        <v>57</v>
      </c>
      <c r="O123" s="39" t="s">
        <v>57</v>
      </c>
      <c r="P123" s="39" t="s">
        <v>57</v>
      </c>
      <c r="Q123" s="39" t="s">
        <v>57</v>
      </c>
      <c r="R123" s="39" t="s">
        <v>57</v>
      </c>
      <c r="T123" s="39" t="s">
        <v>21</v>
      </c>
      <c r="U123" s="39" t="s">
        <v>21</v>
      </c>
      <c r="V123" s="39" t="s">
        <v>57</v>
      </c>
      <c r="W123" s="39" t="s">
        <v>57</v>
      </c>
      <c r="X123" s="39" t="s">
        <v>57</v>
      </c>
      <c r="Y123" s="39" t="s">
        <v>57</v>
      </c>
      <c r="Z123" s="39" t="s">
        <v>57</v>
      </c>
      <c r="AA123" s="39" t="s">
        <v>57</v>
      </c>
      <c r="AB123" s="39" t="s">
        <v>57</v>
      </c>
      <c r="AC123" s="39" t="s">
        <v>57</v>
      </c>
      <c r="AE123" s="25">
        <f>COUNTIFS(F123,"")</f>
        <v>0</v>
      </c>
    </row>
    <row r="124" spans="2:31" ht="12" outlineLevel="1">
      <c r="B124" s="140" t="str">
        <f t="shared" si="23"/>
        <v/>
      </c>
      <c r="D124" s="133" t="str">
        <f>INDEX($I124:$R124,MATCH(General!$F$14,$I$4:$R$4,0))</f>
        <v>Tenor</v>
      </c>
      <c r="E124" s="132" t="str">
        <f>INDEX($T124:$AC124,MATCH(General!$F$14,$T$4:$AC$4,0))</f>
        <v>years</v>
      </c>
      <c r="F124" s="43">
        <v>10</v>
      </c>
      <c r="I124" s="39" t="s">
        <v>152</v>
      </c>
      <c r="J124" s="39" t="s">
        <v>57</v>
      </c>
      <c r="K124" s="39" t="s">
        <v>57</v>
      </c>
      <c r="L124" s="39" t="s">
        <v>57</v>
      </c>
      <c r="M124" s="39" t="s">
        <v>57</v>
      </c>
      <c r="N124" s="39" t="s">
        <v>57</v>
      </c>
      <c r="O124" s="39" t="s">
        <v>57</v>
      </c>
      <c r="P124" s="39" t="s">
        <v>57</v>
      </c>
      <c r="Q124" s="39" t="s">
        <v>57</v>
      </c>
      <c r="R124" s="39" t="s">
        <v>57</v>
      </c>
      <c r="T124" s="39" t="s">
        <v>96</v>
      </c>
      <c r="U124" s="39" t="s">
        <v>146</v>
      </c>
      <c r="V124" s="39" t="s">
        <v>57</v>
      </c>
      <c r="W124" s="39" t="s">
        <v>57</v>
      </c>
      <c r="X124" s="39" t="s">
        <v>57</v>
      </c>
      <c r="Y124" s="39" t="s">
        <v>57</v>
      </c>
      <c r="Z124" s="39" t="s">
        <v>57</v>
      </c>
      <c r="AA124" s="39" t="s">
        <v>57</v>
      </c>
      <c r="AB124" s="39" t="s">
        <v>57</v>
      </c>
      <c r="AC124" s="39" t="s">
        <v>57</v>
      </c>
      <c r="AE124" s="25">
        <f>COUNTIFS(F124,"")</f>
        <v>0</v>
      </c>
    </row>
    <row r="125" spans="2:31" outlineLevel="1">
      <c r="D125" s="126" t="str">
        <f>INDEX($I125:$R125,MATCH(General!$F$14,$I$4:$R$4,0))</f>
        <v>EPC</v>
      </c>
      <c r="E125" s="11"/>
      <c r="I125" s="39" t="s">
        <v>548</v>
      </c>
      <c r="J125" s="39" t="s">
        <v>57</v>
      </c>
      <c r="K125" s="39" t="s">
        <v>57</v>
      </c>
      <c r="L125" s="39" t="s">
        <v>57</v>
      </c>
      <c r="M125" s="39" t="s">
        <v>57</v>
      </c>
      <c r="N125" s="39" t="s">
        <v>57</v>
      </c>
      <c r="O125" s="39" t="s">
        <v>57</v>
      </c>
      <c r="P125" s="39" t="s">
        <v>57</v>
      </c>
      <c r="Q125" s="39" t="s">
        <v>57</v>
      </c>
      <c r="R125" s="39" t="s">
        <v>57</v>
      </c>
    </row>
    <row r="126" spans="2:31" ht="12" outlineLevel="1">
      <c r="B126" s="140" t="str">
        <f t="shared" ref="B126:B128" si="25">IF(AE126&lt;&gt;0,"!","")</f>
        <v/>
      </c>
      <c r="D126" s="133" t="str">
        <f>INDEX($I126:$R126,MATCH(General!$F$14,$I$4:$R$4,0))</f>
        <v>ESCO contribution in total CAPEX</v>
      </c>
      <c r="E126" s="132" t="str">
        <f>INDEX($T126:$AC126,MATCH(General!$F$14,$T$4:$AC$4,0))</f>
        <v>%</v>
      </c>
      <c r="F126" s="29">
        <v>0.3</v>
      </c>
      <c r="I126" s="39" t="s">
        <v>553</v>
      </c>
      <c r="J126" s="39" t="s">
        <v>57</v>
      </c>
      <c r="K126" s="39" t="s">
        <v>57</v>
      </c>
      <c r="L126" s="39" t="s">
        <v>57</v>
      </c>
      <c r="M126" s="39" t="s">
        <v>57</v>
      </c>
      <c r="N126" s="39" t="s">
        <v>57</v>
      </c>
      <c r="O126" s="39" t="s">
        <v>57</v>
      </c>
      <c r="P126" s="39" t="s">
        <v>57</v>
      </c>
      <c r="Q126" s="39" t="s">
        <v>57</v>
      </c>
      <c r="R126" s="39" t="s">
        <v>57</v>
      </c>
      <c r="T126" s="39" t="s">
        <v>21</v>
      </c>
      <c r="U126" s="39" t="s">
        <v>21</v>
      </c>
      <c r="V126" s="39" t="s">
        <v>57</v>
      </c>
      <c r="W126" s="39" t="s">
        <v>57</v>
      </c>
      <c r="X126" s="39" t="s">
        <v>57</v>
      </c>
      <c r="Y126" s="39" t="s">
        <v>57</v>
      </c>
      <c r="Z126" s="39" t="s">
        <v>57</v>
      </c>
      <c r="AA126" s="39" t="s">
        <v>57</v>
      </c>
      <c r="AB126" s="39" t="s">
        <v>57</v>
      </c>
      <c r="AC126" s="39" t="s">
        <v>57</v>
      </c>
      <c r="AE126" s="25">
        <f>COUNTIFS(F126,"")</f>
        <v>0</v>
      </c>
    </row>
    <row r="127" spans="2:31" ht="12" outlineLevel="1">
      <c r="B127" s="140" t="str">
        <f t="shared" ref="B127" si="26">IF(AE127&lt;&gt;0,"!","")</f>
        <v/>
      </c>
      <c r="D127" s="133" t="str">
        <f>INDEX($I127:$R127,MATCH(General!$F$14,$I$4:$R$4,0))</f>
        <v>ESCO participation in cost savings as % of total cost savings</v>
      </c>
      <c r="E127" s="132" t="str">
        <f>INDEX($T127:$AC127,MATCH(General!$F$14,$T$4:$AC$4,0))</f>
        <v>%</v>
      </c>
      <c r="F127" s="29">
        <v>0.8</v>
      </c>
      <c r="I127" s="39" t="s">
        <v>550</v>
      </c>
      <c r="J127" s="39" t="s">
        <v>57</v>
      </c>
      <c r="K127" s="39" t="s">
        <v>57</v>
      </c>
      <c r="L127" s="39" t="s">
        <v>57</v>
      </c>
      <c r="M127" s="39" t="s">
        <v>57</v>
      </c>
      <c r="N127" s="39" t="s">
        <v>57</v>
      </c>
      <c r="O127" s="39" t="s">
        <v>57</v>
      </c>
      <c r="P127" s="39" t="s">
        <v>57</v>
      </c>
      <c r="Q127" s="39" t="s">
        <v>57</v>
      </c>
      <c r="R127" s="39" t="s">
        <v>57</v>
      </c>
      <c r="T127" s="39" t="s">
        <v>21</v>
      </c>
      <c r="U127" s="39" t="s">
        <v>21</v>
      </c>
      <c r="V127" s="39" t="s">
        <v>57</v>
      </c>
      <c r="W127" s="39" t="s">
        <v>57</v>
      </c>
      <c r="X127" s="39" t="s">
        <v>57</v>
      </c>
      <c r="Y127" s="39" t="s">
        <v>57</v>
      </c>
      <c r="Z127" s="39" t="s">
        <v>57</v>
      </c>
      <c r="AA127" s="39" t="s">
        <v>57</v>
      </c>
      <c r="AB127" s="39" t="s">
        <v>57</v>
      </c>
      <c r="AC127" s="39" t="s">
        <v>57</v>
      </c>
      <c r="AE127" s="25">
        <f>COUNTIFS(F127,"")</f>
        <v>0</v>
      </c>
    </row>
    <row r="128" spans="2:31" ht="12" outlineLevel="1">
      <c r="B128" s="140" t="str">
        <f t="shared" si="25"/>
        <v/>
      </c>
      <c r="D128" s="133" t="str">
        <f>INDEX($I128:$R128,MATCH(General!$F$14,$I$4:$R$4,0))</f>
        <v>Contract duration</v>
      </c>
      <c r="E128" s="132" t="str">
        <f>INDEX($T128:$AC128,MATCH(General!$F$14,$T$4:$AC$4,0))</f>
        <v>years</v>
      </c>
      <c r="F128" s="43">
        <v>10</v>
      </c>
      <c r="I128" s="39" t="s">
        <v>549</v>
      </c>
      <c r="J128" s="39" t="s">
        <v>57</v>
      </c>
      <c r="K128" s="39" t="s">
        <v>57</v>
      </c>
      <c r="L128" s="39" t="s">
        <v>57</v>
      </c>
      <c r="M128" s="39" t="s">
        <v>57</v>
      </c>
      <c r="N128" s="39" t="s">
        <v>57</v>
      </c>
      <c r="O128" s="39" t="s">
        <v>57</v>
      </c>
      <c r="P128" s="39" t="s">
        <v>57</v>
      </c>
      <c r="Q128" s="39" t="s">
        <v>57</v>
      </c>
      <c r="R128" s="39" t="s">
        <v>57</v>
      </c>
      <c r="T128" s="39" t="s">
        <v>96</v>
      </c>
      <c r="U128" s="39" t="s">
        <v>146</v>
      </c>
      <c r="V128" s="39" t="s">
        <v>57</v>
      </c>
      <c r="W128" s="39" t="s">
        <v>57</v>
      </c>
      <c r="X128" s="39" t="s">
        <v>57</v>
      </c>
      <c r="Y128" s="39" t="s">
        <v>57</v>
      </c>
      <c r="Z128" s="39" t="s">
        <v>57</v>
      </c>
      <c r="AA128" s="39" t="s">
        <v>57</v>
      </c>
      <c r="AB128" s="39" t="s">
        <v>57</v>
      </c>
      <c r="AC128" s="39" t="s">
        <v>57</v>
      </c>
      <c r="AE128" s="25">
        <f>COUNTIFS(F128,"")</f>
        <v>0</v>
      </c>
    </row>
    <row r="129" spans="1:7">
      <c r="E129" s="11"/>
    </row>
    <row r="130" spans="1:7">
      <c r="A130" s="3"/>
      <c r="B130" s="3"/>
      <c r="C130" s="3"/>
      <c r="D130" s="3"/>
      <c r="E130" s="3"/>
      <c r="F130" s="3"/>
      <c r="G130" s="3"/>
    </row>
    <row r="131" spans="1:7"/>
  </sheetData>
  <sheetProtection selectLockedCells="1"/>
  <conditionalFormatting sqref="A4:F4">
    <cfRule type="expression" dxfId="37" priority="94">
      <formula>$A$4&lt;&gt;""</formula>
    </cfRule>
  </conditionalFormatting>
  <conditionalFormatting sqref="B10:B11">
    <cfRule type="cellIs" dxfId="36" priority="11" operator="notEqual">
      <formula>""</formula>
    </cfRule>
  </conditionalFormatting>
  <conditionalFormatting sqref="B14">
    <cfRule type="cellIs" dxfId="35" priority="12" operator="notEqual">
      <formula>""</formula>
    </cfRule>
  </conditionalFormatting>
  <conditionalFormatting sqref="B18:B20">
    <cfRule type="cellIs" dxfId="34" priority="13" operator="notEqual">
      <formula>""</formula>
    </cfRule>
  </conditionalFormatting>
  <conditionalFormatting sqref="B23">
    <cfRule type="cellIs" dxfId="33" priority="15" operator="notEqual">
      <formula>""</formula>
    </cfRule>
  </conditionalFormatting>
  <conditionalFormatting sqref="B25:B27">
    <cfRule type="cellIs" dxfId="32" priority="16" operator="notEqual">
      <formula>""</formula>
    </cfRule>
  </conditionalFormatting>
  <conditionalFormatting sqref="B31:B32">
    <cfRule type="cellIs" dxfId="31" priority="17" operator="notEqual">
      <formula>""</formula>
    </cfRule>
  </conditionalFormatting>
  <conditionalFormatting sqref="B35:B38">
    <cfRule type="cellIs" dxfId="30" priority="18" operator="notEqual">
      <formula>""</formula>
    </cfRule>
  </conditionalFormatting>
  <conditionalFormatting sqref="B42:B44">
    <cfRule type="cellIs" dxfId="29" priority="19" operator="notEqual">
      <formula>""</formula>
    </cfRule>
  </conditionalFormatting>
  <conditionalFormatting sqref="B47:B50">
    <cfRule type="cellIs" dxfId="28" priority="20" operator="notEqual">
      <formula>""</formula>
    </cfRule>
  </conditionalFormatting>
  <conditionalFormatting sqref="B52:B54">
    <cfRule type="cellIs" dxfId="27" priority="21" operator="notEqual">
      <formula>""</formula>
    </cfRule>
  </conditionalFormatting>
  <conditionalFormatting sqref="B58:B59">
    <cfRule type="cellIs" dxfId="26" priority="22" operator="notEqual">
      <formula>""</formula>
    </cfRule>
  </conditionalFormatting>
  <conditionalFormatting sqref="B62:B65">
    <cfRule type="cellIs" dxfId="25" priority="23" operator="notEqual">
      <formula>""</formula>
    </cfRule>
  </conditionalFormatting>
  <conditionalFormatting sqref="B69:B70">
    <cfRule type="cellIs" dxfId="24" priority="24" operator="notEqual">
      <formula>""</formula>
    </cfRule>
  </conditionalFormatting>
  <conditionalFormatting sqref="B73:B77">
    <cfRule type="cellIs" dxfId="23" priority="25" operator="notEqual">
      <formula>""</formula>
    </cfRule>
  </conditionalFormatting>
  <conditionalFormatting sqref="B81:B82">
    <cfRule type="cellIs" dxfId="22" priority="26" operator="notEqual">
      <formula>""</formula>
    </cfRule>
  </conditionalFormatting>
  <conditionalFormatting sqref="B84:B85">
    <cfRule type="cellIs" dxfId="21" priority="27" operator="notEqual">
      <formula>""</formula>
    </cfRule>
  </conditionalFormatting>
  <conditionalFormatting sqref="B88:B91">
    <cfRule type="cellIs" dxfId="20" priority="28" operator="notEqual">
      <formula>""</formula>
    </cfRule>
  </conditionalFormatting>
  <conditionalFormatting sqref="B95:B96">
    <cfRule type="cellIs" dxfId="19" priority="29" operator="notEqual">
      <formula>""</formula>
    </cfRule>
  </conditionalFormatting>
  <conditionalFormatting sqref="B98:B99">
    <cfRule type="cellIs" dxfId="18" priority="30" operator="notEqual">
      <formula>""</formula>
    </cfRule>
  </conditionalFormatting>
  <conditionalFormatting sqref="B102:B105 B126:B128">
    <cfRule type="cellIs" dxfId="17" priority="31" operator="notEqual">
      <formula>""</formula>
    </cfRule>
  </conditionalFormatting>
  <conditionalFormatting sqref="B109:B111">
    <cfRule type="cellIs" dxfId="16" priority="4" operator="notEqual">
      <formula>""</formula>
    </cfRule>
  </conditionalFormatting>
  <conditionalFormatting sqref="B114">
    <cfRule type="cellIs" dxfId="15" priority="5" operator="notEqual">
      <formula>""</formula>
    </cfRule>
  </conditionalFormatting>
  <conditionalFormatting sqref="B116:B118">
    <cfRule type="cellIs" dxfId="14" priority="6" operator="notEqual">
      <formula>""</formula>
    </cfRule>
  </conditionalFormatting>
  <conditionalFormatting sqref="B120:B124">
    <cfRule type="cellIs" dxfId="13" priority="1" operator="notEqual">
      <formula>""</formula>
    </cfRule>
  </conditionalFormatting>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D8A865A-C8A3-4664-B5EB-67990DF5030D}">
          <x14:formula1>
            <xm:f>Config!$I$149:$I$150</xm:f>
          </x14:formula1>
          <xm:sqref>F25 F120 F114 F116 F14 F35 F47 F62 F52 F75 F88 F23 F73 F102</xm:sqref>
        </x14:dataValidation>
        <x14:dataValidation type="list" allowBlank="1" showInputMessage="1" showErrorMessage="1" xr:uid="{D95A0E81-E722-4A92-A776-E52ED629F728}">
          <x14:formula1>
            <xm:f>Config!$I$144:$I$146</xm:f>
          </x14:formula1>
          <xm:sqref>F26 F36 F48 F53 F63 F74 F89 F103 F117 F121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585F-D726-4698-B673-B3A3E014A410}">
  <sheetPr codeName="Sheet14">
    <tabColor rgb="FFFFFF85"/>
  </sheetPr>
  <dimension ref="A1:BN88"/>
  <sheetViews>
    <sheetView showGridLines="0" tabSelected="1" zoomScale="120" zoomScaleNormal="120" zoomScaleSheetLayoutView="80" workbookViewId="0">
      <pane xSplit="6" ySplit="5" topLeftCell="G56" activePane="bottomRight" state="frozen"/>
      <selection pane="topRight"/>
      <selection pane="bottomLeft"/>
      <selection pane="bottomRight"/>
    </sheetView>
  </sheetViews>
  <sheetFormatPr baseColWidth="10" defaultColWidth="0" defaultRowHeight="11.5" zeroHeight="1" outlineLevelRow="1"/>
  <cols>
    <col min="1" max="3" width="2.59765625" customWidth="1"/>
    <col min="4" max="4" width="70.59765625" customWidth="1"/>
    <col min="5" max="6" width="14.59765625" customWidth="1"/>
    <col min="7" max="42" width="12.59765625" customWidth="1"/>
    <col min="43" max="43" width="4.59765625" customWidth="1"/>
    <col min="44" max="53" width="40.59765625" hidden="1" customWidth="1"/>
    <col min="54" max="16384" width="12.59765625" hidden="1"/>
  </cols>
  <sheetData>
    <row r="1" spans="1:66">
      <c r="A1" s="3" t="str">
        <f>Config!$I$133</f>
        <v>KEY PARAMETERS OF THE ANALYSIS</v>
      </c>
      <c r="B1" s="3"/>
      <c r="C1" s="3"/>
      <c r="D1" s="3"/>
      <c r="E1" s="10"/>
      <c r="F1" s="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R1" s="37"/>
      <c r="AS1" s="37"/>
      <c r="AT1" s="37"/>
      <c r="AU1" s="37"/>
      <c r="AV1" s="37"/>
      <c r="AW1" s="37"/>
      <c r="AX1" s="37"/>
      <c r="AY1" s="37"/>
      <c r="AZ1" s="37"/>
      <c r="BA1" s="37"/>
      <c r="BC1" s="37"/>
      <c r="BD1" s="37"/>
      <c r="BE1" s="37"/>
      <c r="BF1" s="37"/>
      <c r="BG1" s="37"/>
      <c r="BH1" s="37"/>
      <c r="BI1" s="37"/>
      <c r="BJ1" s="37"/>
      <c r="BK1" s="37"/>
      <c r="BL1" s="37"/>
      <c r="BN1" s="10" t="s">
        <v>516</v>
      </c>
    </row>
    <row r="2" spans="1:66">
      <c r="A2" s="3" t="str">
        <f>General!$D$8&amp;" "&amp;General!$F$8</f>
        <v>Name of the project beneficiary: Company ABC</v>
      </c>
      <c r="B2" s="3"/>
      <c r="C2" s="3"/>
      <c r="D2" s="3"/>
      <c r="E2" s="10"/>
      <c r="F2" s="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R2" s="37"/>
      <c r="AS2" s="37"/>
      <c r="AT2" s="37"/>
      <c r="AU2" s="37"/>
      <c r="AV2" s="37"/>
      <c r="AW2" s="37"/>
      <c r="AX2" s="37"/>
      <c r="AY2" s="37"/>
      <c r="AZ2" s="37"/>
      <c r="BA2" s="37"/>
      <c r="BC2" s="37"/>
      <c r="BD2" s="37"/>
      <c r="BE2" s="37"/>
      <c r="BF2" s="37"/>
      <c r="BG2" s="37"/>
      <c r="BH2" s="37"/>
      <c r="BI2" s="37"/>
      <c r="BJ2" s="37"/>
      <c r="BK2" s="37"/>
      <c r="BL2" s="37"/>
      <c r="BN2" s="10"/>
    </row>
    <row r="3" spans="1:66">
      <c r="A3" s="3" t="str">
        <f>General!$D$10&amp;" "&amp;General!$F$10</f>
        <v>Name of the investment project: Project XYZ</v>
      </c>
      <c r="B3" s="3"/>
      <c r="C3" s="3"/>
      <c r="D3" s="3"/>
      <c r="E3" s="10"/>
      <c r="F3" s="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R3" s="37" t="str">
        <f>Config!AT$1</f>
        <v>Language</v>
      </c>
      <c r="AS3" s="37"/>
      <c r="AT3" s="37"/>
      <c r="AU3" s="37"/>
      <c r="AV3" s="37"/>
      <c r="AW3" s="37"/>
      <c r="AX3" s="37"/>
      <c r="AY3" s="37"/>
      <c r="AZ3" s="37"/>
      <c r="BA3" s="37"/>
      <c r="BC3" s="37" t="str">
        <f>Config!BE$1</f>
        <v>Units</v>
      </c>
      <c r="BD3" s="37"/>
      <c r="BE3" s="37"/>
      <c r="BF3" s="37"/>
      <c r="BG3" s="37"/>
      <c r="BH3" s="37"/>
      <c r="BI3" s="37"/>
      <c r="BJ3" s="37"/>
      <c r="BK3" s="37"/>
      <c r="BL3" s="37"/>
      <c r="BN3" s="10"/>
    </row>
    <row r="4" spans="1:66">
      <c r="A4" s="3" t="str">
        <f>IF(SUM(BN6:BN87)&lt;&gt;0,Config!$I$153,"")</f>
        <v>All input cells should be filled in with assumptions</v>
      </c>
      <c r="B4" s="3"/>
      <c r="C4" s="3"/>
      <c r="D4" s="3"/>
      <c r="E4" s="3"/>
      <c r="F4" s="3"/>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R4" s="38" t="str">
        <f>Config!AT$2</f>
        <v>English</v>
      </c>
      <c r="AS4" s="38" t="str">
        <f>Config!AU$2</f>
        <v>Polish</v>
      </c>
      <c r="AT4" s="38" t="str">
        <f>Config!AV$2</f>
        <v>[…]</v>
      </c>
      <c r="AU4" s="38" t="str">
        <f>Config!AW$2</f>
        <v>[…]</v>
      </c>
      <c r="AV4" s="38" t="str">
        <f>Config!AX$2</f>
        <v>[…]</v>
      </c>
      <c r="AW4" s="38" t="str">
        <f>Config!AY$2</f>
        <v>[…]</v>
      </c>
      <c r="AX4" s="38" t="str">
        <f>Config!AZ$2</f>
        <v>[…]</v>
      </c>
      <c r="AY4" s="38" t="str">
        <f>Config!BA$2</f>
        <v>[…]</v>
      </c>
      <c r="AZ4" s="38" t="str">
        <f>Config!BB$2</f>
        <v>[…]</v>
      </c>
      <c r="BA4" s="38" t="str">
        <f>Config!BC$2</f>
        <v>[…]</v>
      </c>
      <c r="BC4" s="38" t="str">
        <f>Config!BE$2</f>
        <v>English</v>
      </c>
      <c r="BD4" s="38" t="str">
        <f>Config!BF$2</f>
        <v>Polish</v>
      </c>
      <c r="BE4" s="38" t="str">
        <f>Config!BG$2</f>
        <v>[…]</v>
      </c>
      <c r="BF4" s="38" t="str">
        <f>Config!BH$2</f>
        <v>[…]</v>
      </c>
      <c r="BG4" s="38" t="str">
        <f>Config!BI$2</f>
        <v>[…]</v>
      </c>
      <c r="BH4" s="38" t="str">
        <f>Config!BJ$2</f>
        <v>[…]</v>
      </c>
      <c r="BI4" s="38" t="str">
        <f>Config!BK$2</f>
        <v>[…]</v>
      </c>
      <c r="BJ4" s="38" t="str">
        <f>Config!BL$2</f>
        <v>[…]</v>
      </c>
      <c r="BK4" s="38" t="str">
        <f>Config!BM$2</f>
        <v>[…]</v>
      </c>
      <c r="BL4" s="38" t="str">
        <f>Config!BN$2</f>
        <v>[…]</v>
      </c>
      <c r="BN4" s="38"/>
    </row>
    <row r="5" spans="1:66">
      <c r="E5" s="11"/>
    </row>
    <row r="6" spans="1:66">
      <c r="A6" s="3" t="str">
        <f>INDEX($AR6:$BA6,MATCH(General!$F$14,$AR$4:$BA$4,0))</f>
        <v>Financial analysis</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R6" s="39" t="s">
        <v>193</v>
      </c>
      <c r="AS6" s="39" t="s">
        <v>57</v>
      </c>
      <c r="AT6" s="39" t="s">
        <v>57</v>
      </c>
      <c r="AU6" s="39" t="s">
        <v>57</v>
      </c>
      <c r="AV6" s="39" t="s">
        <v>57</v>
      </c>
      <c r="AW6" s="39" t="s">
        <v>57</v>
      </c>
      <c r="AX6" s="39" t="s">
        <v>57</v>
      </c>
      <c r="AY6" s="39" t="s">
        <v>57</v>
      </c>
      <c r="AZ6" s="39" t="s">
        <v>57</v>
      </c>
      <c r="BA6" s="39" t="s">
        <v>57</v>
      </c>
    </row>
    <row r="7" spans="1:66" outlineLevel="1">
      <c r="E7" s="11"/>
    </row>
    <row r="8" spans="1:66" outlineLevel="1">
      <c r="D8" s="129" t="str">
        <f>INDEX($AR8:$BA8,MATCH(General!$F$14,$AR$4:$BA$4,0))</f>
        <v>Discount rate</v>
      </c>
      <c r="E8" s="72" t="str">
        <f>Config!$I$141</f>
        <v>Unit</v>
      </c>
      <c r="F8" s="129"/>
      <c r="AR8" s="39" t="s">
        <v>195</v>
      </c>
      <c r="AS8" s="39" t="s">
        <v>57</v>
      </c>
      <c r="AT8" s="39" t="s">
        <v>57</v>
      </c>
      <c r="AU8" s="39" t="s">
        <v>57</v>
      </c>
      <c r="AV8" s="39" t="s">
        <v>57</v>
      </c>
      <c r="AW8" s="39" t="s">
        <v>57</v>
      </c>
      <c r="AX8" s="39" t="s">
        <v>57</v>
      </c>
      <c r="AY8" s="39" t="s">
        <v>57</v>
      </c>
      <c r="AZ8" s="39" t="s">
        <v>57</v>
      </c>
      <c r="BA8" s="39" t="s">
        <v>57</v>
      </c>
    </row>
    <row r="9" spans="1:66" outlineLevel="1">
      <c r="B9" s="140" t="str">
        <f>IF(BN9&lt;&gt;0,"!","")</f>
        <v/>
      </c>
      <c r="D9" s="125" t="str">
        <f>INDEX($AR9:$BA9,MATCH(General!$F$14,$AR$4:$BA$4,0))</f>
        <v>Financial discount rate used in the model - real discount rate</v>
      </c>
      <c r="E9" s="60" t="str">
        <f>INDEX($BC9:$BL9,MATCH(General!$F$14,$BC$4:$BL$4,0))</f>
        <v>%</v>
      </c>
      <c r="F9" s="26">
        <v>0.04</v>
      </c>
      <c r="AR9" s="39" t="s">
        <v>194</v>
      </c>
      <c r="AS9" s="39" t="s">
        <v>57</v>
      </c>
      <c r="AT9" s="39" t="s">
        <v>57</v>
      </c>
      <c r="AU9" s="39" t="s">
        <v>57</v>
      </c>
      <c r="AV9" s="39" t="s">
        <v>57</v>
      </c>
      <c r="AW9" s="39" t="s">
        <v>57</v>
      </c>
      <c r="AX9" s="39" t="s">
        <v>57</v>
      </c>
      <c r="AY9" s="39" t="s">
        <v>57</v>
      </c>
      <c r="AZ9" s="39" t="s">
        <v>57</v>
      </c>
      <c r="BA9" s="39" t="s">
        <v>57</v>
      </c>
      <c r="BC9" s="39" t="s">
        <v>21</v>
      </c>
      <c r="BD9" s="39" t="s">
        <v>21</v>
      </c>
      <c r="BE9" s="39" t="s">
        <v>57</v>
      </c>
      <c r="BF9" s="39" t="s">
        <v>57</v>
      </c>
      <c r="BG9" s="39" t="s">
        <v>57</v>
      </c>
      <c r="BH9" s="39" t="s">
        <v>57</v>
      </c>
      <c r="BI9" s="39" t="s">
        <v>57</v>
      </c>
      <c r="BJ9" s="39" t="s">
        <v>57</v>
      </c>
      <c r="BK9" s="39" t="s">
        <v>57</v>
      </c>
      <c r="BL9" s="39" t="s">
        <v>57</v>
      </c>
      <c r="BN9" s="25">
        <f>COUNTIFS(F9,"")</f>
        <v>0</v>
      </c>
    </row>
    <row r="10" spans="1:66" outlineLevel="1">
      <c r="E10" s="11"/>
    </row>
    <row r="11" spans="1:66" outlineLevel="1">
      <c r="D11" s="129" t="str">
        <f>INDEX($AR11:$BA11,MATCH(General!$F$14,$AR$4:$BA$4,0))</f>
        <v>Residual value</v>
      </c>
      <c r="E11" s="72" t="str">
        <f>Config!$I$141</f>
        <v>Unit</v>
      </c>
      <c r="F11" s="129"/>
      <c r="AR11" s="39" t="s">
        <v>101</v>
      </c>
      <c r="AS11" s="39" t="s">
        <v>57</v>
      </c>
      <c r="AT11" s="39" t="s">
        <v>57</v>
      </c>
      <c r="AU11" s="39" t="s">
        <v>57</v>
      </c>
      <c r="AV11" s="39" t="s">
        <v>57</v>
      </c>
      <c r="AW11" s="39" t="s">
        <v>57</v>
      </c>
      <c r="AX11" s="39" t="s">
        <v>57</v>
      </c>
      <c r="AY11" s="39" t="s">
        <v>57</v>
      </c>
      <c r="AZ11" s="39" t="s">
        <v>57</v>
      </c>
      <c r="BA11" s="39" t="s">
        <v>57</v>
      </c>
    </row>
    <row r="12" spans="1:66" outlineLevel="1">
      <c r="B12" s="140" t="str">
        <f>IF(BN12&lt;&gt;0,"!","")</f>
        <v/>
      </c>
      <c r="D12" s="127" t="str">
        <f>INDEX($AR12:$BA12,MATCH(General!$F$14,$AR$4:$BA$4,0))</f>
        <v>Residual value selection</v>
      </c>
      <c r="E12" s="128" t="str">
        <f>INDEX($BC12:$BL12,MATCH(General!$F$14,$BC$4:$BL$4,0))</f>
        <v>text</v>
      </c>
      <c r="F12" s="112" t="s">
        <v>196</v>
      </c>
      <c r="AR12" s="39" t="s">
        <v>512</v>
      </c>
      <c r="AS12" s="39" t="s">
        <v>57</v>
      </c>
      <c r="AT12" s="39" t="s">
        <v>57</v>
      </c>
      <c r="AU12" s="39" t="s">
        <v>57</v>
      </c>
      <c r="AV12" s="39" t="s">
        <v>57</v>
      </c>
      <c r="AW12" s="39" t="s">
        <v>57</v>
      </c>
      <c r="AX12" s="39" t="s">
        <v>57</v>
      </c>
      <c r="AY12" s="39" t="s">
        <v>57</v>
      </c>
      <c r="AZ12" s="39" t="s">
        <v>57</v>
      </c>
      <c r="BA12" s="39" t="s">
        <v>57</v>
      </c>
      <c r="BC12" s="39" t="s">
        <v>107</v>
      </c>
      <c r="BD12" s="39" t="s">
        <v>199</v>
      </c>
      <c r="BE12" s="39" t="s">
        <v>57</v>
      </c>
      <c r="BF12" s="39" t="s">
        <v>57</v>
      </c>
      <c r="BG12" s="39" t="s">
        <v>57</v>
      </c>
      <c r="BH12" s="39" t="s">
        <v>57</v>
      </c>
      <c r="BI12" s="39" t="s">
        <v>57</v>
      </c>
      <c r="BJ12" s="39" t="s">
        <v>57</v>
      </c>
      <c r="BK12" s="39" t="s">
        <v>57</v>
      </c>
      <c r="BL12" s="39" t="s">
        <v>57</v>
      </c>
      <c r="BN12" s="25">
        <f>COUNTIFS(F12,"")</f>
        <v>0</v>
      </c>
    </row>
    <row r="13" spans="1:66" outlineLevel="1">
      <c r="D13" s="137" t="str">
        <f>INDEX($AR13:$BA13,MATCH(General!$F$14,$AR$4:$BA$4,0))</f>
        <v>Net book value</v>
      </c>
      <c r="AR13" s="39" t="s">
        <v>196</v>
      </c>
      <c r="AS13" s="39" t="s">
        <v>57</v>
      </c>
      <c r="AT13" s="39" t="s">
        <v>57</v>
      </c>
      <c r="AU13" s="39" t="s">
        <v>57</v>
      </c>
      <c r="AV13" s="39" t="s">
        <v>57</v>
      </c>
      <c r="AW13" s="39" t="s">
        <v>57</v>
      </c>
      <c r="AX13" s="39" t="s">
        <v>57</v>
      </c>
      <c r="AY13" s="39" t="s">
        <v>57</v>
      </c>
      <c r="AZ13" s="39" t="s">
        <v>57</v>
      </c>
      <c r="BA13" s="39" t="s">
        <v>57</v>
      </c>
    </row>
    <row r="14" spans="1:66" outlineLevel="1">
      <c r="D14" s="138" t="str">
        <f>INDEX($AR14:$BA14,MATCH(General!$F$14,$AR$4:$BA$4,0))</f>
        <v>Total amortised CAPEX at the end of a forecast period</v>
      </c>
      <c r="E14" s="60" t="str">
        <f>General!$F$16</f>
        <v>EUR</v>
      </c>
      <c r="F14" s="25">
        <f>Calc!F821</f>
        <v>113550</v>
      </c>
      <c r="AR14" s="39" t="s">
        <v>513</v>
      </c>
      <c r="AS14" s="39" t="s">
        <v>57</v>
      </c>
      <c r="AT14" s="39" t="s">
        <v>57</v>
      </c>
      <c r="AU14" s="39" t="s">
        <v>57</v>
      </c>
      <c r="AV14" s="39" t="s">
        <v>57</v>
      </c>
      <c r="AW14" s="39" t="s">
        <v>57</v>
      </c>
      <c r="AX14" s="39" t="s">
        <v>57</v>
      </c>
      <c r="AY14" s="39" t="s">
        <v>57</v>
      </c>
      <c r="AZ14" s="39" t="s">
        <v>57</v>
      </c>
      <c r="BA14" s="39" t="s">
        <v>57</v>
      </c>
      <c r="BC14" s="8"/>
      <c r="BD14" s="8"/>
      <c r="BE14" s="8"/>
      <c r="BF14" s="8"/>
      <c r="BG14" s="8"/>
      <c r="BH14" s="8"/>
      <c r="BI14" s="8"/>
      <c r="BJ14" s="8"/>
      <c r="BK14" s="8"/>
      <c r="BL14" s="8"/>
    </row>
    <row r="15" spans="1:66" outlineLevel="1">
      <c r="D15" s="138" t="str">
        <f>INDEX($AR15:$BA15,MATCH(General!$F$14,$AR$4:$BA$4,0))</f>
        <v>VAT</v>
      </c>
      <c r="E15" s="60" t="str">
        <f>General!$F$16</f>
        <v>EUR</v>
      </c>
      <c r="F15" s="25">
        <f>Calc!F823</f>
        <v>0</v>
      </c>
      <c r="AR15" s="39" t="s">
        <v>22</v>
      </c>
      <c r="AS15" s="39" t="s">
        <v>57</v>
      </c>
      <c r="AT15" s="39" t="s">
        <v>57</v>
      </c>
      <c r="AU15" s="39" t="s">
        <v>57</v>
      </c>
      <c r="AV15" s="39" t="s">
        <v>57</v>
      </c>
      <c r="AW15" s="39" t="s">
        <v>57</v>
      </c>
      <c r="AX15" s="39" t="s">
        <v>57</v>
      </c>
      <c r="AY15" s="39" t="s">
        <v>57</v>
      </c>
      <c r="AZ15" s="39" t="s">
        <v>57</v>
      </c>
      <c r="BA15" s="39" t="s">
        <v>57</v>
      </c>
      <c r="BC15" s="8"/>
      <c r="BD15" s="8"/>
      <c r="BE15" s="8"/>
      <c r="BF15" s="8"/>
      <c r="BG15" s="8"/>
      <c r="BH15" s="8"/>
      <c r="BI15" s="8"/>
      <c r="BJ15" s="8"/>
      <c r="BK15" s="8"/>
      <c r="BL15" s="8"/>
    </row>
    <row r="16" spans="1:66" outlineLevel="1">
      <c r="D16" s="138" t="str">
        <f>INDEX($AR16:$BA16,MATCH(General!$F$14,$AR$4:$BA$4,0))</f>
        <v>Total amortised CAPEX at the end of a forecast period incl. VAT</v>
      </c>
      <c r="E16" s="60" t="str">
        <f>General!$F$16</f>
        <v>EUR</v>
      </c>
      <c r="F16" s="25">
        <f>Calc!F824</f>
        <v>113550</v>
      </c>
      <c r="AR16" s="39" t="s">
        <v>514</v>
      </c>
      <c r="AS16" s="39" t="s">
        <v>57</v>
      </c>
      <c r="AT16" s="39" t="s">
        <v>57</v>
      </c>
      <c r="AU16" s="39" t="s">
        <v>57</v>
      </c>
      <c r="AV16" s="39" t="s">
        <v>57</v>
      </c>
      <c r="AW16" s="39" t="s">
        <v>57</v>
      </c>
      <c r="AX16" s="39" t="s">
        <v>57</v>
      </c>
      <c r="AY16" s="39" t="s">
        <v>57</v>
      </c>
      <c r="AZ16" s="39" t="s">
        <v>57</v>
      </c>
      <c r="BA16" s="39" t="s">
        <v>57</v>
      </c>
      <c r="BC16" s="8"/>
      <c r="BD16" s="8"/>
      <c r="BE16" s="8"/>
      <c r="BF16" s="8"/>
      <c r="BG16" s="8"/>
      <c r="BH16" s="8"/>
      <c r="BI16" s="8"/>
      <c r="BJ16" s="8"/>
      <c r="BK16" s="8"/>
      <c r="BL16" s="8"/>
    </row>
    <row r="17" spans="1:66" outlineLevel="1">
      <c r="D17" s="137" t="str">
        <f>INDEX($AR17:$BA17,MATCH(General!$F$14,$AR$4:$BA$4,0))</f>
        <v>Input</v>
      </c>
      <c r="AR17" s="39" t="s">
        <v>197</v>
      </c>
      <c r="AS17" s="39" t="s">
        <v>57</v>
      </c>
      <c r="AT17" s="39" t="s">
        <v>57</v>
      </c>
      <c r="AU17" s="39" t="s">
        <v>57</v>
      </c>
      <c r="AV17" s="39" t="s">
        <v>57</v>
      </c>
      <c r="AW17" s="39" t="s">
        <v>57</v>
      </c>
      <c r="AX17" s="39" t="s">
        <v>57</v>
      </c>
      <c r="AY17" s="39" t="s">
        <v>57</v>
      </c>
      <c r="AZ17" s="39" t="s">
        <v>57</v>
      </c>
      <c r="BA17" s="39" t="s">
        <v>57</v>
      </c>
    </row>
    <row r="18" spans="1:66" outlineLevel="1">
      <c r="B18" s="140" t="str">
        <f>IF(BN18&lt;&gt;0,"!","")</f>
        <v/>
      </c>
      <c r="D18" s="138" t="str">
        <f>INDEX($AR18:$BA18,MATCH(General!$F$14,$AR$4:$BA$4,0))</f>
        <v>Total</v>
      </c>
      <c r="E18" s="60" t="str">
        <f>General!$F$16</f>
        <v>EUR</v>
      </c>
      <c r="F18" s="24">
        <v>0</v>
      </c>
      <c r="AR18" s="39" t="s">
        <v>61</v>
      </c>
      <c r="AS18" s="39" t="s">
        <v>57</v>
      </c>
      <c r="AT18" s="39" t="s">
        <v>57</v>
      </c>
      <c r="AU18" s="39" t="s">
        <v>57</v>
      </c>
      <c r="AV18" s="39" t="s">
        <v>57</v>
      </c>
      <c r="AW18" s="39" t="s">
        <v>57</v>
      </c>
      <c r="AX18" s="39" t="s">
        <v>57</v>
      </c>
      <c r="AY18" s="39" t="s">
        <v>57</v>
      </c>
      <c r="AZ18" s="39" t="s">
        <v>57</v>
      </c>
      <c r="BA18" s="39" t="s">
        <v>57</v>
      </c>
      <c r="BC18" s="8"/>
      <c r="BD18" s="8"/>
      <c r="BE18" s="8"/>
      <c r="BF18" s="8"/>
      <c r="BG18" s="8"/>
      <c r="BH18" s="8"/>
      <c r="BI18" s="8"/>
      <c r="BJ18" s="8"/>
      <c r="BK18" s="8"/>
      <c r="BL18" s="8"/>
      <c r="BN18" s="25">
        <f>COUNTIFS(F18,"")</f>
        <v>0</v>
      </c>
    </row>
    <row r="19" spans="1:66" outlineLevel="1">
      <c r="B19" s="140" t="str">
        <f>IF(BN19&lt;&gt;0,"!","")</f>
        <v/>
      </c>
      <c r="D19" s="138" t="str">
        <f>INDEX($AR19:$BA19,MATCH(General!$F$14,$AR$4:$BA$4,0))</f>
        <v>VAT</v>
      </c>
      <c r="E19" s="60" t="str">
        <f>General!$F$16</f>
        <v>EUR</v>
      </c>
      <c r="F19" s="24">
        <v>0</v>
      </c>
      <c r="AR19" s="39" t="s">
        <v>22</v>
      </c>
      <c r="AS19" s="39" t="s">
        <v>57</v>
      </c>
      <c r="AT19" s="39" t="s">
        <v>57</v>
      </c>
      <c r="AU19" s="39" t="s">
        <v>57</v>
      </c>
      <c r="AV19" s="39" t="s">
        <v>57</v>
      </c>
      <c r="AW19" s="39" t="s">
        <v>57</v>
      </c>
      <c r="AX19" s="39" t="s">
        <v>57</v>
      </c>
      <c r="AY19" s="39" t="s">
        <v>57</v>
      </c>
      <c r="AZ19" s="39" t="s">
        <v>57</v>
      </c>
      <c r="BA19" s="39" t="s">
        <v>57</v>
      </c>
      <c r="BC19" s="8"/>
      <c r="BD19" s="8"/>
      <c r="BE19" s="8"/>
      <c r="BF19" s="8"/>
      <c r="BG19" s="8"/>
      <c r="BH19" s="8"/>
      <c r="BI19" s="8"/>
      <c r="BJ19" s="8"/>
      <c r="BK19" s="8"/>
      <c r="BL19" s="8"/>
      <c r="BN19" s="25">
        <f>COUNTIFS(F19,"")</f>
        <v>0</v>
      </c>
    </row>
    <row r="20" spans="1:66" outlineLevel="1">
      <c r="D20" s="138" t="str">
        <f>INDEX($AR20:$BA20,MATCH(General!$F$14,$AR$4:$BA$4,0))</f>
        <v>Total incl. VAT</v>
      </c>
      <c r="E20" s="60" t="str">
        <f>General!$F$16</f>
        <v>EUR</v>
      </c>
      <c r="F20" s="25">
        <f>SUM(F18:F19)</f>
        <v>0</v>
      </c>
      <c r="AR20" s="39" t="s">
        <v>62</v>
      </c>
      <c r="AS20" s="39" t="s">
        <v>57</v>
      </c>
      <c r="AT20" s="39" t="s">
        <v>57</v>
      </c>
      <c r="AU20" s="39" t="s">
        <v>57</v>
      </c>
      <c r="AV20" s="39" t="s">
        <v>57</v>
      </c>
      <c r="AW20" s="39" t="s">
        <v>57</v>
      </c>
      <c r="AX20" s="39" t="s">
        <v>57</v>
      </c>
      <c r="AY20" s="39" t="s">
        <v>57</v>
      </c>
      <c r="AZ20" s="39" t="s">
        <v>57</v>
      </c>
      <c r="BA20" s="39" t="s">
        <v>57</v>
      </c>
      <c r="BC20" s="8"/>
      <c r="BD20" s="8"/>
      <c r="BE20" s="8"/>
      <c r="BF20" s="8"/>
      <c r="BG20" s="8"/>
      <c r="BH20" s="8"/>
      <c r="BI20" s="8"/>
      <c r="BJ20" s="8"/>
      <c r="BK20" s="8"/>
      <c r="BL20" s="8"/>
    </row>
    <row r="21" spans="1:66">
      <c r="E21" s="11"/>
    </row>
    <row r="22" spans="1:66">
      <c r="A22" s="3" t="str">
        <f>INDEX($AR22:$BA22,MATCH(General!$F$14,$AR$4:$BA$4,0))</f>
        <v>Economic analysis</v>
      </c>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R22" s="39" t="s">
        <v>200</v>
      </c>
      <c r="AS22" s="39" t="s">
        <v>57</v>
      </c>
      <c r="AT22" s="39" t="s">
        <v>57</v>
      </c>
      <c r="AU22" s="39" t="s">
        <v>57</v>
      </c>
      <c r="AV22" s="39" t="s">
        <v>57</v>
      </c>
      <c r="AW22" s="39" t="s">
        <v>57</v>
      </c>
      <c r="AX22" s="39" t="s">
        <v>57</v>
      </c>
      <c r="AY22" s="39" t="s">
        <v>57</v>
      </c>
      <c r="AZ22" s="39" t="s">
        <v>57</v>
      </c>
      <c r="BA22" s="39" t="s">
        <v>57</v>
      </c>
    </row>
    <row r="23" spans="1:66" outlineLevel="1">
      <c r="E23" s="11"/>
    </row>
    <row r="24" spans="1:66" outlineLevel="1">
      <c r="D24" s="129" t="str">
        <f>INDEX($AR24:$BA24,MATCH(General!$F$14,$AR$4:$BA$4,0))</f>
        <v>Discount rate</v>
      </c>
      <c r="E24" s="72" t="str">
        <f>Config!$I$141</f>
        <v>Unit</v>
      </c>
      <c r="F24" s="129"/>
      <c r="AR24" s="39" t="s">
        <v>195</v>
      </c>
      <c r="AS24" s="39" t="s">
        <v>57</v>
      </c>
      <c r="AT24" s="39" t="s">
        <v>57</v>
      </c>
      <c r="AU24" s="39" t="s">
        <v>57</v>
      </c>
      <c r="AV24" s="39" t="s">
        <v>57</v>
      </c>
      <c r="AW24" s="39" t="s">
        <v>57</v>
      </c>
      <c r="AX24" s="39" t="s">
        <v>57</v>
      </c>
      <c r="AY24" s="39" t="s">
        <v>57</v>
      </c>
      <c r="AZ24" s="39" t="s">
        <v>57</v>
      </c>
      <c r="BA24" s="39" t="s">
        <v>57</v>
      </c>
    </row>
    <row r="25" spans="1:66" outlineLevel="1">
      <c r="B25" s="140" t="str">
        <f>IF(BN25&lt;&gt;0,"!","")</f>
        <v/>
      </c>
      <c r="D25" s="125" t="str">
        <f>INDEX($AR25:$BA25,MATCH(General!$F$14,$AR$4:$BA$4,0))</f>
        <v>Social discount rate used in the model</v>
      </c>
      <c r="E25" s="60" t="str">
        <f>INDEX($BC25:$BL25,MATCH(General!$F$14,$BC$4:$BL$4,0))</f>
        <v>%</v>
      </c>
      <c r="F25" s="26">
        <v>0.03</v>
      </c>
      <c r="AR25" s="39" t="s">
        <v>201</v>
      </c>
      <c r="AS25" s="39" t="s">
        <v>57</v>
      </c>
      <c r="AT25" s="39" t="s">
        <v>57</v>
      </c>
      <c r="AU25" s="39" t="s">
        <v>57</v>
      </c>
      <c r="AV25" s="39" t="s">
        <v>57</v>
      </c>
      <c r="AW25" s="39" t="s">
        <v>57</v>
      </c>
      <c r="AX25" s="39" t="s">
        <v>57</v>
      </c>
      <c r="AY25" s="39" t="s">
        <v>57</v>
      </c>
      <c r="AZ25" s="39" t="s">
        <v>57</v>
      </c>
      <c r="BA25" s="39" t="s">
        <v>57</v>
      </c>
      <c r="BC25" s="39" t="s">
        <v>21</v>
      </c>
      <c r="BD25" s="39" t="s">
        <v>21</v>
      </c>
      <c r="BE25" s="39" t="s">
        <v>57</v>
      </c>
      <c r="BF25" s="39" t="s">
        <v>57</v>
      </c>
      <c r="BG25" s="39" t="s">
        <v>57</v>
      </c>
      <c r="BH25" s="39" t="s">
        <v>57</v>
      </c>
      <c r="BI25" s="39" t="s">
        <v>57</v>
      </c>
      <c r="BJ25" s="39" t="s">
        <v>57</v>
      </c>
      <c r="BK25" s="39" t="s">
        <v>57</v>
      </c>
      <c r="BL25" s="39" t="s">
        <v>57</v>
      </c>
      <c r="BN25" s="25">
        <f>COUNTIFS(F25,"")</f>
        <v>0</v>
      </c>
    </row>
    <row r="26" spans="1:66" outlineLevel="1">
      <c r="E26" s="11"/>
    </row>
    <row r="27" spans="1:66" outlineLevel="1">
      <c r="D27" s="129" t="str">
        <f>INDEX($AR27:$BA27,MATCH(General!$F$14,$AR$4:$BA$4,0))</f>
        <v>Correction factor parameters</v>
      </c>
      <c r="E27" s="72" t="str">
        <f>Config!$I$141</f>
        <v>Unit</v>
      </c>
      <c r="F27" s="129"/>
      <c r="AR27" s="39" t="s">
        <v>202</v>
      </c>
      <c r="AS27" s="39" t="s">
        <v>57</v>
      </c>
      <c r="AT27" s="39" t="s">
        <v>57</v>
      </c>
      <c r="AU27" s="39" t="s">
        <v>57</v>
      </c>
      <c r="AV27" s="39" t="s">
        <v>57</v>
      </c>
      <c r="AW27" s="39" t="s">
        <v>57</v>
      </c>
      <c r="AX27" s="39" t="s">
        <v>57</v>
      </c>
      <c r="AY27" s="39" t="s">
        <v>57</v>
      </c>
      <c r="AZ27" s="39" t="s">
        <v>57</v>
      </c>
      <c r="BA27" s="39" t="s">
        <v>57</v>
      </c>
    </row>
    <row r="28" spans="1:66" outlineLevel="1">
      <c r="B28" s="140" t="str">
        <f>IF(BN28&lt;&gt;0,"!","")</f>
        <v/>
      </c>
      <c r="D28" s="125" t="str">
        <f>INDEX($AR28:$BA28,MATCH(General!$F$14,$AR$4:$BA$4,0))</f>
        <v>CAPEX Correction factor due to fiscal corrections</v>
      </c>
      <c r="E28" s="60" t="str">
        <f>INDEX($BC28:$BL28,MATCH(General!$F$14,$BC$4:$BL$4,0))</f>
        <v>x</v>
      </c>
      <c r="F28" s="52">
        <v>0.805652615677247</v>
      </c>
      <c r="AR28" s="39" t="s">
        <v>203</v>
      </c>
      <c r="AS28" s="39" t="s">
        <v>57</v>
      </c>
      <c r="AT28" s="39" t="s">
        <v>57</v>
      </c>
      <c r="AU28" s="39" t="s">
        <v>57</v>
      </c>
      <c r="AV28" s="39" t="s">
        <v>57</v>
      </c>
      <c r="AW28" s="39" t="s">
        <v>57</v>
      </c>
      <c r="AX28" s="39" t="s">
        <v>57</v>
      </c>
      <c r="AY28" s="39" t="s">
        <v>57</v>
      </c>
      <c r="AZ28" s="39" t="s">
        <v>57</v>
      </c>
      <c r="BA28" s="39" t="s">
        <v>57</v>
      </c>
      <c r="BC28" s="39" t="s">
        <v>208</v>
      </c>
      <c r="BD28" s="39" t="s">
        <v>208</v>
      </c>
      <c r="BE28" s="39" t="s">
        <v>57</v>
      </c>
      <c r="BF28" s="39" t="s">
        <v>57</v>
      </c>
      <c r="BG28" s="39" t="s">
        <v>57</v>
      </c>
      <c r="BH28" s="39" t="s">
        <v>57</v>
      </c>
      <c r="BI28" s="39" t="s">
        <v>57</v>
      </c>
      <c r="BJ28" s="39" t="s">
        <v>57</v>
      </c>
      <c r="BK28" s="39" t="s">
        <v>57</v>
      </c>
      <c r="BL28" s="39" t="s">
        <v>57</v>
      </c>
      <c r="BN28" s="25">
        <f>COUNTIFS(F28,"")</f>
        <v>0</v>
      </c>
    </row>
    <row r="29" spans="1:66" outlineLevel="1">
      <c r="B29" s="140" t="str">
        <f>IF(BN29&lt;&gt;0,"!","")</f>
        <v/>
      </c>
      <c r="D29" s="125" t="str">
        <f>INDEX($AR29:$BA29,MATCH(General!$F$14,$AR$4:$BA$4,0))</f>
        <v>CAPEX Correction factor due to shadow pricing</v>
      </c>
      <c r="E29" s="60" t="str">
        <f>INDEX($BC29:$BL29,MATCH(General!$F$14,$BC$4:$BL$4,0))</f>
        <v>x</v>
      </c>
      <c r="F29" s="52">
        <v>1</v>
      </c>
      <c r="AR29" s="39" t="s">
        <v>204</v>
      </c>
      <c r="AS29" s="39" t="s">
        <v>57</v>
      </c>
      <c r="AT29" s="39" t="s">
        <v>57</v>
      </c>
      <c r="AU29" s="39" t="s">
        <v>57</v>
      </c>
      <c r="AV29" s="39" t="s">
        <v>57</v>
      </c>
      <c r="AW29" s="39" t="s">
        <v>57</v>
      </c>
      <c r="AX29" s="39" t="s">
        <v>57</v>
      </c>
      <c r="AY29" s="39" t="s">
        <v>57</v>
      </c>
      <c r="AZ29" s="39" t="s">
        <v>57</v>
      </c>
      <c r="BA29" s="39" t="s">
        <v>57</v>
      </c>
      <c r="BC29" s="39" t="s">
        <v>208</v>
      </c>
      <c r="BD29" s="39" t="s">
        <v>208</v>
      </c>
      <c r="BE29" s="39" t="s">
        <v>57</v>
      </c>
      <c r="BF29" s="39" t="s">
        <v>57</v>
      </c>
      <c r="BG29" s="39" t="s">
        <v>57</v>
      </c>
      <c r="BH29" s="39" t="s">
        <v>57</v>
      </c>
      <c r="BI29" s="39" t="s">
        <v>57</v>
      </c>
      <c r="BJ29" s="39" t="s">
        <v>57</v>
      </c>
      <c r="BK29" s="39" t="s">
        <v>57</v>
      </c>
      <c r="BL29" s="39" t="s">
        <v>57</v>
      </c>
      <c r="BN29" s="25">
        <f>COUNTIFS(F29,"")</f>
        <v>0</v>
      </c>
    </row>
    <row r="30" spans="1:66" outlineLevel="1">
      <c r="B30" s="140" t="str">
        <f>IF(BN30&lt;&gt;0,"!","")</f>
        <v/>
      </c>
      <c r="D30" s="125" t="str">
        <f>INDEX($AR30:$BA30,MATCH(General!$F$14,$AR$4:$BA$4,0))</f>
        <v>OPEX Correction factor due to fiscal corrections</v>
      </c>
      <c r="E30" s="60" t="str">
        <f>INDEX($BC30:$BL30,MATCH(General!$F$14,$BC$4:$BL$4,0))</f>
        <v>x</v>
      </c>
      <c r="F30" s="52">
        <v>0.88495575221238953</v>
      </c>
      <c r="AR30" s="39" t="s">
        <v>205</v>
      </c>
      <c r="AS30" s="39" t="s">
        <v>57</v>
      </c>
      <c r="AT30" s="39" t="s">
        <v>57</v>
      </c>
      <c r="AU30" s="39" t="s">
        <v>57</v>
      </c>
      <c r="AV30" s="39" t="s">
        <v>57</v>
      </c>
      <c r="AW30" s="39" t="s">
        <v>57</v>
      </c>
      <c r="AX30" s="39" t="s">
        <v>57</v>
      </c>
      <c r="AY30" s="39" t="s">
        <v>57</v>
      </c>
      <c r="AZ30" s="39" t="s">
        <v>57</v>
      </c>
      <c r="BA30" s="39" t="s">
        <v>57</v>
      </c>
      <c r="BC30" s="39" t="s">
        <v>208</v>
      </c>
      <c r="BD30" s="39" t="s">
        <v>208</v>
      </c>
      <c r="BE30" s="39" t="s">
        <v>57</v>
      </c>
      <c r="BF30" s="39" t="s">
        <v>57</v>
      </c>
      <c r="BG30" s="39" t="s">
        <v>57</v>
      </c>
      <c r="BH30" s="39" t="s">
        <v>57</v>
      </c>
      <c r="BI30" s="39" t="s">
        <v>57</v>
      </c>
      <c r="BJ30" s="39" t="s">
        <v>57</v>
      </c>
      <c r="BK30" s="39" t="s">
        <v>57</v>
      </c>
      <c r="BL30" s="39" t="s">
        <v>57</v>
      </c>
      <c r="BN30" s="25">
        <f>COUNTIFS(F30,"")</f>
        <v>0</v>
      </c>
    </row>
    <row r="31" spans="1:66" outlineLevel="1">
      <c r="B31" s="140" t="str">
        <f>IF(BN31&lt;&gt;0,"!","")</f>
        <v/>
      </c>
      <c r="D31" s="125" t="str">
        <f>INDEX($AR31:$BA31,MATCH(General!$F$14,$AR$4:$BA$4,0))</f>
        <v>OPEX Correction factor due to shadow pricing</v>
      </c>
      <c r="E31" s="60" t="str">
        <f>INDEX($BC31:$BL31,MATCH(General!$F$14,$BC$4:$BL$4,0))</f>
        <v>x</v>
      </c>
      <c r="F31" s="52">
        <v>1</v>
      </c>
      <c r="AR31" s="39" t="s">
        <v>206</v>
      </c>
      <c r="AS31" s="39" t="s">
        <v>57</v>
      </c>
      <c r="AT31" s="39" t="s">
        <v>57</v>
      </c>
      <c r="AU31" s="39" t="s">
        <v>57</v>
      </c>
      <c r="AV31" s="39" t="s">
        <v>57</v>
      </c>
      <c r="AW31" s="39" t="s">
        <v>57</v>
      </c>
      <c r="AX31" s="39" t="s">
        <v>57</v>
      </c>
      <c r="AY31" s="39" t="s">
        <v>57</v>
      </c>
      <c r="AZ31" s="39" t="s">
        <v>57</v>
      </c>
      <c r="BA31" s="39" t="s">
        <v>57</v>
      </c>
      <c r="BC31" s="39" t="s">
        <v>208</v>
      </c>
      <c r="BD31" s="39" t="s">
        <v>208</v>
      </c>
      <c r="BE31" s="39" t="s">
        <v>57</v>
      </c>
      <c r="BF31" s="39" t="s">
        <v>57</v>
      </c>
      <c r="BG31" s="39" t="s">
        <v>57</v>
      </c>
      <c r="BH31" s="39" t="s">
        <v>57</v>
      </c>
      <c r="BI31" s="39" t="s">
        <v>57</v>
      </c>
      <c r="BJ31" s="39" t="s">
        <v>57</v>
      </c>
      <c r="BK31" s="39" t="s">
        <v>57</v>
      </c>
      <c r="BL31" s="39" t="s">
        <v>57</v>
      </c>
      <c r="BN31" s="25">
        <f>COUNTIFS(F31,"")</f>
        <v>0</v>
      </c>
    </row>
    <row r="32" spans="1:66" outlineLevel="1">
      <c r="B32" s="140" t="str">
        <f>IF(BN32&lt;&gt;0,"!","")</f>
        <v/>
      </c>
      <c r="D32" s="125" t="str">
        <f>INDEX($AR32:$BA32,MATCH(General!$F$14,$AR$4:$BA$4,0))</f>
        <v>Revenue Correction factor due to fiscal corrections</v>
      </c>
      <c r="E32" s="60" t="str">
        <f>INDEX($BC32:$BL32,MATCH(General!$F$14,$BC$4:$BL$4,0))</f>
        <v>x</v>
      </c>
      <c r="F32" s="52">
        <v>1</v>
      </c>
      <c r="AR32" s="39" t="s">
        <v>207</v>
      </c>
      <c r="AS32" s="39" t="s">
        <v>57</v>
      </c>
      <c r="AT32" s="39" t="s">
        <v>57</v>
      </c>
      <c r="AU32" s="39" t="s">
        <v>57</v>
      </c>
      <c r="AV32" s="39" t="s">
        <v>57</v>
      </c>
      <c r="AW32" s="39" t="s">
        <v>57</v>
      </c>
      <c r="AX32" s="39" t="s">
        <v>57</v>
      </c>
      <c r="AY32" s="39" t="s">
        <v>57</v>
      </c>
      <c r="AZ32" s="39" t="s">
        <v>57</v>
      </c>
      <c r="BA32" s="39" t="s">
        <v>57</v>
      </c>
      <c r="BC32" s="39" t="s">
        <v>208</v>
      </c>
      <c r="BD32" s="39" t="s">
        <v>208</v>
      </c>
      <c r="BE32" s="39" t="s">
        <v>57</v>
      </c>
      <c r="BF32" s="39" t="s">
        <v>57</v>
      </c>
      <c r="BG32" s="39" t="s">
        <v>57</v>
      </c>
      <c r="BH32" s="39" t="s">
        <v>57</v>
      </c>
      <c r="BI32" s="39" t="s">
        <v>57</v>
      </c>
      <c r="BJ32" s="39" t="s">
        <v>57</v>
      </c>
      <c r="BK32" s="39" t="s">
        <v>57</v>
      </c>
      <c r="BL32" s="39" t="s">
        <v>57</v>
      </c>
      <c r="BN32" s="25">
        <f>COUNTIFS(F32,"")</f>
        <v>0</v>
      </c>
    </row>
    <row r="33" spans="2:66" outlineLevel="1">
      <c r="E33" s="11"/>
    </row>
    <row r="34" spans="2:66" outlineLevel="1">
      <c r="D34" s="129" t="str">
        <f>INDEX($AR34:$BA34,MATCH(General!$F$14,$AR$4:$BA$4,0))</f>
        <v>Socio-economic parameters</v>
      </c>
      <c r="E34" s="72" t="str">
        <f>Config!$I$141</f>
        <v>Unit</v>
      </c>
      <c r="F34" s="129"/>
      <c r="G34" s="130">
        <f>Config!I$1</f>
        <v>2025</v>
      </c>
      <c r="H34" s="130">
        <f>Config!J$1</f>
        <v>2026</v>
      </c>
      <c r="I34" s="130">
        <f>Config!K$1</f>
        <v>2027</v>
      </c>
      <c r="J34" s="130">
        <f>Config!L$1</f>
        <v>2028</v>
      </c>
      <c r="K34" s="130">
        <f>Config!M$1</f>
        <v>2029</v>
      </c>
      <c r="L34" s="130">
        <f>Config!N$1</f>
        <v>2030</v>
      </c>
      <c r="M34" s="130">
        <f>Config!O$1</f>
        <v>2031</v>
      </c>
      <c r="N34" s="130">
        <f>Config!P$1</f>
        <v>2032</v>
      </c>
      <c r="O34" s="130">
        <f>Config!Q$1</f>
        <v>2033</v>
      </c>
      <c r="P34" s="130">
        <f>Config!R$1</f>
        <v>2034</v>
      </c>
      <c r="Q34" s="130">
        <f>Config!S$1</f>
        <v>2035</v>
      </c>
      <c r="R34" s="130">
        <f>Config!T$1</f>
        <v>2036</v>
      </c>
      <c r="S34" s="130">
        <f>Config!U$1</f>
        <v>2037</v>
      </c>
      <c r="T34" s="130">
        <f>Config!V$1</f>
        <v>2038</v>
      </c>
      <c r="U34" s="130">
        <f>Config!W$1</f>
        <v>2039</v>
      </c>
      <c r="V34" s="130">
        <f>Config!X$1</f>
        <v>2040</v>
      </c>
      <c r="W34" s="130">
        <f>Config!Y$1</f>
        <v>2041</v>
      </c>
      <c r="X34" s="130">
        <f>Config!Z$1</f>
        <v>2042</v>
      </c>
      <c r="Y34" s="130">
        <f>Config!AA$1</f>
        <v>2043</v>
      </c>
      <c r="Z34" s="130">
        <f>Config!AB$1</f>
        <v>2044</v>
      </c>
      <c r="AA34" s="130" t="str">
        <f>Config!AC$1</f>
        <v/>
      </c>
      <c r="AB34" s="130" t="str">
        <f>Config!AD$1</f>
        <v/>
      </c>
      <c r="AC34" s="130" t="str">
        <f>Config!AE$1</f>
        <v/>
      </c>
      <c r="AD34" s="130" t="str">
        <f>Config!AF$1</f>
        <v/>
      </c>
      <c r="AE34" s="130" t="str">
        <f>Config!AG$1</f>
        <v/>
      </c>
      <c r="AF34" s="130" t="str">
        <f>Config!AH$1</f>
        <v/>
      </c>
      <c r="AG34" s="130" t="str">
        <f>Config!AI$1</f>
        <v/>
      </c>
      <c r="AH34" s="130" t="str">
        <f>Config!AJ$1</f>
        <v/>
      </c>
      <c r="AI34" s="130" t="str">
        <f>Config!AK$1</f>
        <v/>
      </c>
      <c r="AJ34" s="130" t="str">
        <f>Config!AL$1</f>
        <v/>
      </c>
      <c r="AK34" s="130" t="str">
        <f>Config!AM$1</f>
        <v/>
      </c>
      <c r="AL34" s="130" t="str">
        <f>Config!AN$1</f>
        <v/>
      </c>
      <c r="AM34" s="130" t="str">
        <f>Config!AO$1</f>
        <v/>
      </c>
      <c r="AN34" s="130" t="str">
        <f>Config!AP$1</f>
        <v/>
      </c>
      <c r="AO34" s="130" t="str">
        <f>Config!AQ$1</f>
        <v/>
      </c>
      <c r="AP34" s="130" t="str">
        <f>Config!AR$1</f>
        <v/>
      </c>
      <c r="AR34" s="39" t="s">
        <v>209</v>
      </c>
      <c r="AS34" s="39" t="s">
        <v>57</v>
      </c>
      <c r="AT34" s="39" t="s">
        <v>57</v>
      </c>
      <c r="AU34" s="39" t="s">
        <v>57</v>
      </c>
      <c r="AV34" s="39" t="s">
        <v>57</v>
      </c>
      <c r="AW34" s="39" t="s">
        <v>57</v>
      </c>
      <c r="AX34" s="39" t="s">
        <v>57</v>
      </c>
      <c r="AY34" s="39" t="s">
        <v>57</v>
      </c>
      <c r="AZ34" s="39" t="s">
        <v>57</v>
      </c>
      <c r="BA34" s="39" t="s">
        <v>57</v>
      </c>
    </row>
    <row r="35" spans="2:66" outlineLevel="1">
      <c r="D35" s="129"/>
      <c r="E35" s="72"/>
      <c r="F35" s="129"/>
      <c r="G35" s="130" t="str">
        <f>Config!I$2</f>
        <v>Construction</v>
      </c>
      <c r="H35" s="130" t="str">
        <f>Config!J$2</f>
        <v>Construction</v>
      </c>
      <c r="I35" s="130" t="str">
        <f>Config!K$2</f>
        <v>Operation</v>
      </c>
      <c r="J35" s="130" t="str">
        <f>Config!L$2</f>
        <v>Operation</v>
      </c>
      <c r="K35" s="130" t="str">
        <f>Config!M$2</f>
        <v>Operation</v>
      </c>
      <c r="L35" s="130" t="str">
        <f>Config!N$2</f>
        <v>Operation</v>
      </c>
      <c r="M35" s="130" t="str">
        <f>Config!O$2</f>
        <v>Operation</v>
      </c>
      <c r="N35" s="130" t="str">
        <f>Config!P$2</f>
        <v>Operation</v>
      </c>
      <c r="O35" s="130" t="str">
        <f>Config!Q$2</f>
        <v>Operation</v>
      </c>
      <c r="P35" s="130" t="str">
        <f>Config!R$2</f>
        <v>Operation</v>
      </c>
      <c r="Q35" s="130" t="str">
        <f>Config!S$2</f>
        <v>Operation</v>
      </c>
      <c r="R35" s="130" t="str">
        <f>Config!T$2</f>
        <v>Operation</v>
      </c>
      <c r="S35" s="130" t="str">
        <f>Config!U$2</f>
        <v>Operation</v>
      </c>
      <c r="T35" s="130" t="str">
        <f>Config!V$2</f>
        <v>Operation</v>
      </c>
      <c r="U35" s="130" t="str">
        <f>Config!W$2</f>
        <v>Operation</v>
      </c>
      <c r="V35" s="130" t="str">
        <f>Config!X$2</f>
        <v>Operation</v>
      </c>
      <c r="W35" s="130" t="str">
        <f>Config!Y$2</f>
        <v>Operation</v>
      </c>
      <c r="X35" s="130" t="str">
        <f>Config!Z$2</f>
        <v>Operation</v>
      </c>
      <c r="Y35" s="130" t="str">
        <f>Config!AA$2</f>
        <v>Operation</v>
      </c>
      <c r="Z35" s="130" t="str">
        <f>Config!AB$2</f>
        <v>Operation</v>
      </c>
      <c r="AA35" s="130" t="str">
        <f>Config!AC$2</f>
        <v/>
      </c>
      <c r="AB35" s="130" t="str">
        <f>Config!AD$2</f>
        <v/>
      </c>
      <c r="AC35" s="130" t="str">
        <f>Config!AE$2</f>
        <v/>
      </c>
      <c r="AD35" s="130" t="str">
        <f>Config!AF$2</f>
        <v/>
      </c>
      <c r="AE35" s="130" t="str">
        <f>Config!AG$2</f>
        <v/>
      </c>
      <c r="AF35" s="130" t="str">
        <f>Config!AH$2</f>
        <v/>
      </c>
      <c r="AG35" s="130" t="str">
        <f>Config!AI$2</f>
        <v/>
      </c>
      <c r="AH35" s="130" t="str">
        <f>Config!AJ$2</f>
        <v/>
      </c>
      <c r="AI35" s="130" t="str">
        <f>Config!AK$2</f>
        <v/>
      </c>
      <c r="AJ35" s="130" t="str">
        <f>Config!AL$2</f>
        <v/>
      </c>
      <c r="AK35" s="130" t="str">
        <f>Config!AM$2</f>
        <v/>
      </c>
      <c r="AL35" s="130" t="str">
        <f>Config!AN$2</f>
        <v/>
      </c>
      <c r="AM35" s="130" t="str">
        <f>Config!AO$2</f>
        <v/>
      </c>
      <c r="AN35" s="130" t="str">
        <f>Config!AP$2</f>
        <v/>
      </c>
      <c r="AO35" s="130" t="str">
        <f>Config!AQ$2</f>
        <v/>
      </c>
      <c r="AP35" s="130" t="str">
        <f>Config!AR$2</f>
        <v/>
      </c>
    </row>
    <row r="36" spans="2:66" outlineLevel="1">
      <c r="D36" s="127" t="str">
        <f>INDEX($AR36:$BA36,MATCH(General!$F$14,$AR$4:$BA$4,0))</f>
        <v>Macroeconomic assumptions</v>
      </c>
      <c r="E36" s="11"/>
      <c r="AR36" s="39" t="s">
        <v>515</v>
      </c>
      <c r="AS36" s="39" t="s">
        <v>57</v>
      </c>
      <c r="AT36" s="39" t="s">
        <v>57</v>
      </c>
      <c r="AU36" s="39" t="s">
        <v>57</v>
      </c>
      <c r="AV36" s="39" t="s">
        <v>57</v>
      </c>
      <c r="AW36" s="39" t="s">
        <v>57</v>
      </c>
      <c r="AX36" s="39" t="s">
        <v>57</v>
      </c>
      <c r="AY36" s="39" t="s">
        <v>57</v>
      </c>
      <c r="AZ36" s="39" t="s">
        <v>57</v>
      </c>
      <c r="BA36" s="39" t="s">
        <v>57</v>
      </c>
    </row>
    <row r="37" spans="2:66" outlineLevel="1">
      <c r="B37" s="140" t="str">
        <f>IF(BN37&lt;&gt;0,"!","")</f>
        <v/>
      </c>
      <c r="D37" s="126" t="str">
        <f>INDEX($AR37:$BA37,MATCH(General!$F$14,$AR$4:$BA$4,0))</f>
        <v>Exchange rate for recalculating shadow prices into project's currency</v>
      </c>
      <c r="E37" s="60" t="str">
        <f>INDEX($BC37:$BL37,MATCH(General!$F$14,$BC$4:$BL$4,0))</f>
        <v>FX</v>
      </c>
      <c r="G37" s="53">
        <v>1</v>
      </c>
      <c r="H37" s="53">
        <v>1</v>
      </c>
      <c r="I37" s="53">
        <v>1</v>
      </c>
      <c r="J37" s="53">
        <v>1</v>
      </c>
      <c r="K37" s="53">
        <v>1</v>
      </c>
      <c r="L37" s="53">
        <v>1</v>
      </c>
      <c r="M37" s="53">
        <v>1</v>
      </c>
      <c r="N37" s="53">
        <v>1</v>
      </c>
      <c r="O37" s="53">
        <v>1</v>
      </c>
      <c r="P37" s="53">
        <v>1</v>
      </c>
      <c r="Q37" s="53">
        <v>1</v>
      </c>
      <c r="R37" s="53">
        <v>1</v>
      </c>
      <c r="S37" s="53">
        <v>1</v>
      </c>
      <c r="T37" s="53">
        <v>1</v>
      </c>
      <c r="U37" s="53">
        <v>1</v>
      </c>
      <c r="V37" s="53">
        <v>1</v>
      </c>
      <c r="W37" s="53">
        <v>1</v>
      </c>
      <c r="X37" s="53">
        <v>1</v>
      </c>
      <c r="Y37" s="53">
        <v>1</v>
      </c>
      <c r="Z37" s="53">
        <v>1</v>
      </c>
      <c r="AA37" s="53"/>
      <c r="AB37" s="53"/>
      <c r="AC37" s="53"/>
      <c r="AD37" s="53"/>
      <c r="AE37" s="53"/>
      <c r="AF37" s="53"/>
      <c r="AG37" s="53"/>
      <c r="AH37" s="53"/>
      <c r="AI37" s="53"/>
      <c r="AJ37" s="53"/>
      <c r="AK37" s="53"/>
      <c r="AL37" s="53"/>
      <c r="AM37" s="53"/>
      <c r="AN37" s="53"/>
      <c r="AO37" s="53"/>
      <c r="AP37" s="53"/>
      <c r="AR37" s="39" t="s">
        <v>499</v>
      </c>
      <c r="AS37" s="39" t="s">
        <v>57</v>
      </c>
      <c r="AT37" s="39" t="s">
        <v>57</v>
      </c>
      <c r="AU37" s="39" t="s">
        <v>57</v>
      </c>
      <c r="AV37" s="39" t="s">
        <v>57</v>
      </c>
      <c r="AW37" s="39" t="s">
        <v>57</v>
      </c>
      <c r="AX37" s="39" t="s">
        <v>57</v>
      </c>
      <c r="AY37" s="39" t="s">
        <v>57</v>
      </c>
      <c r="AZ37" s="39" t="s">
        <v>57</v>
      </c>
      <c r="BA37" s="39" t="s">
        <v>57</v>
      </c>
      <c r="BC37" s="39" t="s">
        <v>236</v>
      </c>
      <c r="BD37" s="39" t="s">
        <v>236</v>
      </c>
      <c r="BE37" s="39" t="s">
        <v>57</v>
      </c>
      <c r="BF37" s="39" t="s">
        <v>57</v>
      </c>
      <c r="BG37" s="39" t="s">
        <v>57</v>
      </c>
      <c r="BH37" s="39" t="s">
        <v>57</v>
      </c>
      <c r="BI37" s="39" t="s">
        <v>57</v>
      </c>
      <c r="BJ37" s="39" t="s">
        <v>57</v>
      </c>
      <c r="BK37" s="39" t="s">
        <v>57</v>
      </c>
      <c r="BL37" s="39" t="s">
        <v>57</v>
      </c>
      <c r="BN37" s="25">
        <f>COUNTIFS($G37:$AP37,"",$G$34:$AP$34,"&lt;="&amp;Config!$F$12)</f>
        <v>0</v>
      </c>
    </row>
    <row r="38" spans="2:66" outlineLevel="1">
      <c r="B38" s="140" t="str">
        <f>IF(BN38&lt;&gt;0,"!","")</f>
        <v/>
      </c>
      <c r="D38" s="126" t="str">
        <f>INDEX($AR38:$BA38,MATCH(General!$F$14,$AR$4:$BA$4,0))</f>
        <v xml:space="preserve">Forecasted long-term per capita real GDP growth </v>
      </c>
      <c r="E38" s="60" t="str">
        <f>INDEX($BC38:$BL38,MATCH(General!$F$14,$BC$4:$BL$4,0))</f>
        <v>%</v>
      </c>
      <c r="G38" s="54">
        <v>0</v>
      </c>
      <c r="H38" s="54">
        <v>1.4999999999999999E-2</v>
      </c>
      <c r="I38" s="54">
        <v>1.4999999999999999E-2</v>
      </c>
      <c r="J38" s="54">
        <v>1.4999999999999999E-2</v>
      </c>
      <c r="K38" s="54">
        <v>1.4999999999999999E-2</v>
      </c>
      <c r="L38" s="54">
        <v>1.4999999999999999E-2</v>
      </c>
      <c r="M38" s="54">
        <v>1.4999999999999999E-2</v>
      </c>
      <c r="N38" s="54">
        <v>1.4999999999999999E-2</v>
      </c>
      <c r="O38" s="54">
        <v>1.4999999999999999E-2</v>
      </c>
      <c r="P38" s="54">
        <v>1.4999999999999999E-2</v>
      </c>
      <c r="Q38" s="54">
        <v>1.4999999999999999E-2</v>
      </c>
      <c r="R38" s="54">
        <v>1.4999999999999999E-2</v>
      </c>
      <c r="S38" s="54">
        <v>1.4999999999999999E-2</v>
      </c>
      <c r="T38" s="54">
        <v>1.4999999999999999E-2</v>
      </c>
      <c r="U38" s="54">
        <v>1.4999999999999999E-2</v>
      </c>
      <c r="V38" s="54">
        <v>1.4999999999999999E-2</v>
      </c>
      <c r="W38" s="54">
        <v>1.4999999999999999E-2</v>
      </c>
      <c r="X38" s="54">
        <v>1.4999999999999999E-2</v>
      </c>
      <c r="Y38" s="54">
        <v>1.4999999999999999E-2</v>
      </c>
      <c r="Z38" s="54">
        <v>1.4999999999999999E-2</v>
      </c>
      <c r="AA38" s="54"/>
      <c r="AB38" s="54"/>
      <c r="AC38" s="54"/>
      <c r="AD38" s="54"/>
      <c r="AE38" s="54"/>
      <c r="AF38" s="54"/>
      <c r="AG38" s="54"/>
      <c r="AH38" s="54"/>
      <c r="AI38" s="54"/>
      <c r="AJ38" s="54"/>
      <c r="AK38" s="54"/>
      <c r="AL38" s="54"/>
      <c r="AM38" s="54"/>
      <c r="AN38" s="54"/>
      <c r="AO38" s="54"/>
      <c r="AP38" s="54"/>
      <c r="AR38" s="39" t="s">
        <v>732</v>
      </c>
      <c r="AS38" s="39" t="s">
        <v>57</v>
      </c>
      <c r="AT38" s="39" t="s">
        <v>57</v>
      </c>
      <c r="AU38" s="39" t="s">
        <v>57</v>
      </c>
      <c r="AV38" s="39" t="s">
        <v>57</v>
      </c>
      <c r="AW38" s="39" t="s">
        <v>57</v>
      </c>
      <c r="AX38" s="39" t="s">
        <v>57</v>
      </c>
      <c r="AY38" s="39" t="s">
        <v>57</v>
      </c>
      <c r="AZ38" s="39" t="s">
        <v>57</v>
      </c>
      <c r="BA38" s="39" t="s">
        <v>57</v>
      </c>
      <c r="BC38" s="39" t="s">
        <v>21</v>
      </c>
      <c r="BD38" s="39" t="s">
        <v>21</v>
      </c>
      <c r="BE38" s="39" t="s">
        <v>57</v>
      </c>
      <c r="BF38" s="39" t="s">
        <v>57</v>
      </c>
      <c r="BG38" s="39" t="s">
        <v>57</v>
      </c>
      <c r="BH38" s="39" t="s">
        <v>57</v>
      </c>
      <c r="BI38" s="39" t="s">
        <v>57</v>
      </c>
      <c r="BJ38" s="39" t="s">
        <v>57</v>
      </c>
      <c r="BK38" s="39" t="s">
        <v>57</v>
      </c>
      <c r="BL38" s="39" t="s">
        <v>57</v>
      </c>
      <c r="BN38" s="25">
        <f>COUNTIFS($G38:$AP38,"",$G$34:$AP$34,"&lt;="&amp;Config!$F$12)</f>
        <v>0</v>
      </c>
    </row>
    <row r="39" spans="2:66" outlineLevel="1">
      <c r="D39" s="127" t="str">
        <f>INDEX($AR39:$BA39,MATCH(General!$F$14,$AR$4:$BA$4,0))</f>
        <v>Shadow prices in EUR</v>
      </c>
      <c r="E39" s="11"/>
      <c r="AR39" s="39" t="s">
        <v>237</v>
      </c>
      <c r="AS39" s="39" t="s">
        <v>57</v>
      </c>
      <c r="AT39" s="39" t="s">
        <v>57</v>
      </c>
      <c r="AU39" s="39" t="s">
        <v>57</v>
      </c>
      <c r="AV39" s="39" t="s">
        <v>57</v>
      </c>
      <c r="AW39" s="39" t="s">
        <v>57</v>
      </c>
      <c r="AX39" s="39" t="s">
        <v>57</v>
      </c>
      <c r="AY39" s="39" t="s">
        <v>57</v>
      </c>
      <c r="AZ39" s="39" t="s">
        <v>57</v>
      </c>
      <c r="BA39" s="39" t="s">
        <v>57</v>
      </c>
    </row>
    <row r="40" spans="2:66" outlineLevel="1">
      <c r="B40" s="140" t="str">
        <f t="shared" ref="B40:B45" si="0">IF(BN40&lt;&gt;0,"!","")</f>
        <v/>
      </c>
      <c r="D40" s="126" t="str">
        <f>INDEX($AR40:$BA40,MATCH(General!$F$14,$AR$4:$BA$4,0))</f>
        <v>Damage cost of air pollutant: PM2.5 per tonne</v>
      </c>
      <c r="E40" s="60" t="str">
        <f>INDEX($BC40:$BL40,MATCH(General!$F$14,$BC$4:$BL$4,0))</f>
        <v>EUR / tonne</v>
      </c>
      <c r="G40" s="30">
        <v>165</v>
      </c>
      <c r="H40" s="30">
        <v>182</v>
      </c>
      <c r="I40" s="30">
        <v>199</v>
      </c>
      <c r="J40" s="30">
        <v>216</v>
      </c>
      <c r="K40" s="30">
        <v>233</v>
      </c>
      <c r="L40" s="30">
        <v>250</v>
      </c>
      <c r="M40" s="30">
        <v>278</v>
      </c>
      <c r="N40" s="30">
        <v>306</v>
      </c>
      <c r="O40" s="30">
        <v>334</v>
      </c>
      <c r="P40" s="30">
        <v>362</v>
      </c>
      <c r="Q40" s="30">
        <v>390</v>
      </c>
      <c r="R40" s="30">
        <v>417</v>
      </c>
      <c r="S40" s="30">
        <v>444</v>
      </c>
      <c r="T40" s="30">
        <v>471</v>
      </c>
      <c r="U40" s="30">
        <v>498</v>
      </c>
      <c r="V40" s="30">
        <v>525</v>
      </c>
      <c r="W40" s="30">
        <v>552</v>
      </c>
      <c r="X40" s="30">
        <v>579</v>
      </c>
      <c r="Y40" s="30">
        <v>606</v>
      </c>
      <c r="Z40" s="30">
        <v>633</v>
      </c>
      <c r="AA40" s="30"/>
      <c r="AB40" s="30"/>
      <c r="AC40" s="30"/>
      <c r="AD40" s="30"/>
      <c r="AE40" s="30"/>
      <c r="AF40" s="30"/>
      <c r="AG40" s="30"/>
      <c r="AH40" s="30"/>
      <c r="AI40" s="30"/>
      <c r="AJ40" s="30"/>
      <c r="AK40" s="30"/>
      <c r="AL40" s="30"/>
      <c r="AM40" s="30"/>
      <c r="AN40" s="30"/>
      <c r="AO40" s="30"/>
      <c r="AP40" s="30"/>
      <c r="AR40" s="39" t="s">
        <v>210</v>
      </c>
      <c r="AS40" s="39" t="s">
        <v>57</v>
      </c>
      <c r="AT40" s="39" t="s">
        <v>57</v>
      </c>
      <c r="AU40" s="39" t="s">
        <v>57</v>
      </c>
      <c r="AV40" s="39" t="s">
        <v>57</v>
      </c>
      <c r="AW40" s="39" t="s">
        <v>57</v>
      </c>
      <c r="AX40" s="39" t="s">
        <v>57</v>
      </c>
      <c r="AY40" s="39" t="s">
        <v>57</v>
      </c>
      <c r="AZ40" s="39" t="s">
        <v>57</v>
      </c>
      <c r="BA40" s="39" t="s">
        <v>57</v>
      </c>
      <c r="BC40" s="39" t="s">
        <v>252</v>
      </c>
      <c r="BD40" s="39" t="s">
        <v>253</v>
      </c>
      <c r="BE40" s="39" t="s">
        <v>57</v>
      </c>
      <c r="BF40" s="39" t="s">
        <v>57</v>
      </c>
      <c r="BG40" s="39" t="s">
        <v>57</v>
      </c>
      <c r="BH40" s="39" t="s">
        <v>57</v>
      </c>
      <c r="BI40" s="39" t="s">
        <v>57</v>
      </c>
      <c r="BJ40" s="39" t="s">
        <v>57</v>
      </c>
      <c r="BK40" s="39" t="s">
        <v>57</v>
      </c>
      <c r="BL40" s="39" t="s">
        <v>57</v>
      </c>
      <c r="BN40" s="25">
        <f>COUNTIFS($G40:$AP40,"",$G$34:$AP$34,"&lt;="&amp;Config!$F$12)</f>
        <v>0</v>
      </c>
    </row>
    <row r="41" spans="2:66" outlineLevel="1">
      <c r="B41" s="140" t="str">
        <f t="shared" si="0"/>
        <v/>
      </c>
      <c r="D41" s="126" t="str">
        <f>INDEX($AR41:$BA41,MATCH(General!$F$14,$AR$4:$BA$4,0))</f>
        <v>Damage cost of air pollutant: PM2.5 per tonne</v>
      </c>
      <c r="E41" s="60" t="str">
        <f>INDEX($BC41:$BL41,MATCH(General!$F$14,$BC$4:$BL$4,0))</f>
        <v>EUR / tonne</v>
      </c>
      <c r="F41" s="24">
        <v>24261</v>
      </c>
      <c r="AR41" s="39" t="s">
        <v>210</v>
      </c>
      <c r="AS41" s="39" t="s">
        <v>57</v>
      </c>
      <c r="AT41" s="39" t="s">
        <v>57</v>
      </c>
      <c r="AU41" s="39" t="s">
        <v>57</v>
      </c>
      <c r="AV41" s="39" t="s">
        <v>57</v>
      </c>
      <c r="AW41" s="39" t="s">
        <v>57</v>
      </c>
      <c r="AX41" s="39" t="s">
        <v>57</v>
      </c>
      <c r="AY41" s="39" t="s">
        <v>57</v>
      </c>
      <c r="AZ41" s="39" t="s">
        <v>57</v>
      </c>
      <c r="BA41" s="39" t="s">
        <v>57</v>
      </c>
      <c r="BC41" s="39" t="s">
        <v>252</v>
      </c>
      <c r="BD41" s="39" t="s">
        <v>253</v>
      </c>
      <c r="BE41" s="39" t="s">
        <v>57</v>
      </c>
      <c r="BF41" s="39" t="s">
        <v>57</v>
      </c>
      <c r="BG41" s="39" t="s">
        <v>57</v>
      </c>
      <c r="BH41" s="39" t="s">
        <v>57</v>
      </c>
      <c r="BI41" s="39" t="s">
        <v>57</v>
      </c>
      <c r="BJ41" s="39" t="s">
        <v>57</v>
      </c>
      <c r="BK41" s="39" t="s">
        <v>57</v>
      </c>
      <c r="BL41" s="39" t="s">
        <v>57</v>
      </c>
      <c r="BN41" s="25">
        <f>COUNTIFS(F41,"")</f>
        <v>0</v>
      </c>
    </row>
    <row r="42" spans="2:66" outlineLevel="1">
      <c r="B42" s="140" t="str">
        <f t="shared" si="0"/>
        <v/>
      </c>
      <c r="D42" s="126" t="str">
        <f>INDEX($AR42:$BA42,MATCH(General!$F$14,$AR$4:$BA$4,0))</f>
        <v>Damage cost of air pollutant: PM10 per tonne</v>
      </c>
      <c r="E42" s="60" t="str">
        <f>INDEX($BC42:$BL42,MATCH(General!$F$14,$BC$4:$BL$4,0))</f>
        <v>EUR / tonne</v>
      </c>
      <c r="F42" s="24">
        <v>1383</v>
      </c>
      <c r="AR42" s="39" t="s">
        <v>211</v>
      </c>
      <c r="AS42" s="39" t="s">
        <v>57</v>
      </c>
      <c r="AT42" s="39" t="s">
        <v>57</v>
      </c>
      <c r="AU42" s="39" t="s">
        <v>57</v>
      </c>
      <c r="AV42" s="39" t="s">
        <v>57</v>
      </c>
      <c r="AW42" s="39" t="s">
        <v>57</v>
      </c>
      <c r="AX42" s="39" t="s">
        <v>57</v>
      </c>
      <c r="AY42" s="39" t="s">
        <v>57</v>
      </c>
      <c r="AZ42" s="39" t="s">
        <v>57</v>
      </c>
      <c r="BA42" s="39" t="s">
        <v>57</v>
      </c>
      <c r="BC42" s="39" t="s">
        <v>252</v>
      </c>
      <c r="BD42" s="39" t="s">
        <v>253</v>
      </c>
      <c r="BE42" s="39" t="s">
        <v>57</v>
      </c>
      <c r="BF42" s="39" t="s">
        <v>57</v>
      </c>
      <c r="BG42" s="39" t="s">
        <v>57</v>
      </c>
      <c r="BH42" s="39" t="s">
        <v>57</v>
      </c>
      <c r="BI42" s="39" t="s">
        <v>57</v>
      </c>
      <c r="BJ42" s="39" t="s">
        <v>57</v>
      </c>
      <c r="BK42" s="39" t="s">
        <v>57</v>
      </c>
      <c r="BL42" s="39" t="s">
        <v>57</v>
      </c>
      <c r="BN42" s="25">
        <f>COUNTIFS(F42,"")</f>
        <v>0</v>
      </c>
    </row>
    <row r="43" spans="2:66" outlineLevel="1">
      <c r="B43" s="140" t="str">
        <f t="shared" si="0"/>
        <v/>
      </c>
      <c r="D43" s="126" t="str">
        <f>INDEX($AR43:$BA43,MATCH(General!$F$14,$AR$4:$BA$4,0))</f>
        <v>Damage cost of air pollutant: NOx per tonne</v>
      </c>
      <c r="E43" s="60" t="str">
        <f>INDEX($BC43:$BL43,MATCH(General!$F$14,$BC$4:$BL$4,0))</f>
        <v>EUR / tonne</v>
      </c>
      <c r="F43" s="24">
        <v>8223</v>
      </c>
      <c r="AR43" s="39" t="s">
        <v>212</v>
      </c>
      <c r="AS43" s="39" t="s">
        <v>57</v>
      </c>
      <c r="AT43" s="39" t="s">
        <v>57</v>
      </c>
      <c r="AU43" s="39" t="s">
        <v>57</v>
      </c>
      <c r="AV43" s="39" t="s">
        <v>57</v>
      </c>
      <c r="AW43" s="39" t="s">
        <v>57</v>
      </c>
      <c r="AX43" s="39" t="s">
        <v>57</v>
      </c>
      <c r="AY43" s="39" t="s">
        <v>57</v>
      </c>
      <c r="AZ43" s="39" t="s">
        <v>57</v>
      </c>
      <c r="BA43" s="39" t="s">
        <v>57</v>
      </c>
      <c r="BC43" s="39" t="s">
        <v>252</v>
      </c>
      <c r="BD43" s="39" t="s">
        <v>253</v>
      </c>
      <c r="BE43" s="39" t="s">
        <v>57</v>
      </c>
      <c r="BF43" s="39" t="s">
        <v>57</v>
      </c>
      <c r="BG43" s="39" t="s">
        <v>57</v>
      </c>
      <c r="BH43" s="39" t="s">
        <v>57</v>
      </c>
      <c r="BI43" s="39" t="s">
        <v>57</v>
      </c>
      <c r="BJ43" s="39" t="s">
        <v>57</v>
      </c>
      <c r="BK43" s="39" t="s">
        <v>57</v>
      </c>
      <c r="BL43" s="39" t="s">
        <v>57</v>
      </c>
      <c r="BN43" s="25">
        <f>COUNTIFS(F43,"")</f>
        <v>0</v>
      </c>
    </row>
    <row r="44" spans="2:66" outlineLevel="1">
      <c r="B44" s="140" t="str">
        <f t="shared" si="0"/>
        <v/>
      </c>
      <c r="D44" s="126" t="str">
        <f>INDEX($AR44:$BA44,MATCH(General!$F$14,$AR$4:$BA$4,0))</f>
        <v>Damage cost of air pollutant: SOx per tonne</v>
      </c>
      <c r="E44" s="60" t="str">
        <f>INDEX($BC44:$BL44,MATCH(General!$F$14,$BC$4:$BL$4,0))</f>
        <v>EUR / tonne</v>
      </c>
      <c r="F44" s="24">
        <v>7079</v>
      </c>
      <c r="AR44" s="39" t="s">
        <v>213</v>
      </c>
      <c r="AS44" s="39" t="s">
        <v>57</v>
      </c>
      <c r="AT44" s="39" t="s">
        <v>57</v>
      </c>
      <c r="AU44" s="39" t="s">
        <v>57</v>
      </c>
      <c r="AV44" s="39" t="s">
        <v>57</v>
      </c>
      <c r="AW44" s="39" t="s">
        <v>57</v>
      </c>
      <c r="AX44" s="39" t="s">
        <v>57</v>
      </c>
      <c r="AY44" s="39" t="s">
        <v>57</v>
      </c>
      <c r="AZ44" s="39" t="s">
        <v>57</v>
      </c>
      <c r="BA44" s="39" t="s">
        <v>57</v>
      </c>
      <c r="BC44" s="39" t="s">
        <v>252</v>
      </c>
      <c r="BD44" s="39" t="s">
        <v>253</v>
      </c>
      <c r="BE44" s="39" t="s">
        <v>57</v>
      </c>
      <c r="BF44" s="39" t="s">
        <v>57</v>
      </c>
      <c r="BG44" s="39" t="s">
        <v>57</v>
      </c>
      <c r="BH44" s="39" t="s">
        <v>57</v>
      </c>
      <c r="BI44" s="39" t="s">
        <v>57</v>
      </c>
      <c r="BJ44" s="39" t="s">
        <v>57</v>
      </c>
      <c r="BK44" s="39" t="s">
        <v>57</v>
      </c>
      <c r="BL44" s="39" t="s">
        <v>57</v>
      </c>
      <c r="BN44" s="25">
        <f>COUNTIFS(F44,"")</f>
        <v>0</v>
      </c>
    </row>
    <row r="45" spans="2:66" outlineLevel="1">
      <c r="B45" s="140" t="str">
        <f t="shared" si="0"/>
        <v/>
      </c>
      <c r="D45" s="126" t="str">
        <f>INDEX($AR45:$BA45,MATCH(General!$F$14,$AR$4:$BA$4,0))</f>
        <v>Economic benefit of enhanced security of energy supply per MWh</v>
      </c>
      <c r="E45" s="60" t="str">
        <f>INDEX($BC45:$BL45,MATCH(General!$F$14,$BC$4:$BL$4,0))</f>
        <v>EUR / MWh</v>
      </c>
      <c r="F45" s="24">
        <v>10</v>
      </c>
      <c r="AR45" s="39" t="s">
        <v>214</v>
      </c>
      <c r="AS45" s="39" t="s">
        <v>57</v>
      </c>
      <c r="AT45" s="39" t="s">
        <v>57</v>
      </c>
      <c r="AU45" s="39" t="s">
        <v>57</v>
      </c>
      <c r="AV45" s="39" t="s">
        <v>57</v>
      </c>
      <c r="AW45" s="39" t="s">
        <v>57</v>
      </c>
      <c r="AX45" s="39" t="s">
        <v>57</v>
      </c>
      <c r="AY45" s="39" t="s">
        <v>57</v>
      </c>
      <c r="AZ45" s="39" t="s">
        <v>57</v>
      </c>
      <c r="BA45" s="39" t="s">
        <v>57</v>
      </c>
      <c r="BC45" s="39" t="s">
        <v>730</v>
      </c>
      <c r="BD45" s="39" t="s">
        <v>730</v>
      </c>
      <c r="BE45" s="39" t="s">
        <v>57</v>
      </c>
      <c r="BF45" s="39" t="s">
        <v>57</v>
      </c>
      <c r="BG45" s="39" t="s">
        <v>57</v>
      </c>
      <c r="BH45" s="39" t="s">
        <v>57</v>
      </c>
      <c r="BI45" s="39" t="s">
        <v>57</v>
      </c>
      <c r="BJ45" s="39" t="s">
        <v>57</v>
      </c>
      <c r="BK45" s="39" t="s">
        <v>57</v>
      </c>
      <c r="BL45" s="39" t="s">
        <v>57</v>
      </c>
      <c r="BN45" s="25">
        <f>COUNTIFS(F45,"")</f>
        <v>0</v>
      </c>
    </row>
    <row r="46" spans="2:66" outlineLevel="1">
      <c r="E46" s="11"/>
    </row>
    <row r="47" spans="2:66" outlineLevel="1">
      <c r="D47" s="129" t="str">
        <f>INDEX($AR47:$BA47,MATCH(General!$F$14,$AR$4:$BA$4,0))</f>
        <v>Avoided emissions of GHG and airborne pollutants</v>
      </c>
      <c r="E47" s="72" t="str">
        <f>Config!$I$141</f>
        <v>Unit</v>
      </c>
      <c r="F47" s="72" t="s">
        <v>510</v>
      </c>
      <c r="G47" s="130">
        <f>Config!I$1</f>
        <v>2025</v>
      </c>
      <c r="H47" s="130">
        <f>Config!J$1</f>
        <v>2026</v>
      </c>
      <c r="I47" s="130">
        <f>Config!K$1</f>
        <v>2027</v>
      </c>
      <c r="J47" s="130">
        <f>Config!L$1</f>
        <v>2028</v>
      </c>
      <c r="K47" s="130">
        <f>Config!M$1</f>
        <v>2029</v>
      </c>
      <c r="L47" s="130">
        <f>Config!N$1</f>
        <v>2030</v>
      </c>
      <c r="M47" s="130">
        <f>Config!O$1</f>
        <v>2031</v>
      </c>
      <c r="N47" s="130">
        <f>Config!P$1</f>
        <v>2032</v>
      </c>
      <c r="O47" s="130">
        <f>Config!Q$1</f>
        <v>2033</v>
      </c>
      <c r="P47" s="130">
        <f>Config!R$1</f>
        <v>2034</v>
      </c>
      <c r="Q47" s="130">
        <f>Config!S$1</f>
        <v>2035</v>
      </c>
      <c r="R47" s="130">
        <f>Config!T$1</f>
        <v>2036</v>
      </c>
      <c r="S47" s="130">
        <f>Config!U$1</f>
        <v>2037</v>
      </c>
      <c r="T47" s="130">
        <f>Config!V$1</f>
        <v>2038</v>
      </c>
      <c r="U47" s="130">
        <f>Config!W$1</f>
        <v>2039</v>
      </c>
      <c r="V47" s="130">
        <f>Config!X$1</f>
        <v>2040</v>
      </c>
      <c r="W47" s="130">
        <f>Config!Y$1</f>
        <v>2041</v>
      </c>
      <c r="X47" s="130">
        <f>Config!Z$1</f>
        <v>2042</v>
      </c>
      <c r="Y47" s="130">
        <f>Config!AA$1</f>
        <v>2043</v>
      </c>
      <c r="Z47" s="130">
        <f>Config!AB$1</f>
        <v>2044</v>
      </c>
      <c r="AA47" s="130" t="str">
        <f>Config!AC$1</f>
        <v/>
      </c>
      <c r="AB47" s="130" t="str">
        <f>Config!AD$1</f>
        <v/>
      </c>
      <c r="AC47" s="130" t="str">
        <f>Config!AE$1</f>
        <v/>
      </c>
      <c r="AD47" s="130" t="str">
        <f>Config!AF$1</f>
        <v/>
      </c>
      <c r="AE47" s="130" t="str">
        <f>Config!AG$1</f>
        <v/>
      </c>
      <c r="AF47" s="130" t="str">
        <f>Config!AH$1</f>
        <v/>
      </c>
      <c r="AG47" s="130" t="str">
        <f>Config!AI$1</f>
        <v/>
      </c>
      <c r="AH47" s="130" t="str">
        <f>Config!AJ$1</f>
        <v/>
      </c>
      <c r="AI47" s="130" t="str">
        <f>Config!AK$1</f>
        <v/>
      </c>
      <c r="AJ47" s="130" t="str">
        <f>Config!AL$1</f>
        <v/>
      </c>
      <c r="AK47" s="130" t="str">
        <f>Config!AM$1</f>
        <v/>
      </c>
      <c r="AL47" s="130" t="str">
        <f>Config!AN$1</f>
        <v/>
      </c>
      <c r="AM47" s="130" t="str">
        <f>Config!AO$1</f>
        <v/>
      </c>
      <c r="AN47" s="130" t="str">
        <f>Config!AP$1</f>
        <v/>
      </c>
      <c r="AO47" s="130" t="str">
        <f>Config!AQ$1</f>
        <v/>
      </c>
      <c r="AP47" s="130" t="str">
        <f>Config!AR$1</f>
        <v/>
      </c>
      <c r="AR47" s="39" t="s">
        <v>215</v>
      </c>
      <c r="AS47" s="39" t="s">
        <v>57</v>
      </c>
      <c r="AT47" s="39" t="s">
        <v>57</v>
      </c>
      <c r="AU47" s="39" t="s">
        <v>57</v>
      </c>
      <c r="AV47" s="39" t="s">
        <v>57</v>
      </c>
      <c r="AW47" s="39" t="s">
        <v>57</v>
      </c>
      <c r="AX47" s="39" t="s">
        <v>57</v>
      </c>
      <c r="AY47" s="39" t="s">
        <v>57</v>
      </c>
      <c r="AZ47" s="39" t="s">
        <v>57</v>
      </c>
      <c r="BA47" s="39" t="s">
        <v>57</v>
      </c>
    </row>
    <row r="48" spans="2:66" outlineLevel="1">
      <c r="D48" s="129"/>
      <c r="E48" s="72"/>
      <c r="F48" s="129"/>
      <c r="G48" s="130" t="str">
        <f>Config!I$2</f>
        <v>Construction</v>
      </c>
      <c r="H48" s="130" t="str">
        <f>Config!J$2</f>
        <v>Construction</v>
      </c>
      <c r="I48" s="130" t="str">
        <f>Config!K$2</f>
        <v>Operation</v>
      </c>
      <c r="J48" s="130" t="str">
        <f>Config!L$2</f>
        <v>Operation</v>
      </c>
      <c r="K48" s="130" t="str">
        <f>Config!M$2</f>
        <v>Operation</v>
      </c>
      <c r="L48" s="130" t="str">
        <f>Config!N$2</f>
        <v>Operation</v>
      </c>
      <c r="M48" s="130" t="str">
        <f>Config!O$2</f>
        <v>Operation</v>
      </c>
      <c r="N48" s="130" t="str">
        <f>Config!P$2</f>
        <v>Operation</v>
      </c>
      <c r="O48" s="130" t="str">
        <f>Config!Q$2</f>
        <v>Operation</v>
      </c>
      <c r="P48" s="130" t="str">
        <f>Config!R$2</f>
        <v>Operation</v>
      </c>
      <c r="Q48" s="130" t="str">
        <f>Config!S$2</f>
        <v>Operation</v>
      </c>
      <c r="R48" s="130" t="str">
        <f>Config!T$2</f>
        <v>Operation</v>
      </c>
      <c r="S48" s="130" t="str">
        <f>Config!U$2</f>
        <v>Operation</v>
      </c>
      <c r="T48" s="130" t="str">
        <f>Config!V$2</f>
        <v>Operation</v>
      </c>
      <c r="U48" s="130" t="str">
        <f>Config!W$2</f>
        <v>Operation</v>
      </c>
      <c r="V48" s="130" t="str">
        <f>Config!X$2</f>
        <v>Operation</v>
      </c>
      <c r="W48" s="130" t="str">
        <f>Config!Y$2</f>
        <v>Operation</v>
      </c>
      <c r="X48" s="130" t="str">
        <f>Config!Z$2</f>
        <v>Operation</v>
      </c>
      <c r="Y48" s="130" t="str">
        <f>Config!AA$2</f>
        <v>Operation</v>
      </c>
      <c r="Z48" s="130" t="str">
        <f>Config!AB$2</f>
        <v>Operation</v>
      </c>
      <c r="AA48" s="130" t="str">
        <f>Config!AC$2</f>
        <v/>
      </c>
      <c r="AB48" s="130" t="str">
        <f>Config!AD$2</f>
        <v/>
      </c>
      <c r="AC48" s="130" t="str">
        <f>Config!AE$2</f>
        <v/>
      </c>
      <c r="AD48" s="130" t="str">
        <f>Config!AF$2</f>
        <v/>
      </c>
      <c r="AE48" s="130" t="str">
        <f>Config!AG$2</f>
        <v/>
      </c>
      <c r="AF48" s="130" t="str">
        <f>Config!AH$2</f>
        <v/>
      </c>
      <c r="AG48" s="130" t="str">
        <f>Config!AI$2</f>
        <v/>
      </c>
      <c r="AH48" s="130" t="str">
        <f>Config!AJ$2</f>
        <v/>
      </c>
      <c r="AI48" s="130" t="str">
        <f>Config!AK$2</f>
        <v/>
      </c>
      <c r="AJ48" s="130" t="str">
        <f>Config!AL$2</f>
        <v/>
      </c>
      <c r="AK48" s="130" t="str">
        <f>Config!AM$2</f>
        <v/>
      </c>
      <c r="AL48" s="130" t="str">
        <f>Config!AN$2</f>
        <v/>
      </c>
      <c r="AM48" s="130" t="str">
        <f>Config!AO$2</f>
        <v/>
      </c>
      <c r="AN48" s="130" t="str">
        <f>Config!AP$2</f>
        <v/>
      </c>
      <c r="AO48" s="130" t="str">
        <f>Config!AQ$2</f>
        <v/>
      </c>
      <c r="AP48" s="130" t="str">
        <f>Config!AR$2</f>
        <v/>
      </c>
    </row>
    <row r="49" spans="2:66" outlineLevel="1">
      <c r="B49" s="140" t="str">
        <f t="shared" ref="B49:B58" si="1">IF(BN49&lt;&gt;0,"!","")</f>
        <v>!</v>
      </c>
      <c r="D49" s="139" t="str">
        <f>INDEX($AR49:$BA49,MATCH(General!$F$14,$AR$4:$BA$4,0))</f>
        <v>Reduction of CO2 emissions from energy renovation</v>
      </c>
      <c r="E49" s="60" t="str">
        <f>INDEX($BC49:$BL49,MATCH(General!$F$14,$BC$4:$BL$4,0))</f>
        <v>tonne / year</v>
      </c>
      <c r="F49" s="25">
        <f>SUM(G49:AP49)</f>
        <v>1443.0500000000004</v>
      </c>
      <c r="G49" s="30"/>
      <c r="H49" s="30">
        <v>75.95</v>
      </c>
      <c r="I49" s="30">
        <v>75.95</v>
      </c>
      <c r="J49" s="30">
        <v>75.95</v>
      </c>
      <c r="K49" s="30">
        <v>75.95</v>
      </c>
      <c r="L49" s="30">
        <v>75.95</v>
      </c>
      <c r="M49" s="30">
        <v>75.95</v>
      </c>
      <c r="N49" s="30">
        <v>75.95</v>
      </c>
      <c r="O49" s="30">
        <v>75.95</v>
      </c>
      <c r="P49" s="30">
        <v>75.95</v>
      </c>
      <c r="Q49" s="30">
        <v>75.95</v>
      </c>
      <c r="R49" s="30">
        <v>75.95</v>
      </c>
      <c r="S49" s="30">
        <v>75.95</v>
      </c>
      <c r="T49" s="30">
        <v>75.95</v>
      </c>
      <c r="U49" s="30">
        <v>75.95</v>
      </c>
      <c r="V49" s="30">
        <v>75.95</v>
      </c>
      <c r="W49" s="30">
        <v>75.95</v>
      </c>
      <c r="X49" s="30">
        <v>75.95</v>
      </c>
      <c r="Y49" s="30">
        <v>75.95</v>
      </c>
      <c r="Z49" s="30">
        <v>75.95</v>
      </c>
      <c r="AA49" s="30"/>
      <c r="AB49" s="30"/>
      <c r="AC49" s="30"/>
      <c r="AD49" s="30"/>
      <c r="AE49" s="30"/>
      <c r="AF49" s="30"/>
      <c r="AG49" s="30"/>
      <c r="AH49" s="30"/>
      <c r="AI49" s="30"/>
      <c r="AJ49" s="30"/>
      <c r="AK49" s="30"/>
      <c r="AL49" s="30"/>
      <c r="AM49" s="30"/>
      <c r="AN49" s="30"/>
      <c r="AO49" s="30"/>
      <c r="AP49" s="30"/>
      <c r="AR49" s="39" t="s">
        <v>216</v>
      </c>
      <c r="AS49" s="39" t="s">
        <v>57</v>
      </c>
      <c r="AT49" s="39" t="s">
        <v>57</v>
      </c>
      <c r="AU49" s="39" t="s">
        <v>57</v>
      </c>
      <c r="AV49" s="39" t="s">
        <v>57</v>
      </c>
      <c r="AW49" s="39" t="s">
        <v>57</v>
      </c>
      <c r="AX49" s="39" t="s">
        <v>57</v>
      </c>
      <c r="AY49" s="39" t="s">
        <v>57</v>
      </c>
      <c r="AZ49" s="39" t="s">
        <v>57</v>
      </c>
      <c r="BA49" s="39" t="s">
        <v>57</v>
      </c>
      <c r="BC49" s="39" t="s">
        <v>226</v>
      </c>
      <c r="BD49" s="39" t="s">
        <v>235</v>
      </c>
      <c r="BE49" s="39" t="s">
        <v>57</v>
      </c>
      <c r="BF49" s="39" t="s">
        <v>57</v>
      </c>
      <c r="BG49" s="39" t="s">
        <v>57</v>
      </c>
      <c r="BH49" s="39" t="s">
        <v>57</v>
      </c>
      <c r="BI49" s="39" t="s">
        <v>57</v>
      </c>
      <c r="BJ49" s="39" t="s">
        <v>57</v>
      </c>
      <c r="BK49" s="39" t="s">
        <v>57</v>
      </c>
      <c r="BL49" s="39" t="s">
        <v>57</v>
      </c>
      <c r="BN49" s="25">
        <f>COUNTIFS($G49:$AP49,"",$G$47:$AP$47,"&lt;="&amp;Config!$F$12)</f>
        <v>1</v>
      </c>
    </row>
    <row r="50" spans="2:66" outlineLevel="1">
      <c r="B50" s="140" t="str">
        <f t="shared" si="1"/>
        <v>!</v>
      </c>
      <c r="D50" s="139" t="str">
        <f>INDEX($AR50:$BA50,MATCH(General!$F$14,$AR$4:$BA$4,0))</f>
        <v>Sequestered CO2 from GI (NBS)</v>
      </c>
      <c r="E50" s="60" t="str">
        <f>INDEX($BC50:$BL50,MATCH(General!$F$14,$BC$4:$BL$4,0))</f>
        <v>tonne / year</v>
      </c>
      <c r="F50" s="25">
        <f t="shared" ref="F50:F58" si="2">SUM(G50:AP50)</f>
        <v>0</v>
      </c>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R50" s="39" t="s">
        <v>217</v>
      </c>
      <c r="AS50" s="39" t="s">
        <v>57</v>
      </c>
      <c r="AT50" s="39" t="s">
        <v>57</v>
      </c>
      <c r="AU50" s="39" t="s">
        <v>57</v>
      </c>
      <c r="AV50" s="39" t="s">
        <v>57</v>
      </c>
      <c r="AW50" s="39" t="s">
        <v>57</v>
      </c>
      <c r="AX50" s="39" t="s">
        <v>57</v>
      </c>
      <c r="AY50" s="39" t="s">
        <v>57</v>
      </c>
      <c r="AZ50" s="39" t="s">
        <v>57</v>
      </c>
      <c r="BA50" s="39" t="s">
        <v>57</v>
      </c>
      <c r="BC50" s="39" t="s">
        <v>226</v>
      </c>
      <c r="BD50" s="39" t="s">
        <v>235</v>
      </c>
      <c r="BE50" s="39" t="s">
        <v>57</v>
      </c>
      <c r="BF50" s="39" t="s">
        <v>57</v>
      </c>
      <c r="BG50" s="39" t="s">
        <v>57</v>
      </c>
      <c r="BH50" s="39" t="s">
        <v>57</v>
      </c>
      <c r="BI50" s="39" t="s">
        <v>57</v>
      </c>
      <c r="BJ50" s="39" t="s">
        <v>57</v>
      </c>
      <c r="BK50" s="39" t="s">
        <v>57</v>
      </c>
      <c r="BL50" s="39" t="s">
        <v>57</v>
      </c>
      <c r="BN50" s="25">
        <f>COUNTIFS($G50:$AP50,"",$G$47:$AP$47,"&lt;="&amp;Config!$F$12)</f>
        <v>20</v>
      </c>
    </row>
    <row r="51" spans="2:66" outlineLevel="1">
      <c r="B51" s="140" t="str">
        <f t="shared" si="1"/>
        <v>!</v>
      </c>
      <c r="D51" s="139" t="str">
        <f>INDEX($AR51:$BA51,MATCH(General!$F$14,$AR$4:$BA$4,0))</f>
        <v>Reduction of air pollutant: PM2.5</v>
      </c>
      <c r="E51" s="60" t="str">
        <f>INDEX($BC51:$BL51,MATCH(General!$F$14,$BC$4:$BL$4,0))</f>
        <v>tonne / year</v>
      </c>
      <c r="F51" s="25">
        <f t="shared" si="2"/>
        <v>0</v>
      </c>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R51" s="39" t="s">
        <v>218</v>
      </c>
      <c r="AS51" s="39" t="s">
        <v>57</v>
      </c>
      <c r="AT51" s="39" t="s">
        <v>57</v>
      </c>
      <c r="AU51" s="39" t="s">
        <v>57</v>
      </c>
      <c r="AV51" s="39" t="s">
        <v>57</v>
      </c>
      <c r="AW51" s="39" t="s">
        <v>57</v>
      </c>
      <c r="AX51" s="39" t="s">
        <v>57</v>
      </c>
      <c r="AY51" s="39" t="s">
        <v>57</v>
      </c>
      <c r="AZ51" s="39" t="s">
        <v>57</v>
      </c>
      <c r="BA51" s="39" t="s">
        <v>57</v>
      </c>
      <c r="BC51" s="39" t="s">
        <v>226</v>
      </c>
      <c r="BD51" s="39" t="s">
        <v>235</v>
      </c>
      <c r="BE51" s="39" t="s">
        <v>57</v>
      </c>
      <c r="BF51" s="39" t="s">
        <v>57</v>
      </c>
      <c r="BG51" s="39" t="s">
        <v>57</v>
      </c>
      <c r="BH51" s="39" t="s">
        <v>57</v>
      </c>
      <c r="BI51" s="39" t="s">
        <v>57</v>
      </c>
      <c r="BJ51" s="39" t="s">
        <v>57</v>
      </c>
      <c r="BK51" s="39" t="s">
        <v>57</v>
      </c>
      <c r="BL51" s="39" t="s">
        <v>57</v>
      </c>
      <c r="BN51" s="25">
        <f>COUNTIFS($G51:$AP51,"",$G$47:$AP$47,"&lt;="&amp;Config!$F$12)</f>
        <v>20</v>
      </c>
    </row>
    <row r="52" spans="2:66" outlineLevel="1">
      <c r="B52" s="140" t="str">
        <f t="shared" si="1"/>
        <v>!</v>
      </c>
      <c r="D52" s="139" t="str">
        <f>INDEX($AR52:$BA52,MATCH(General!$F$14,$AR$4:$BA$4,0))</f>
        <v>Sequestered air pollutant: PM2.5</v>
      </c>
      <c r="E52" s="60" t="str">
        <f>INDEX($BC52:$BL52,MATCH(General!$F$14,$BC$4:$BL$4,0))</f>
        <v>tonne / year</v>
      </c>
      <c r="F52" s="25">
        <f t="shared" si="2"/>
        <v>0</v>
      </c>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R52" s="39" t="s">
        <v>219</v>
      </c>
      <c r="AS52" s="39" t="s">
        <v>57</v>
      </c>
      <c r="AT52" s="39" t="s">
        <v>57</v>
      </c>
      <c r="AU52" s="39" t="s">
        <v>57</v>
      </c>
      <c r="AV52" s="39" t="s">
        <v>57</v>
      </c>
      <c r="AW52" s="39" t="s">
        <v>57</v>
      </c>
      <c r="AX52" s="39" t="s">
        <v>57</v>
      </c>
      <c r="AY52" s="39" t="s">
        <v>57</v>
      </c>
      <c r="AZ52" s="39" t="s">
        <v>57</v>
      </c>
      <c r="BA52" s="39" t="s">
        <v>57</v>
      </c>
      <c r="BC52" s="39" t="s">
        <v>226</v>
      </c>
      <c r="BD52" s="39" t="s">
        <v>235</v>
      </c>
      <c r="BE52" s="39" t="s">
        <v>57</v>
      </c>
      <c r="BF52" s="39" t="s">
        <v>57</v>
      </c>
      <c r="BG52" s="39" t="s">
        <v>57</v>
      </c>
      <c r="BH52" s="39" t="s">
        <v>57</v>
      </c>
      <c r="BI52" s="39" t="s">
        <v>57</v>
      </c>
      <c r="BJ52" s="39" t="s">
        <v>57</v>
      </c>
      <c r="BK52" s="39" t="s">
        <v>57</v>
      </c>
      <c r="BL52" s="39" t="s">
        <v>57</v>
      </c>
      <c r="BN52" s="25">
        <f>COUNTIFS($G52:$AP52,"",$G$47:$AP$47,"&lt;="&amp;Config!$F$12)</f>
        <v>20</v>
      </c>
    </row>
    <row r="53" spans="2:66" outlineLevel="1">
      <c r="B53" s="140" t="str">
        <f t="shared" si="1"/>
        <v>!</v>
      </c>
      <c r="D53" s="139" t="str">
        <f>INDEX($AR53:$BA53,MATCH(General!$F$14,$AR$4:$BA$4,0))</f>
        <v>Reduction of air pollutant: PM10</v>
      </c>
      <c r="E53" s="60" t="str">
        <f>INDEX($BC53:$BL53,MATCH(General!$F$14,$BC$4:$BL$4,0))</f>
        <v>tonne / year</v>
      </c>
      <c r="F53" s="25">
        <f t="shared" si="2"/>
        <v>0</v>
      </c>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R53" s="39" t="s">
        <v>220</v>
      </c>
      <c r="AS53" s="39" t="s">
        <v>57</v>
      </c>
      <c r="AT53" s="39" t="s">
        <v>57</v>
      </c>
      <c r="AU53" s="39" t="s">
        <v>57</v>
      </c>
      <c r="AV53" s="39" t="s">
        <v>57</v>
      </c>
      <c r="AW53" s="39" t="s">
        <v>57</v>
      </c>
      <c r="AX53" s="39" t="s">
        <v>57</v>
      </c>
      <c r="AY53" s="39" t="s">
        <v>57</v>
      </c>
      <c r="AZ53" s="39" t="s">
        <v>57</v>
      </c>
      <c r="BA53" s="39" t="s">
        <v>57</v>
      </c>
      <c r="BC53" s="39" t="s">
        <v>226</v>
      </c>
      <c r="BD53" s="39" t="s">
        <v>235</v>
      </c>
      <c r="BE53" s="39" t="s">
        <v>57</v>
      </c>
      <c r="BF53" s="39" t="s">
        <v>57</v>
      </c>
      <c r="BG53" s="39" t="s">
        <v>57</v>
      </c>
      <c r="BH53" s="39" t="s">
        <v>57</v>
      </c>
      <c r="BI53" s="39" t="s">
        <v>57</v>
      </c>
      <c r="BJ53" s="39" t="s">
        <v>57</v>
      </c>
      <c r="BK53" s="39" t="s">
        <v>57</v>
      </c>
      <c r="BL53" s="39" t="s">
        <v>57</v>
      </c>
      <c r="BN53" s="25">
        <f>COUNTIFS($G53:$AP53,"",$G$47:$AP$47,"&lt;="&amp;Config!$F$12)</f>
        <v>20</v>
      </c>
    </row>
    <row r="54" spans="2:66" outlineLevel="1">
      <c r="B54" s="140" t="str">
        <f t="shared" si="1"/>
        <v>!</v>
      </c>
      <c r="D54" s="139" t="str">
        <f>INDEX($AR54:$BA54,MATCH(General!$F$14,$AR$4:$BA$4,0))</f>
        <v>Sequestered air pollutant: PM10</v>
      </c>
      <c r="E54" s="60" t="str">
        <f>INDEX($BC54:$BL54,MATCH(General!$F$14,$BC$4:$BL$4,0))</f>
        <v>tonne / year</v>
      </c>
      <c r="F54" s="25">
        <f t="shared" si="2"/>
        <v>0</v>
      </c>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R54" s="39" t="s">
        <v>221</v>
      </c>
      <c r="AS54" s="39" t="s">
        <v>57</v>
      </c>
      <c r="AT54" s="39" t="s">
        <v>57</v>
      </c>
      <c r="AU54" s="39" t="s">
        <v>57</v>
      </c>
      <c r="AV54" s="39" t="s">
        <v>57</v>
      </c>
      <c r="AW54" s="39" t="s">
        <v>57</v>
      </c>
      <c r="AX54" s="39" t="s">
        <v>57</v>
      </c>
      <c r="AY54" s="39" t="s">
        <v>57</v>
      </c>
      <c r="AZ54" s="39" t="s">
        <v>57</v>
      </c>
      <c r="BA54" s="39" t="s">
        <v>57</v>
      </c>
      <c r="BC54" s="39" t="s">
        <v>226</v>
      </c>
      <c r="BD54" s="39" t="s">
        <v>235</v>
      </c>
      <c r="BE54" s="39" t="s">
        <v>57</v>
      </c>
      <c r="BF54" s="39" t="s">
        <v>57</v>
      </c>
      <c r="BG54" s="39" t="s">
        <v>57</v>
      </c>
      <c r="BH54" s="39" t="s">
        <v>57</v>
      </c>
      <c r="BI54" s="39" t="s">
        <v>57</v>
      </c>
      <c r="BJ54" s="39" t="s">
        <v>57</v>
      </c>
      <c r="BK54" s="39" t="s">
        <v>57</v>
      </c>
      <c r="BL54" s="39" t="s">
        <v>57</v>
      </c>
      <c r="BN54" s="25">
        <f>COUNTIFS($G54:$AP54,"",$G$47:$AP$47,"&lt;="&amp;Config!$F$12)</f>
        <v>20</v>
      </c>
    </row>
    <row r="55" spans="2:66" outlineLevel="1">
      <c r="B55" s="140" t="str">
        <f t="shared" si="1"/>
        <v>!</v>
      </c>
      <c r="D55" s="139" t="str">
        <f>INDEX($AR55:$BA55,MATCH(General!$F$14,$AR$4:$BA$4,0))</f>
        <v>Reduction of air pollutant: NOx</v>
      </c>
      <c r="E55" s="60" t="str">
        <f>INDEX($BC55:$BL55,MATCH(General!$F$14,$BC$4:$BL$4,0))</f>
        <v>tonne / year</v>
      </c>
      <c r="F55" s="25">
        <f t="shared" si="2"/>
        <v>0</v>
      </c>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R55" s="39" t="s">
        <v>222</v>
      </c>
      <c r="AS55" s="39" t="s">
        <v>57</v>
      </c>
      <c r="AT55" s="39" t="s">
        <v>57</v>
      </c>
      <c r="AU55" s="39" t="s">
        <v>57</v>
      </c>
      <c r="AV55" s="39" t="s">
        <v>57</v>
      </c>
      <c r="AW55" s="39" t="s">
        <v>57</v>
      </c>
      <c r="AX55" s="39" t="s">
        <v>57</v>
      </c>
      <c r="AY55" s="39" t="s">
        <v>57</v>
      </c>
      <c r="AZ55" s="39" t="s">
        <v>57</v>
      </c>
      <c r="BA55" s="39" t="s">
        <v>57</v>
      </c>
      <c r="BC55" s="39" t="s">
        <v>226</v>
      </c>
      <c r="BD55" s="39" t="s">
        <v>235</v>
      </c>
      <c r="BE55" s="39" t="s">
        <v>57</v>
      </c>
      <c r="BF55" s="39" t="s">
        <v>57</v>
      </c>
      <c r="BG55" s="39" t="s">
        <v>57</v>
      </c>
      <c r="BH55" s="39" t="s">
        <v>57</v>
      </c>
      <c r="BI55" s="39" t="s">
        <v>57</v>
      </c>
      <c r="BJ55" s="39" t="s">
        <v>57</v>
      </c>
      <c r="BK55" s="39" t="s">
        <v>57</v>
      </c>
      <c r="BL55" s="39" t="s">
        <v>57</v>
      </c>
      <c r="BN55" s="25">
        <f>COUNTIFS($G55:$AP55,"",$G$47:$AP$47,"&lt;="&amp;Config!$F$12)</f>
        <v>20</v>
      </c>
    </row>
    <row r="56" spans="2:66" outlineLevel="1">
      <c r="B56" s="140" t="str">
        <f t="shared" si="1"/>
        <v>!</v>
      </c>
      <c r="D56" s="139" t="str">
        <f>INDEX($AR56:$BA56,MATCH(General!$F$14,$AR$4:$BA$4,0))</f>
        <v>Sequestered air pollutant: NOx</v>
      </c>
      <c r="E56" s="60" t="str">
        <f>INDEX($BC56:$BL56,MATCH(General!$F$14,$BC$4:$BL$4,0))</f>
        <v>tonne / year</v>
      </c>
      <c r="F56" s="25">
        <f t="shared" si="2"/>
        <v>0</v>
      </c>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R56" s="39" t="s">
        <v>223</v>
      </c>
      <c r="AS56" s="39" t="s">
        <v>57</v>
      </c>
      <c r="AT56" s="39" t="s">
        <v>57</v>
      </c>
      <c r="AU56" s="39" t="s">
        <v>57</v>
      </c>
      <c r="AV56" s="39" t="s">
        <v>57</v>
      </c>
      <c r="AW56" s="39" t="s">
        <v>57</v>
      </c>
      <c r="AX56" s="39" t="s">
        <v>57</v>
      </c>
      <c r="AY56" s="39" t="s">
        <v>57</v>
      </c>
      <c r="AZ56" s="39" t="s">
        <v>57</v>
      </c>
      <c r="BA56" s="39" t="s">
        <v>57</v>
      </c>
      <c r="BC56" s="39" t="s">
        <v>226</v>
      </c>
      <c r="BD56" s="39" t="s">
        <v>235</v>
      </c>
      <c r="BE56" s="39" t="s">
        <v>57</v>
      </c>
      <c r="BF56" s="39" t="s">
        <v>57</v>
      </c>
      <c r="BG56" s="39" t="s">
        <v>57</v>
      </c>
      <c r="BH56" s="39" t="s">
        <v>57</v>
      </c>
      <c r="BI56" s="39" t="s">
        <v>57</v>
      </c>
      <c r="BJ56" s="39" t="s">
        <v>57</v>
      </c>
      <c r="BK56" s="39" t="s">
        <v>57</v>
      </c>
      <c r="BL56" s="39" t="s">
        <v>57</v>
      </c>
      <c r="BN56" s="25">
        <f>COUNTIFS($G56:$AP56,"",$G$47:$AP$47,"&lt;="&amp;Config!$F$12)</f>
        <v>20</v>
      </c>
    </row>
    <row r="57" spans="2:66" outlineLevel="1">
      <c r="B57" s="140" t="str">
        <f t="shared" si="1"/>
        <v>!</v>
      </c>
      <c r="D57" s="139" t="str">
        <f>INDEX($AR57:$BA57,MATCH(General!$F$14,$AR$4:$BA$4,0))</f>
        <v>Reduction of air pollutant: SOx</v>
      </c>
      <c r="E57" s="60" t="str">
        <f>INDEX($BC57:$BL57,MATCH(General!$F$14,$BC$4:$BL$4,0))</f>
        <v>tonne / year</v>
      </c>
      <c r="F57" s="25">
        <f t="shared" si="2"/>
        <v>0</v>
      </c>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R57" s="39" t="s">
        <v>224</v>
      </c>
      <c r="AS57" s="39" t="s">
        <v>57</v>
      </c>
      <c r="AT57" s="39" t="s">
        <v>57</v>
      </c>
      <c r="AU57" s="39" t="s">
        <v>57</v>
      </c>
      <c r="AV57" s="39" t="s">
        <v>57</v>
      </c>
      <c r="AW57" s="39" t="s">
        <v>57</v>
      </c>
      <c r="AX57" s="39" t="s">
        <v>57</v>
      </c>
      <c r="AY57" s="39" t="s">
        <v>57</v>
      </c>
      <c r="AZ57" s="39" t="s">
        <v>57</v>
      </c>
      <c r="BA57" s="39" t="s">
        <v>57</v>
      </c>
      <c r="BC57" s="39" t="s">
        <v>226</v>
      </c>
      <c r="BD57" s="39" t="s">
        <v>235</v>
      </c>
      <c r="BE57" s="39" t="s">
        <v>57</v>
      </c>
      <c r="BF57" s="39" t="s">
        <v>57</v>
      </c>
      <c r="BG57" s="39" t="s">
        <v>57</v>
      </c>
      <c r="BH57" s="39" t="s">
        <v>57</v>
      </c>
      <c r="BI57" s="39" t="s">
        <v>57</v>
      </c>
      <c r="BJ57" s="39" t="s">
        <v>57</v>
      </c>
      <c r="BK57" s="39" t="s">
        <v>57</v>
      </c>
      <c r="BL57" s="39" t="s">
        <v>57</v>
      </c>
      <c r="BN57" s="25">
        <f>COUNTIFS($G57:$AP57,"",$G$47:$AP$47,"&lt;="&amp;Config!$F$12)</f>
        <v>20</v>
      </c>
    </row>
    <row r="58" spans="2:66" outlineLevel="1">
      <c r="B58" s="140" t="str">
        <f t="shared" si="1"/>
        <v>!</v>
      </c>
      <c r="D58" s="139" t="str">
        <f>INDEX($AR58:$BA58,MATCH(General!$F$14,$AR$4:$BA$4,0))</f>
        <v>Sequestered air pollutant: SOx</v>
      </c>
      <c r="E58" s="60" t="str">
        <f>INDEX($BC58:$BL58,MATCH(General!$F$14,$BC$4:$BL$4,0))</f>
        <v>tonne / year</v>
      </c>
      <c r="F58" s="25">
        <f t="shared" si="2"/>
        <v>0</v>
      </c>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R58" s="39" t="s">
        <v>225</v>
      </c>
      <c r="AS58" s="39" t="s">
        <v>57</v>
      </c>
      <c r="AT58" s="39" t="s">
        <v>57</v>
      </c>
      <c r="AU58" s="39" t="s">
        <v>57</v>
      </c>
      <c r="AV58" s="39" t="s">
        <v>57</v>
      </c>
      <c r="AW58" s="39" t="s">
        <v>57</v>
      </c>
      <c r="AX58" s="39" t="s">
        <v>57</v>
      </c>
      <c r="AY58" s="39" t="s">
        <v>57</v>
      </c>
      <c r="AZ58" s="39" t="s">
        <v>57</v>
      </c>
      <c r="BA58" s="39" t="s">
        <v>57</v>
      </c>
      <c r="BC58" s="39" t="s">
        <v>226</v>
      </c>
      <c r="BD58" s="39" t="s">
        <v>235</v>
      </c>
      <c r="BE58" s="39" t="s">
        <v>57</v>
      </c>
      <c r="BF58" s="39" t="s">
        <v>57</v>
      </c>
      <c r="BG58" s="39" t="s">
        <v>57</v>
      </c>
      <c r="BH58" s="39" t="s">
        <v>57</v>
      </c>
      <c r="BI58" s="39" t="s">
        <v>57</v>
      </c>
      <c r="BJ58" s="39" t="s">
        <v>57</v>
      </c>
      <c r="BK58" s="39" t="s">
        <v>57</v>
      </c>
      <c r="BL58" s="39" t="s">
        <v>57</v>
      </c>
      <c r="BN58" s="25">
        <f>COUNTIFS($G58:$AP58,"",$G$47:$AP$47,"&lt;="&amp;Config!$F$12)</f>
        <v>20</v>
      </c>
    </row>
    <row r="59" spans="2:66" outlineLevel="1">
      <c r="E59" s="11"/>
    </row>
    <row r="60" spans="2:66" outlineLevel="1">
      <c r="D60" s="129" t="str">
        <f>INDEX($AR60:$BA60,MATCH(General!$F$14,$AR$4:$BA$4,0))</f>
        <v>Enhanced security of energy supply</v>
      </c>
      <c r="E60" s="72" t="str">
        <f>Config!$I$141</f>
        <v>Unit</v>
      </c>
      <c r="F60" s="72" t="s">
        <v>510</v>
      </c>
      <c r="G60" s="130">
        <f>Config!I$1</f>
        <v>2025</v>
      </c>
      <c r="H60" s="130">
        <f>Config!J$1</f>
        <v>2026</v>
      </c>
      <c r="I60" s="130">
        <f>Config!K$1</f>
        <v>2027</v>
      </c>
      <c r="J60" s="130">
        <f>Config!L$1</f>
        <v>2028</v>
      </c>
      <c r="K60" s="130">
        <f>Config!M$1</f>
        <v>2029</v>
      </c>
      <c r="L60" s="130">
        <f>Config!N$1</f>
        <v>2030</v>
      </c>
      <c r="M60" s="130">
        <f>Config!O$1</f>
        <v>2031</v>
      </c>
      <c r="N60" s="130">
        <f>Config!P$1</f>
        <v>2032</v>
      </c>
      <c r="O60" s="130">
        <f>Config!Q$1</f>
        <v>2033</v>
      </c>
      <c r="P60" s="130">
        <f>Config!R$1</f>
        <v>2034</v>
      </c>
      <c r="Q60" s="130">
        <f>Config!S$1</f>
        <v>2035</v>
      </c>
      <c r="R60" s="130">
        <f>Config!T$1</f>
        <v>2036</v>
      </c>
      <c r="S60" s="130">
        <f>Config!U$1</f>
        <v>2037</v>
      </c>
      <c r="T60" s="130">
        <f>Config!V$1</f>
        <v>2038</v>
      </c>
      <c r="U60" s="130">
        <f>Config!W$1</f>
        <v>2039</v>
      </c>
      <c r="V60" s="130">
        <f>Config!X$1</f>
        <v>2040</v>
      </c>
      <c r="W60" s="130">
        <f>Config!Y$1</f>
        <v>2041</v>
      </c>
      <c r="X60" s="130">
        <f>Config!Z$1</f>
        <v>2042</v>
      </c>
      <c r="Y60" s="130">
        <f>Config!AA$1</f>
        <v>2043</v>
      </c>
      <c r="Z60" s="130">
        <f>Config!AB$1</f>
        <v>2044</v>
      </c>
      <c r="AA60" s="130" t="str">
        <f>Config!AC$1</f>
        <v/>
      </c>
      <c r="AB60" s="130" t="str">
        <f>Config!AD$1</f>
        <v/>
      </c>
      <c r="AC60" s="130" t="str">
        <f>Config!AE$1</f>
        <v/>
      </c>
      <c r="AD60" s="130" t="str">
        <f>Config!AF$1</f>
        <v/>
      </c>
      <c r="AE60" s="130" t="str">
        <f>Config!AG$1</f>
        <v/>
      </c>
      <c r="AF60" s="130" t="str">
        <f>Config!AH$1</f>
        <v/>
      </c>
      <c r="AG60" s="130" t="str">
        <f>Config!AI$1</f>
        <v/>
      </c>
      <c r="AH60" s="130" t="str">
        <f>Config!AJ$1</f>
        <v/>
      </c>
      <c r="AI60" s="130" t="str">
        <f>Config!AK$1</f>
        <v/>
      </c>
      <c r="AJ60" s="130" t="str">
        <f>Config!AL$1</f>
        <v/>
      </c>
      <c r="AK60" s="130" t="str">
        <f>Config!AM$1</f>
        <v/>
      </c>
      <c r="AL60" s="130" t="str">
        <f>Config!AN$1</f>
        <v/>
      </c>
      <c r="AM60" s="130" t="str">
        <f>Config!AO$1</f>
        <v/>
      </c>
      <c r="AN60" s="130" t="str">
        <f>Config!AP$1</f>
        <v/>
      </c>
      <c r="AO60" s="130" t="str">
        <f>Config!AQ$1</f>
        <v/>
      </c>
      <c r="AP60" s="130" t="str">
        <f>Config!AR$1</f>
        <v/>
      </c>
      <c r="AR60" s="39" t="s">
        <v>728</v>
      </c>
      <c r="AS60" s="39" t="s">
        <v>57</v>
      </c>
      <c r="AT60" s="39" t="s">
        <v>57</v>
      </c>
      <c r="AU60" s="39" t="s">
        <v>57</v>
      </c>
      <c r="AV60" s="39" t="s">
        <v>57</v>
      </c>
      <c r="AW60" s="39" t="s">
        <v>57</v>
      </c>
      <c r="AX60" s="39" t="s">
        <v>57</v>
      </c>
      <c r="AY60" s="39" t="s">
        <v>57</v>
      </c>
      <c r="AZ60" s="39" t="s">
        <v>57</v>
      </c>
      <c r="BA60" s="39" t="s">
        <v>57</v>
      </c>
    </row>
    <row r="61" spans="2:66" outlineLevel="1">
      <c r="D61" s="129"/>
      <c r="E61" s="72"/>
      <c r="F61" s="129"/>
      <c r="G61" s="130" t="str">
        <f>Config!I$2</f>
        <v>Construction</v>
      </c>
      <c r="H61" s="130" t="str">
        <f>Config!J$2</f>
        <v>Construction</v>
      </c>
      <c r="I61" s="130" t="str">
        <f>Config!K$2</f>
        <v>Operation</v>
      </c>
      <c r="J61" s="130" t="str">
        <f>Config!L$2</f>
        <v>Operation</v>
      </c>
      <c r="K61" s="130" t="str">
        <f>Config!M$2</f>
        <v>Operation</v>
      </c>
      <c r="L61" s="130" t="str">
        <f>Config!N$2</f>
        <v>Operation</v>
      </c>
      <c r="M61" s="130" t="str">
        <f>Config!O$2</f>
        <v>Operation</v>
      </c>
      <c r="N61" s="130" t="str">
        <f>Config!P$2</f>
        <v>Operation</v>
      </c>
      <c r="O61" s="130" t="str">
        <f>Config!Q$2</f>
        <v>Operation</v>
      </c>
      <c r="P61" s="130" t="str">
        <f>Config!R$2</f>
        <v>Operation</v>
      </c>
      <c r="Q61" s="130" t="str">
        <f>Config!S$2</f>
        <v>Operation</v>
      </c>
      <c r="R61" s="130" t="str">
        <f>Config!T$2</f>
        <v>Operation</v>
      </c>
      <c r="S61" s="130" t="str">
        <f>Config!U$2</f>
        <v>Operation</v>
      </c>
      <c r="T61" s="130" t="str">
        <f>Config!V$2</f>
        <v>Operation</v>
      </c>
      <c r="U61" s="130" t="str">
        <f>Config!W$2</f>
        <v>Operation</v>
      </c>
      <c r="V61" s="130" t="str">
        <f>Config!X$2</f>
        <v>Operation</v>
      </c>
      <c r="W61" s="130" t="str">
        <f>Config!Y$2</f>
        <v>Operation</v>
      </c>
      <c r="X61" s="130" t="str">
        <f>Config!Z$2</f>
        <v>Operation</v>
      </c>
      <c r="Y61" s="130" t="str">
        <f>Config!AA$2</f>
        <v>Operation</v>
      </c>
      <c r="Z61" s="130" t="str">
        <f>Config!AB$2</f>
        <v>Operation</v>
      </c>
      <c r="AA61" s="130" t="str">
        <f>Config!AC$2</f>
        <v/>
      </c>
      <c r="AB61" s="130" t="str">
        <f>Config!AD$2</f>
        <v/>
      </c>
      <c r="AC61" s="130" t="str">
        <f>Config!AE$2</f>
        <v/>
      </c>
      <c r="AD61" s="130" t="str">
        <f>Config!AF$2</f>
        <v/>
      </c>
      <c r="AE61" s="130" t="str">
        <f>Config!AG$2</f>
        <v/>
      </c>
      <c r="AF61" s="130" t="str">
        <f>Config!AH$2</f>
        <v/>
      </c>
      <c r="AG61" s="130" t="str">
        <f>Config!AI$2</f>
        <v/>
      </c>
      <c r="AH61" s="130" t="str">
        <f>Config!AJ$2</f>
        <v/>
      </c>
      <c r="AI61" s="130" t="str">
        <f>Config!AK$2</f>
        <v/>
      </c>
      <c r="AJ61" s="130" t="str">
        <f>Config!AL$2</f>
        <v/>
      </c>
      <c r="AK61" s="130" t="str">
        <f>Config!AM$2</f>
        <v/>
      </c>
      <c r="AL61" s="130" t="str">
        <f>Config!AN$2</f>
        <v/>
      </c>
      <c r="AM61" s="130" t="str">
        <f>Config!AO$2</f>
        <v/>
      </c>
      <c r="AN61" s="130" t="str">
        <f>Config!AP$2</f>
        <v/>
      </c>
      <c r="AO61" s="130" t="str">
        <f>Config!AQ$2</f>
        <v/>
      </c>
      <c r="AP61" s="130" t="str">
        <f>Config!AR$2</f>
        <v/>
      </c>
    </row>
    <row r="62" spans="2:66" outlineLevel="1">
      <c r="B62" s="140" t="str">
        <f>IF(BN62&lt;&gt;0,"!","")</f>
        <v>!</v>
      </c>
      <c r="D62" s="139" t="str">
        <f>INDEX($AR62:$BA62,MATCH(General!$F$14,$AR$4:$BA$4,0))</f>
        <v>Electricity</v>
      </c>
      <c r="E62" s="60" t="str">
        <f>INDEX($BC62:$BL62,MATCH(General!$F$14,$BC$4:$BL$4,0))</f>
        <v>MWh</v>
      </c>
      <c r="F62" s="25">
        <f t="shared" ref="F62:F64" si="3">SUM(G62:AP62)</f>
        <v>1454</v>
      </c>
      <c r="G62" s="30"/>
      <c r="H62" s="30">
        <f>(Reve!H10+Reve!H18)/1000</f>
        <v>50</v>
      </c>
      <c r="I62" s="30">
        <f>(Reve!I10+Reve!I18)/1000</f>
        <v>78</v>
      </c>
      <c r="J62" s="30">
        <f>(Reve!J10+Reve!J18)/1000</f>
        <v>78</v>
      </c>
      <c r="K62" s="30">
        <f>(Reve!K10+Reve!K18)/1000</f>
        <v>78</v>
      </c>
      <c r="L62" s="30">
        <f>(Reve!L10+Reve!L18)/1000</f>
        <v>78</v>
      </c>
      <c r="M62" s="30">
        <f>(Reve!M10+Reve!M18)/1000</f>
        <v>78</v>
      </c>
      <c r="N62" s="30">
        <f>(Reve!N10+Reve!N18)/1000</f>
        <v>78</v>
      </c>
      <c r="O62" s="30">
        <f>(Reve!O10+Reve!O18)/1000</f>
        <v>78</v>
      </c>
      <c r="P62" s="30">
        <f>(Reve!P10+Reve!P18)/1000</f>
        <v>78</v>
      </c>
      <c r="Q62" s="30">
        <f>(Reve!Q10+Reve!Q18)/1000</f>
        <v>78</v>
      </c>
      <c r="R62" s="30">
        <f>(Reve!R10+Reve!R18)/1000</f>
        <v>78</v>
      </c>
      <c r="S62" s="30">
        <f>(Reve!S10+Reve!S18)/1000</f>
        <v>78</v>
      </c>
      <c r="T62" s="30">
        <f>(Reve!T10+Reve!T18)/1000</f>
        <v>78</v>
      </c>
      <c r="U62" s="30">
        <f>(Reve!U10+Reve!U18)/1000</f>
        <v>78</v>
      </c>
      <c r="V62" s="30">
        <f>(Reve!V10+Reve!V18)/1000</f>
        <v>78</v>
      </c>
      <c r="W62" s="30">
        <f>(Reve!W10+Reve!W18)/1000</f>
        <v>78</v>
      </c>
      <c r="X62" s="30">
        <f>(Reve!X10+Reve!X18)/1000</f>
        <v>78</v>
      </c>
      <c r="Y62" s="30">
        <f>(Reve!Y10+Reve!Y18)/1000</f>
        <v>78</v>
      </c>
      <c r="Z62" s="30">
        <f>(Reve!Z10+Reve!Z18)/1000</f>
        <v>78</v>
      </c>
      <c r="AA62" s="30"/>
      <c r="AB62" s="30"/>
      <c r="AC62" s="30"/>
      <c r="AD62" s="30"/>
      <c r="AE62" s="30"/>
      <c r="AF62" s="30"/>
      <c r="AG62" s="30"/>
      <c r="AH62" s="30"/>
      <c r="AI62" s="30"/>
      <c r="AJ62" s="30"/>
      <c r="AK62" s="30"/>
      <c r="AL62" s="30"/>
      <c r="AM62" s="30"/>
      <c r="AN62" s="30"/>
      <c r="AO62" s="30"/>
      <c r="AP62" s="30"/>
      <c r="AR62" s="39" t="s">
        <v>65</v>
      </c>
      <c r="AS62" s="39" t="s">
        <v>57</v>
      </c>
      <c r="AT62" s="39" t="s">
        <v>57</v>
      </c>
      <c r="AU62" s="39" t="s">
        <v>57</v>
      </c>
      <c r="AV62" s="39" t="s">
        <v>57</v>
      </c>
      <c r="AW62" s="39" t="s">
        <v>57</v>
      </c>
      <c r="AX62" s="39" t="s">
        <v>57</v>
      </c>
      <c r="AY62" s="39" t="s">
        <v>57</v>
      </c>
      <c r="AZ62" s="39" t="s">
        <v>57</v>
      </c>
      <c r="BA62" s="39" t="s">
        <v>57</v>
      </c>
      <c r="BC62" s="39" t="s">
        <v>229</v>
      </c>
      <c r="BD62" s="39" t="s">
        <v>229</v>
      </c>
      <c r="BE62" s="39" t="s">
        <v>57</v>
      </c>
      <c r="BF62" s="39" t="s">
        <v>57</v>
      </c>
      <c r="BG62" s="39" t="s">
        <v>57</v>
      </c>
      <c r="BH62" s="39" t="s">
        <v>57</v>
      </c>
      <c r="BI62" s="39" t="s">
        <v>57</v>
      </c>
      <c r="BJ62" s="39" t="s">
        <v>57</v>
      </c>
      <c r="BK62" s="39" t="s">
        <v>57</v>
      </c>
      <c r="BL62" s="39" t="s">
        <v>57</v>
      </c>
      <c r="BN62" s="25">
        <f>COUNTIFS($G62:$AP62,"",$G$60:$AP$60,"&lt;="&amp;Config!$F$12)</f>
        <v>1</v>
      </c>
    </row>
    <row r="63" spans="2:66" outlineLevel="1">
      <c r="B63" s="140" t="str">
        <f>IF(BN63&lt;&gt;0,"!","")</f>
        <v>!</v>
      </c>
      <c r="D63" s="139" t="str">
        <f>INDEX($AR63:$BA63,MATCH(General!$F$14,$AR$4:$BA$4,0))</f>
        <v>Heat</v>
      </c>
      <c r="E63" s="60" t="str">
        <f>INDEX($BC63:$BL63,MATCH(General!$F$14,$BC$4:$BL$4,0))</f>
        <v>MWh</v>
      </c>
      <c r="F63" s="25">
        <f t="shared" si="3"/>
        <v>0</v>
      </c>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R63" s="39" t="s">
        <v>228</v>
      </c>
      <c r="AS63" s="39" t="s">
        <v>57</v>
      </c>
      <c r="AT63" s="39" t="s">
        <v>57</v>
      </c>
      <c r="AU63" s="39" t="s">
        <v>57</v>
      </c>
      <c r="AV63" s="39" t="s">
        <v>57</v>
      </c>
      <c r="AW63" s="39" t="s">
        <v>57</v>
      </c>
      <c r="AX63" s="39" t="s">
        <v>57</v>
      </c>
      <c r="AY63" s="39" t="s">
        <v>57</v>
      </c>
      <c r="AZ63" s="39" t="s">
        <v>57</v>
      </c>
      <c r="BA63" s="39" t="s">
        <v>57</v>
      </c>
      <c r="BC63" s="39" t="s">
        <v>229</v>
      </c>
      <c r="BD63" s="39" t="s">
        <v>229</v>
      </c>
      <c r="BE63" s="39" t="s">
        <v>57</v>
      </c>
      <c r="BF63" s="39" t="s">
        <v>57</v>
      </c>
      <c r="BG63" s="39" t="s">
        <v>57</v>
      </c>
      <c r="BH63" s="39" t="s">
        <v>57</v>
      </c>
      <c r="BI63" s="39" t="s">
        <v>57</v>
      </c>
      <c r="BJ63" s="39" t="s">
        <v>57</v>
      </c>
      <c r="BK63" s="39" t="s">
        <v>57</v>
      </c>
      <c r="BL63" s="39" t="s">
        <v>57</v>
      </c>
      <c r="BN63" s="25">
        <f>COUNTIFS($G63:$AP63,"",$G$60:$AP$60,"&lt;="&amp;Config!$F$12)</f>
        <v>20</v>
      </c>
    </row>
    <row r="64" spans="2:66" outlineLevel="1">
      <c r="B64" s="140" t="str">
        <f>IF(BN64&lt;&gt;0,"!","")</f>
        <v>!</v>
      </c>
      <c r="D64" s="139" t="str">
        <f>INDEX($AR64:$BA64,MATCH(General!$F$14,$AR$4:$BA$4,0))</f>
        <v>Other</v>
      </c>
      <c r="E64" s="60" t="str">
        <f>INDEX($BC64:$BL64,MATCH(General!$F$14,$BC$4:$BL$4,0))</f>
        <v>MWh</v>
      </c>
      <c r="F64" s="25">
        <f t="shared" si="3"/>
        <v>0</v>
      </c>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R64" s="39" t="s">
        <v>56</v>
      </c>
      <c r="AS64" s="39" t="s">
        <v>57</v>
      </c>
      <c r="AT64" s="39" t="s">
        <v>57</v>
      </c>
      <c r="AU64" s="39" t="s">
        <v>57</v>
      </c>
      <c r="AV64" s="39" t="s">
        <v>57</v>
      </c>
      <c r="AW64" s="39" t="s">
        <v>57</v>
      </c>
      <c r="AX64" s="39" t="s">
        <v>57</v>
      </c>
      <c r="AY64" s="39" t="s">
        <v>57</v>
      </c>
      <c r="AZ64" s="39" t="s">
        <v>57</v>
      </c>
      <c r="BA64" s="39" t="s">
        <v>57</v>
      </c>
      <c r="BC64" s="39" t="s">
        <v>229</v>
      </c>
      <c r="BD64" s="39" t="s">
        <v>229</v>
      </c>
      <c r="BE64" s="39" t="s">
        <v>57</v>
      </c>
      <c r="BF64" s="39" t="s">
        <v>57</v>
      </c>
      <c r="BG64" s="39" t="s">
        <v>57</v>
      </c>
      <c r="BH64" s="39" t="s">
        <v>57</v>
      </c>
      <c r="BI64" s="39" t="s">
        <v>57</v>
      </c>
      <c r="BJ64" s="39" t="s">
        <v>57</v>
      </c>
      <c r="BK64" s="39" t="s">
        <v>57</v>
      </c>
      <c r="BL64" s="39" t="s">
        <v>57</v>
      </c>
      <c r="BN64" s="25">
        <f>COUNTIFS($G64:$AP64,"",$G$60:$AP$60,"&lt;="&amp;Config!$F$12)</f>
        <v>20</v>
      </c>
    </row>
    <row r="65" spans="1:66" outlineLevel="1">
      <c r="E65" s="11"/>
    </row>
    <row r="66" spans="1:66" outlineLevel="1">
      <c r="D66" s="129" t="str">
        <f>INDEX($AR66:$BA66,MATCH(General!$F$14,$AR$4:$BA$4,0))</f>
        <v>Extension of the economic life of the building (elements)</v>
      </c>
      <c r="E66" s="72" t="str">
        <f>Config!$I$141</f>
        <v>Unit</v>
      </c>
      <c r="F66" s="129"/>
      <c r="AR66" s="39" t="s">
        <v>290</v>
      </c>
      <c r="AS66" s="39" t="s">
        <v>57</v>
      </c>
      <c r="AT66" s="39" t="s">
        <v>57</v>
      </c>
      <c r="AU66" s="39" t="s">
        <v>57</v>
      </c>
      <c r="AV66" s="39" t="s">
        <v>57</v>
      </c>
      <c r="AW66" s="39" t="s">
        <v>57</v>
      </c>
      <c r="AX66" s="39" t="s">
        <v>57</v>
      </c>
      <c r="AY66" s="39" t="s">
        <v>57</v>
      </c>
      <c r="AZ66" s="39" t="s">
        <v>57</v>
      </c>
      <c r="BA66" s="39" t="s">
        <v>57</v>
      </c>
    </row>
    <row r="67" spans="1:66" outlineLevel="1">
      <c r="B67" s="140" t="str">
        <f>IF(BN67&lt;&gt;0,"!","")</f>
        <v/>
      </c>
      <c r="D67" s="139" t="str">
        <f>INDEX($AR67:$BA67,MATCH(General!$F$14,$AR$4:$BA$4,0))</f>
        <v>Switch</v>
      </c>
      <c r="E67" s="60" t="str">
        <f>INDEX($BC67:$BL67,MATCH(General!$F$14,$BC$4:$BL$4,0))</f>
        <v>1=yes; 0=no</v>
      </c>
      <c r="F67" s="24">
        <v>1</v>
      </c>
      <c r="AR67" s="39" t="s">
        <v>703</v>
      </c>
      <c r="AS67" s="39" t="s">
        <v>57</v>
      </c>
      <c r="AT67" s="39" t="s">
        <v>57</v>
      </c>
      <c r="AU67" s="39" t="s">
        <v>57</v>
      </c>
      <c r="AV67" s="39" t="s">
        <v>57</v>
      </c>
      <c r="AW67" s="39" t="s">
        <v>57</v>
      </c>
      <c r="AX67" s="39" t="s">
        <v>57</v>
      </c>
      <c r="AY67" s="39" t="s">
        <v>57</v>
      </c>
      <c r="AZ67" s="39" t="s">
        <v>57</v>
      </c>
      <c r="BA67" s="39" t="s">
        <v>57</v>
      </c>
      <c r="BC67" s="39" t="s">
        <v>563</v>
      </c>
      <c r="BD67" s="39" t="s">
        <v>564</v>
      </c>
      <c r="BE67" s="39" t="s">
        <v>57</v>
      </c>
      <c r="BF67" s="39" t="s">
        <v>57</v>
      </c>
      <c r="BG67" s="39" t="s">
        <v>57</v>
      </c>
      <c r="BH67" s="39" t="s">
        <v>57</v>
      </c>
      <c r="BI67" s="39" t="s">
        <v>57</v>
      </c>
      <c r="BJ67" s="39" t="s">
        <v>57</v>
      </c>
      <c r="BK67" s="39" t="s">
        <v>57</v>
      </c>
      <c r="BL67" s="39" t="s">
        <v>57</v>
      </c>
      <c r="BN67" s="25">
        <f>COUNTIFS(F67,"")</f>
        <v>0</v>
      </c>
    </row>
    <row r="68" spans="1:66" outlineLevel="1">
      <c r="E68" s="11"/>
    </row>
    <row r="69" spans="1:66" outlineLevel="1">
      <c r="D69" s="129" t="str">
        <f>INDEX($AR69:$BA69,MATCH(General!$F$14,$AR$4:$BA$4,0))</f>
        <v>Improved thermal comfort benefit</v>
      </c>
      <c r="E69" s="72" t="str">
        <f>Config!$I$141</f>
        <v>Unit</v>
      </c>
      <c r="F69" s="72" t="s">
        <v>510</v>
      </c>
      <c r="G69" s="130">
        <f>Config!I$1</f>
        <v>2025</v>
      </c>
      <c r="H69" s="130">
        <f>Config!J$1</f>
        <v>2026</v>
      </c>
      <c r="I69" s="130">
        <f>Config!K$1</f>
        <v>2027</v>
      </c>
      <c r="J69" s="130">
        <f>Config!L$1</f>
        <v>2028</v>
      </c>
      <c r="K69" s="130">
        <f>Config!M$1</f>
        <v>2029</v>
      </c>
      <c r="L69" s="130">
        <f>Config!N$1</f>
        <v>2030</v>
      </c>
      <c r="M69" s="130">
        <f>Config!O$1</f>
        <v>2031</v>
      </c>
      <c r="N69" s="130">
        <f>Config!P$1</f>
        <v>2032</v>
      </c>
      <c r="O69" s="130">
        <f>Config!Q$1</f>
        <v>2033</v>
      </c>
      <c r="P69" s="130">
        <f>Config!R$1</f>
        <v>2034</v>
      </c>
      <c r="Q69" s="130">
        <f>Config!S$1</f>
        <v>2035</v>
      </c>
      <c r="R69" s="130">
        <f>Config!T$1</f>
        <v>2036</v>
      </c>
      <c r="S69" s="130">
        <f>Config!U$1</f>
        <v>2037</v>
      </c>
      <c r="T69" s="130">
        <f>Config!V$1</f>
        <v>2038</v>
      </c>
      <c r="U69" s="130">
        <f>Config!W$1</f>
        <v>2039</v>
      </c>
      <c r="V69" s="130">
        <f>Config!X$1</f>
        <v>2040</v>
      </c>
      <c r="W69" s="130">
        <f>Config!Y$1</f>
        <v>2041</v>
      </c>
      <c r="X69" s="130">
        <f>Config!Z$1</f>
        <v>2042</v>
      </c>
      <c r="Y69" s="130">
        <f>Config!AA$1</f>
        <v>2043</v>
      </c>
      <c r="Z69" s="130">
        <f>Config!AB$1</f>
        <v>2044</v>
      </c>
      <c r="AA69" s="130" t="str">
        <f>Config!AC$1</f>
        <v/>
      </c>
      <c r="AB69" s="130" t="str">
        <f>Config!AD$1</f>
        <v/>
      </c>
      <c r="AC69" s="130" t="str">
        <f>Config!AE$1</f>
        <v/>
      </c>
      <c r="AD69" s="130" t="str">
        <f>Config!AF$1</f>
        <v/>
      </c>
      <c r="AE69" s="130" t="str">
        <f>Config!AG$1</f>
        <v/>
      </c>
      <c r="AF69" s="130" t="str">
        <f>Config!AH$1</f>
        <v/>
      </c>
      <c r="AG69" s="130" t="str">
        <f>Config!AI$1</f>
        <v/>
      </c>
      <c r="AH69" s="130" t="str">
        <f>Config!AJ$1</f>
        <v/>
      </c>
      <c r="AI69" s="130" t="str">
        <f>Config!AK$1</f>
        <v/>
      </c>
      <c r="AJ69" s="130" t="str">
        <f>Config!AL$1</f>
        <v/>
      </c>
      <c r="AK69" s="130" t="str">
        <f>Config!AM$1</f>
        <v/>
      </c>
      <c r="AL69" s="130" t="str">
        <f>Config!AN$1</f>
        <v/>
      </c>
      <c r="AM69" s="130" t="str">
        <f>Config!AO$1</f>
        <v/>
      </c>
      <c r="AN69" s="130" t="str">
        <f>Config!AP$1</f>
        <v/>
      </c>
      <c r="AO69" s="130" t="str">
        <f>Config!AQ$1</f>
        <v/>
      </c>
      <c r="AP69" s="130" t="str">
        <f>Config!AR$1</f>
        <v/>
      </c>
      <c r="AR69" s="39" t="s">
        <v>230</v>
      </c>
      <c r="AS69" s="39" t="s">
        <v>57</v>
      </c>
      <c r="AT69" s="39" t="s">
        <v>57</v>
      </c>
      <c r="AU69" s="39" t="s">
        <v>57</v>
      </c>
      <c r="AV69" s="39" t="s">
        <v>57</v>
      </c>
      <c r="AW69" s="39" t="s">
        <v>57</v>
      </c>
      <c r="AX69" s="39" t="s">
        <v>57</v>
      </c>
      <c r="AY69" s="39" t="s">
        <v>57</v>
      </c>
      <c r="AZ69" s="39" t="s">
        <v>57</v>
      </c>
      <c r="BA69" s="39" t="s">
        <v>57</v>
      </c>
    </row>
    <row r="70" spans="1:66" outlineLevel="1">
      <c r="D70" s="129"/>
      <c r="E70" s="72"/>
      <c r="F70" s="129"/>
      <c r="G70" s="130" t="str">
        <f>Config!I$2</f>
        <v>Construction</v>
      </c>
      <c r="H70" s="130" t="str">
        <f>Config!J$2</f>
        <v>Construction</v>
      </c>
      <c r="I70" s="130" t="str">
        <f>Config!K$2</f>
        <v>Operation</v>
      </c>
      <c r="J70" s="130" t="str">
        <f>Config!L$2</f>
        <v>Operation</v>
      </c>
      <c r="K70" s="130" t="str">
        <f>Config!M$2</f>
        <v>Operation</v>
      </c>
      <c r="L70" s="130" t="str">
        <f>Config!N$2</f>
        <v>Operation</v>
      </c>
      <c r="M70" s="130" t="str">
        <f>Config!O$2</f>
        <v>Operation</v>
      </c>
      <c r="N70" s="130" t="str">
        <f>Config!P$2</f>
        <v>Operation</v>
      </c>
      <c r="O70" s="130" t="str">
        <f>Config!Q$2</f>
        <v>Operation</v>
      </c>
      <c r="P70" s="130" t="str">
        <f>Config!R$2</f>
        <v>Operation</v>
      </c>
      <c r="Q70" s="130" t="str">
        <f>Config!S$2</f>
        <v>Operation</v>
      </c>
      <c r="R70" s="130" t="str">
        <f>Config!T$2</f>
        <v>Operation</v>
      </c>
      <c r="S70" s="130" t="str">
        <f>Config!U$2</f>
        <v>Operation</v>
      </c>
      <c r="T70" s="130" t="str">
        <f>Config!V$2</f>
        <v>Operation</v>
      </c>
      <c r="U70" s="130" t="str">
        <f>Config!W$2</f>
        <v>Operation</v>
      </c>
      <c r="V70" s="130" t="str">
        <f>Config!X$2</f>
        <v>Operation</v>
      </c>
      <c r="W70" s="130" t="str">
        <f>Config!Y$2</f>
        <v>Operation</v>
      </c>
      <c r="X70" s="130" t="str">
        <f>Config!Z$2</f>
        <v>Operation</v>
      </c>
      <c r="Y70" s="130" t="str">
        <f>Config!AA$2</f>
        <v>Operation</v>
      </c>
      <c r="Z70" s="130" t="str">
        <f>Config!AB$2</f>
        <v>Operation</v>
      </c>
      <c r="AA70" s="130" t="str">
        <f>Config!AC$2</f>
        <v/>
      </c>
      <c r="AB70" s="130" t="str">
        <f>Config!AD$2</f>
        <v/>
      </c>
      <c r="AC70" s="130" t="str">
        <f>Config!AE$2</f>
        <v/>
      </c>
      <c r="AD70" s="130" t="str">
        <f>Config!AF$2</f>
        <v/>
      </c>
      <c r="AE70" s="130" t="str">
        <f>Config!AG$2</f>
        <v/>
      </c>
      <c r="AF70" s="130" t="str">
        <f>Config!AH$2</f>
        <v/>
      </c>
      <c r="AG70" s="130" t="str">
        <f>Config!AI$2</f>
        <v/>
      </c>
      <c r="AH70" s="130" t="str">
        <f>Config!AJ$2</f>
        <v/>
      </c>
      <c r="AI70" s="130" t="str">
        <f>Config!AK$2</f>
        <v/>
      </c>
      <c r="AJ70" s="130" t="str">
        <f>Config!AL$2</f>
        <v/>
      </c>
      <c r="AK70" s="130" t="str">
        <f>Config!AM$2</f>
        <v/>
      </c>
      <c r="AL70" s="130" t="str">
        <f>Config!AN$2</f>
        <v/>
      </c>
      <c r="AM70" s="130" t="str">
        <f>Config!AO$2</f>
        <v/>
      </c>
      <c r="AN70" s="130" t="str">
        <f>Config!AP$2</f>
        <v/>
      </c>
      <c r="AO70" s="130" t="str">
        <f>Config!AQ$2</f>
        <v/>
      </c>
      <c r="AP70" s="130" t="str">
        <f>Config!AR$2</f>
        <v/>
      </c>
    </row>
    <row r="71" spans="1:66" outlineLevel="1">
      <c r="B71" s="140" t="str">
        <f>IF(BN71&lt;&gt;0,"!","")</f>
        <v>!</v>
      </c>
      <c r="D71" s="139" t="str">
        <f>INDEX($AR71:$BA71,MATCH(General!$F$14,$AR$4:$BA$4,0))</f>
        <v>Actual temperature without the project</v>
      </c>
      <c r="E71" s="60" t="str">
        <f>INDEX($BC71:$BL71,MATCH(General!$F$14,$BC$4:$BL$4,0))</f>
        <v>°C</v>
      </c>
      <c r="F71" s="25">
        <f t="shared" ref="F71:F73" si="4">SUM(G71:AP71)</f>
        <v>0</v>
      </c>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R71" s="39" t="s">
        <v>231</v>
      </c>
      <c r="AS71" s="39" t="s">
        <v>57</v>
      </c>
      <c r="AT71" s="39" t="s">
        <v>57</v>
      </c>
      <c r="AU71" s="39" t="s">
        <v>57</v>
      </c>
      <c r="AV71" s="39" t="s">
        <v>57</v>
      </c>
      <c r="AW71" s="39" t="s">
        <v>57</v>
      </c>
      <c r="AX71" s="39" t="s">
        <v>57</v>
      </c>
      <c r="AY71" s="39" t="s">
        <v>57</v>
      </c>
      <c r="AZ71" s="39" t="s">
        <v>57</v>
      </c>
      <c r="BA71" s="39" t="s">
        <v>57</v>
      </c>
      <c r="BC71" s="39" t="s">
        <v>234</v>
      </c>
      <c r="BD71" s="39" t="s">
        <v>234</v>
      </c>
      <c r="BE71" s="39" t="s">
        <v>57</v>
      </c>
      <c r="BF71" s="39" t="s">
        <v>57</v>
      </c>
      <c r="BG71" s="39" t="s">
        <v>57</v>
      </c>
      <c r="BH71" s="39" t="s">
        <v>57</v>
      </c>
      <c r="BI71" s="39" t="s">
        <v>57</v>
      </c>
      <c r="BJ71" s="39" t="s">
        <v>57</v>
      </c>
      <c r="BK71" s="39" t="s">
        <v>57</v>
      </c>
      <c r="BL71" s="39" t="s">
        <v>57</v>
      </c>
      <c r="BN71" s="25">
        <f>COUNTIFS($G71:$AP71,"",$G$69:$AP$69,"&lt;="&amp;Config!$F$12)</f>
        <v>20</v>
      </c>
    </row>
    <row r="72" spans="1:66" outlineLevel="1">
      <c r="B72" s="140" t="str">
        <f>IF(BN72&lt;&gt;0,"!","")</f>
        <v>!</v>
      </c>
      <c r="D72" s="139" t="str">
        <f>INDEX($AR72:$BA72,MATCH(General!$F$14,$AR$4:$BA$4,0))</f>
        <v>Actual temperature with the project</v>
      </c>
      <c r="E72" s="60" t="str">
        <f>INDEX($BC72:$BL72,MATCH(General!$F$14,$BC$4:$BL$4,0))</f>
        <v>°C</v>
      </c>
      <c r="F72" s="25">
        <f t="shared" si="4"/>
        <v>0</v>
      </c>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R72" s="39" t="s">
        <v>232</v>
      </c>
      <c r="AS72" s="39" t="s">
        <v>57</v>
      </c>
      <c r="AT72" s="39" t="s">
        <v>57</v>
      </c>
      <c r="AU72" s="39" t="s">
        <v>57</v>
      </c>
      <c r="AV72" s="39" t="s">
        <v>57</v>
      </c>
      <c r="AW72" s="39" t="s">
        <v>57</v>
      </c>
      <c r="AX72" s="39" t="s">
        <v>57</v>
      </c>
      <c r="AY72" s="39" t="s">
        <v>57</v>
      </c>
      <c r="AZ72" s="39" t="s">
        <v>57</v>
      </c>
      <c r="BA72" s="39" t="s">
        <v>57</v>
      </c>
      <c r="BC72" s="39" t="s">
        <v>234</v>
      </c>
      <c r="BD72" s="39" t="s">
        <v>234</v>
      </c>
      <c r="BE72" s="39" t="s">
        <v>57</v>
      </c>
      <c r="BF72" s="39" t="s">
        <v>57</v>
      </c>
      <c r="BG72" s="39" t="s">
        <v>57</v>
      </c>
      <c r="BH72" s="39" t="s">
        <v>57</v>
      </c>
      <c r="BI72" s="39" t="s">
        <v>57</v>
      </c>
      <c r="BJ72" s="39" t="s">
        <v>57</v>
      </c>
      <c r="BK72" s="39" t="s">
        <v>57</v>
      </c>
      <c r="BL72" s="39" t="s">
        <v>57</v>
      </c>
      <c r="BN72" s="25">
        <f>COUNTIFS($G72:$AP72,"",$G$69:$AP$69,"&lt;="&amp;Config!$F$12)</f>
        <v>20</v>
      </c>
    </row>
    <row r="73" spans="1:66" outlineLevel="1">
      <c r="B73" s="140" t="str">
        <f>IF(BN73&lt;&gt;0,"!","")</f>
        <v>!</v>
      </c>
      <c r="D73" s="139" t="str">
        <f>INDEX($AR73:$BA73,MATCH(General!$F$14,$AR$4:$BA$4,0))</f>
        <v>Annual energy cost in counterfactual without-the-project scenario to reach thermal comfort of with-the project scenario</v>
      </c>
      <c r="E73" s="60" t="str">
        <f>General!$F$16</f>
        <v>EUR</v>
      </c>
      <c r="F73" s="25">
        <f t="shared" si="4"/>
        <v>0</v>
      </c>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R73" s="39" t="s">
        <v>233</v>
      </c>
      <c r="AS73" s="39" t="s">
        <v>57</v>
      </c>
      <c r="AT73" s="39" t="s">
        <v>57</v>
      </c>
      <c r="AU73" s="39" t="s">
        <v>57</v>
      </c>
      <c r="AV73" s="39" t="s">
        <v>57</v>
      </c>
      <c r="AW73" s="39" t="s">
        <v>57</v>
      </c>
      <c r="AX73" s="39" t="s">
        <v>57</v>
      </c>
      <c r="AY73" s="39" t="s">
        <v>57</v>
      </c>
      <c r="AZ73" s="39" t="s">
        <v>57</v>
      </c>
      <c r="BA73" s="39" t="s">
        <v>57</v>
      </c>
      <c r="BC73" s="8"/>
      <c r="BD73" s="8"/>
      <c r="BE73" s="8"/>
      <c r="BF73" s="8"/>
      <c r="BG73" s="8"/>
      <c r="BH73" s="8"/>
      <c r="BI73" s="8"/>
      <c r="BJ73" s="8"/>
      <c r="BK73" s="8"/>
      <c r="BL73" s="8"/>
      <c r="BN73" s="25">
        <f>COUNTIFS($G73:$AP73,"",$G$69:$AP$69,"&lt;="&amp;Config!$F$12)</f>
        <v>20</v>
      </c>
    </row>
    <row r="74" spans="1:66" outlineLevel="1">
      <c r="E74" s="11"/>
    </row>
    <row r="75" spans="1:66" outlineLevel="1">
      <c r="D75" s="129" t="str">
        <f>INDEX($AR75:$BA75,MATCH(General!$F$14,$AR$4:$BA$4,0))</f>
        <v>Increase in property values</v>
      </c>
      <c r="E75" s="72" t="str">
        <f>Config!$I$141</f>
        <v>Unit</v>
      </c>
      <c r="F75" s="129"/>
      <c r="AR75" s="39" t="s">
        <v>292</v>
      </c>
      <c r="AS75" s="39" t="s">
        <v>57</v>
      </c>
      <c r="AT75" s="39" t="s">
        <v>57</v>
      </c>
      <c r="AU75" s="39" t="s">
        <v>57</v>
      </c>
      <c r="AV75" s="39" t="s">
        <v>57</v>
      </c>
      <c r="AW75" s="39" t="s">
        <v>57</v>
      </c>
      <c r="AX75" s="39" t="s">
        <v>57</v>
      </c>
      <c r="AY75" s="39" t="s">
        <v>57</v>
      </c>
      <c r="AZ75" s="39" t="s">
        <v>57</v>
      </c>
      <c r="BA75" s="39" t="s">
        <v>57</v>
      </c>
    </row>
    <row r="76" spans="1:66" outlineLevel="1">
      <c r="B76" s="140" t="str">
        <f>IF(BN76&lt;&gt;0,"!","")</f>
        <v>!</v>
      </c>
      <c r="D76" s="139" t="str">
        <f>INDEX($AR76:$BA76,MATCH(General!$F$14,$AR$4:$BA$4,0))</f>
        <v xml:space="preserve">Initial property value </v>
      </c>
      <c r="E76" s="60" t="str">
        <f>General!$F$16</f>
        <v>EUR</v>
      </c>
      <c r="F76" s="24"/>
      <c r="AR76" s="39" t="s">
        <v>299</v>
      </c>
      <c r="AS76" s="39" t="s">
        <v>57</v>
      </c>
      <c r="AT76" s="39" t="s">
        <v>57</v>
      </c>
      <c r="AU76" s="39" t="s">
        <v>57</v>
      </c>
      <c r="AV76" s="39" t="s">
        <v>57</v>
      </c>
      <c r="AW76" s="39" t="s">
        <v>57</v>
      </c>
      <c r="AX76" s="39" t="s">
        <v>57</v>
      </c>
      <c r="AY76" s="39" t="s">
        <v>57</v>
      </c>
      <c r="AZ76" s="39" t="s">
        <v>57</v>
      </c>
      <c r="BA76" s="39" t="s">
        <v>57</v>
      </c>
      <c r="BC76" s="8"/>
      <c r="BD76" s="8"/>
      <c r="BE76" s="8"/>
      <c r="BF76" s="8"/>
      <c r="BG76" s="8"/>
      <c r="BH76" s="8"/>
      <c r="BI76" s="8"/>
      <c r="BJ76" s="8"/>
      <c r="BK76" s="8"/>
      <c r="BL76" s="8"/>
      <c r="BN76" s="25">
        <f>COUNTIFS(F76,"")</f>
        <v>1</v>
      </c>
    </row>
    <row r="77" spans="1:66" outlineLevel="1">
      <c r="B77" s="140" t="str">
        <f>IF(BN77&lt;&gt;0,"!","")</f>
        <v>!</v>
      </c>
      <c r="D77" s="139" t="str">
        <f>INDEX($AR77:$BA77,MATCH(General!$F$14,$AR$4:$BA$4,0))</f>
        <v>Estimated price increase</v>
      </c>
      <c r="E77" s="60" t="str">
        <f>INDEX($BC77:$BL77,MATCH(General!$F$14,$BC$4:$BL$4,0))</f>
        <v>%</v>
      </c>
      <c r="F77" s="26"/>
      <c r="AR77" s="39" t="s">
        <v>300</v>
      </c>
      <c r="AS77" s="39" t="s">
        <v>57</v>
      </c>
      <c r="AT77" s="39" t="s">
        <v>57</v>
      </c>
      <c r="AU77" s="39" t="s">
        <v>57</v>
      </c>
      <c r="AV77" s="39" t="s">
        <v>57</v>
      </c>
      <c r="AW77" s="39" t="s">
        <v>57</v>
      </c>
      <c r="AX77" s="39" t="s">
        <v>57</v>
      </c>
      <c r="AY77" s="39" t="s">
        <v>57</v>
      </c>
      <c r="AZ77" s="39" t="s">
        <v>57</v>
      </c>
      <c r="BA77" s="39" t="s">
        <v>57</v>
      </c>
      <c r="BC77" s="39" t="s">
        <v>21</v>
      </c>
      <c r="BD77" s="39" t="s">
        <v>21</v>
      </c>
      <c r="BE77" s="39" t="s">
        <v>57</v>
      </c>
      <c r="BF77" s="39" t="s">
        <v>57</v>
      </c>
      <c r="BG77" s="39" t="s">
        <v>57</v>
      </c>
      <c r="BH77" s="39" t="s">
        <v>57</v>
      </c>
      <c r="BI77" s="39" t="s">
        <v>57</v>
      </c>
      <c r="BJ77" s="39" t="s">
        <v>57</v>
      </c>
      <c r="BK77" s="39" t="s">
        <v>57</v>
      </c>
      <c r="BL77" s="39" t="s">
        <v>57</v>
      </c>
      <c r="BN77" s="25">
        <f>COUNTIFS(F77,"")</f>
        <v>1</v>
      </c>
    </row>
    <row r="78" spans="1:66" outlineLevel="1">
      <c r="D78" s="139" t="str">
        <f>INDEX($AR78:$BA78,MATCH(General!$F$14,$AR$4:$BA$4,0))</f>
        <v>Increase in property value (ΔV)</v>
      </c>
      <c r="E78" s="60" t="str">
        <f>General!$F$16</f>
        <v>EUR</v>
      </c>
      <c r="F78" s="25">
        <f>F76*F77</f>
        <v>0</v>
      </c>
      <c r="AR78" s="39" t="s">
        <v>301</v>
      </c>
      <c r="AS78" s="39" t="s">
        <v>57</v>
      </c>
      <c r="AT78" s="39" t="s">
        <v>57</v>
      </c>
      <c r="AU78" s="39" t="s">
        <v>57</v>
      </c>
      <c r="AV78" s="39" t="s">
        <v>57</v>
      </c>
      <c r="AW78" s="39" t="s">
        <v>57</v>
      </c>
      <c r="AX78" s="39" t="s">
        <v>57</v>
      </c>
      <c r="AY78" s="39" t="s">
        <v>57</v>
      </c>
      <c r="AZ78" s="39" t="s">
        <v>57</v>
      </c>
      <c r="BA78" s="39" t="s">
        <v>57</v>
      </c>
      <c r="BC78" s="8"/>
      <c r="BD78" s="8"/>
      <c r="BE78" s="8"/>
      <c r="BF78" s="8"/>
      <c r="BG78" s="8"/>
      <c r="BH78" s="8"/>
      <c r="BI78" s="8"/>
      <c r="BJ78" s="8"/>
      <c r="BK78" s="8"/>
      <c r="BL78" s="8"/>
    </row>
    <row r="79" spans="1:66">
      <c r="E79" s="11"/>
    </row>
    <row r="80" spans="1:66">
      <c r="A80" s="3" t="str">
        <f>INDEX($AR80:$BA80,MATCH(General!$F$14,$AR$4:$BA$4,0))</f>
        <v>Sensitivity analysis</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R80" s="39" t="s">
        <v>308</v>
      </c>
      <c r="AS80" s="39" t="s">
        <v>57</v>
      </c>
      <c r="AT80" s="39" t="s">
        <v>57</v>
      </c>
      <c r="AU80" s="39" t="s">
        <v>57</v>
      </c>
      <c r="AV80" s="39" t="s">
        <v>57</v>
      </c>
      <c r="AW80" s="39" t="s">
        <v>57</v>
      </c>
      <c r="AX80" s="39" t="s">
        <v>57</v>
      </c>
      <c r="AY80" s="39" t="s">
        <v>57</v>
      </c>
      <c r="AZ80" s="39" t="s">
        <v>57</v>
      </c>
      <c r="BA80" s="39" t="s">
        <v>57</v>
      </c>
    </row>
    <row r="81" spans="1:64" outlineLevel="1">
      <c r="E81" s="11"/>
    </row>
    <row r="82" spans="1:64" outlineLevel="1">
      <c r="D82" s="129" t="str">
        <f>INDEX($AR82:$BA82,MATCH(General!$F$14,$AR$4:$BA$4,0))</f>
        <v>Sensitivity analysis</v>
      </c>
      <c r="E82" s="72" t="str">
        <f>Config!$I$141</f>
        <v>Unit</v>
      </c>
      <c r="F82" s="72" t="s">
        <v>705</v>
      </c>
      <c r="G82" s="72" t="s">
        <v>706</v>
      </c>
      <c r="AR82" s="39" t="s">
        <v>308</v>
      </c>
      <c r="AS82" s="39" t="s">
        <v>57</v>
      </c>
      <c r="AT82" s="39" t="s">
        <v>57</v>
      </c>
      <c r="AU82" s="39" t="s">
        <v>57</v>
      </c>
      <c r="AV82" s="39" t="s">
        <v>57</v>
      </c>
      <c r="AW82" s="39" t="s">
        <v>57</v>
      </c>
      <c r="AX82" s="39" t="s">
        <v>57</v>
      </c>
      <c r="AY82" s="39" t="s">
        <v>57</v>
      </c>
      <c r="AZ82" s="39" t="s">
        <v>57</v>
      </c>
      <c r="BA82" s="39" t="s">
        <v>57</v>
      </c>
    </row>
    <row r="83" spans="1:64" outlineLevel="1">
      <c r="D83" s="139" t="str">
        <f>INDEX($AR83:$BA83,MATCH(General!$F$14,$AR$4:$BA$4,0))</f>
        <v>Capital expenditures</v>
      </c>
      <c r="E83" s="60" t="str">
        <f>INDEX($BC83:$BL83,MATCH(General!$F$14,$BC$4:$BL$4,0))</f>
        <v>%</v>
      </c>
      <c r="F83" s="26">
        <v>-0.01</v>
      </c>
      <c r="G83" s="26">
        <v>0.01</v>
      </c>
      <c r="AR83" s="39" t="s">
        <v>24</v>
      </c>
      <c r="AS83" s="39" t="s">
        <v>57</v>
      </c>
      <c r="AT83" s="39" t="s">
        <v>57</v>
      </c>
      <c r="AU83" s="39" t="s">
        <v>57</v>
      </c>
      <c r="AV83" s="39" t="s">
        <v>57</v>
      </c>
      <c r="AW83" s="39" t="s">
        <v>57</v>
      </c>
      <c r="AX83" s="39" t="s">
        <v>57</v>
      </c>
      <c r="AY83" s="39" t="s">
        <v>57</v>
      </c>
      <c r="AZ83" s="39" t="s">
        <v>57</v>
      </c>
      <c r="BA83" s="39" t="s">
        <v>57</v>
      </c>
      <c r="BC83" s="39" t="s">
        <v>21</v>
      </c>
      <c r="BD83" s="39" t="s">
        <v>21</v>
      </c>
      <c r="BE83" s="39" t="s">
        <v>57</v>
      </c>
      <c r="BF83" s="39" t="s">
        <v>57</v>
      </c>
      <c r="BG83" s="39" t="s">
        <v>57</v>
      </c>
      <c r="BH83" s="39" t="s">
        <v>57</v>
      </c>
      <c r="BI83" s="39" t="s">
        <v>57</v>
      </c>
      <c r="BJ83" s="39" t="s">
        <v>57</v>
      </c>
      <c r="BK83" s="39" t="s">
        <v>57</v>
      </c>
      <c r="BL83" s="39" t="s">
        <v>57</v>
      </c>
    </row>
    <row r="84" spans="1:64" outlineLevel="1">
      <c r="D84" s="139" t="str">
        <f>INDEX($AR84:$BA84,MATCH(General!$F$14,$AR$4:$BA$4,0))</f>
        <v>Operating expenses</v>
      </c>
      <c r="E84" s="60" t="str">
        <f>INDEX($BC84:$BL84,MATCH(General!$F$14,$BC$4:$BL$4,0))</f>
        <v>%</v>
      </c>
      <c r="F84" s="26">
        <v>-0.01</v>
      </c>
      <c r="G84" s="26">
        <v>0.01</v>
      </c>
      <c r="AR84" s="39" t="s">
        <v>309</v>
      </c>
      <c r="AS84" s="39" t="s">
        <v>57</v>
      </c>
      <c r="AT84" s="39" t="s">
        <v>57</v>
      </c>
      <c r="AU84" s="39" t="s">
        <v>57</v>
      </c>
      <c r="AV84" s="39" t="s">
        <v>57</v>
      </c>
      <c r="AW84" s="39" t="s">
        <v>57</v>
      </c>
      <c r="AX84" s="39" t="s">
        <v>57</v>
      </c>
      <c r="AY84" s="39" t="s">
        <v>57</v>
      </c>
      <c r="AZ84" s="39" t="s">
        <v>57</v>
      </c>
      <c r="BA84" s="39" t="s">
        <v>57</v>
      </c>
      <c r="BC84" s="39" t="s">
        <v>21</v>
      </c>
      <c r="BD84" s="39" t="s">
        <v>21</v>
      </c>
      <c r="BE84" s="39" t="s">
        <v>57</v>
      </c>
      <c r="BF84" s="39" t="s">
        <v>57</v>
      </c>
      <c r="BG84" s="39" t="s">
        <v>57</v>
      </c>
      <c r="BH84" s="39" t="s">
        <v>57</v>
      </c>
      <c r="BI84" s="39" t="s">
        <v>57</v>
      </c>
      <c r="BJ84" s="39" t="s">
        <v>57</v>
      </c>
      <c r="BK84" s="39" t="s">
        <v>57</v>
      </c>
      <c r="BL84" s="39" t="s">
        <v>57</v>
      </c>
    </row>
    <row r="85" spans="1:64" outlineLevel="1">
      <c r="D85" s="139" t="str">
        <f>INDEX($AR85:$BA85,MATCH(General!$F$14,$AR$4:$BA$4,0))</f>
        <v>Revenues / benefits</v>
      </c>
      <c r="E85" s="60" t="str">
        <f>INDEX($BC85:$BL85,MATCH(General!$F$14,$BC$4:$BL$4,0))</f>
        <v>%</v>
      </c>
      <c r="F85" s="26">
        <v>-0.01</v>
      </c>
      <c r="G85" s="26">
        <v>0.01</v>
      </c>
      <c r="AR85" s="39" t="s">
        <v>435</v>
      </c>
      <c r="AS85" s="39" t="s">
        <v>57</v>
      </c>
      <c r="AT85" s="39" t="s">
        <v>57</v>
      </c>
      <c r="AU85" s="39" t="s">
        <v>57</v>
      </c>
      <c r="AV85" s="39" t="s">
        <v>57</v>
      </c>
      <c r="AW85" s="39" t="s">
        <v>57</v>
      </c>
      <c r="AX85" s="39" t="s">
        <v>57</v>
      </c>
      <c r="AY85" s="39" t="s">
        <v>57</v>
      </c>
      <c r="AZ85" s="39" t="s">
        <v>57</v>
      </c>
      <c r="BA85" s="39" t="s">
        <v>57</v>
      </c>
      <c r="BC85" s="39" t="s">
        <v>21</v>
      </c>
      <c r="BD85" s="39" t="s">
        <v>21</v>
      </c>
      <c r="BE85" s="39" t="s">
        <v>57</v>
      </c>
      <c r="BF85" s="39" t="s">
        <v>57</v>
      </c>
      <c r="BG85" s="39" t="s">
        <v>57</v>
      </c>
      <c r="BH85" s="39" t="s">
        <v>57</v>
      </c>
      <c r="BI85" s="39" t="s">
        <v>57</v>
      </c>
      <c r="BJ85" s="39" t="s">
        <v>57</v>
      </c>
      <c r="BK85" s="39" t="s">
        <v>57</v>
      </c>
      <c r="BL85" s="39" t="s">
        <v>57</v>
      </c>
    </row>
    <row r="86" spans="1:64">
      <c r="E86" s="11"/>
    </row>
    <row r="87" spans="1:64">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row>
    <row r="88" spans="1:64"/>
  </sheetData>
  <sheetProtection selectLockedCells="1"/>
  <conditionalFormatting sqref="A4:F4">
    <cfRule type="expression" dxfId="12" priority="37">
      <formula>$A$4&lt;&gt;""</formula>
    </cfRule>
  </conditionalFormatting>
  <conditionalFormatting sqref="B9">
    <cfRule type="cellIs" dxfId="11" priority="12" operator="notEqual">
      <formula>""</formula>
    </cfRule>
  </conditionalFormatting>
  <conditionalFormatting sqref="B12">
    <cfRule type="cellIs" dxfId="10" priority="11" operator="notEqual">
      <formula>""</formula>
    </cfRule>
  </conditionalFormatting>
  <conditionalFormatting sqref="B18:B19">
    <cfRule type="cellIs" dxfId="9" priority="10" operator="notEqual">
      <formula>""</formula>
    </cfRule>
  </conditionalFormatting>
  <conditionalFormatting sqref="B25">
    <cfRule type="cellIs" dxfId="8" priority="9" operator="notEqual">
      <formula>""</formula>
    </cfRule>
  </conditionalFormatting>
  <conditionalFormatting sqref="B28:B32">
    <cfRule type="cellIs" dxfId="7" priority="8" operator="notEqual">
      <formula>""</formula>
    </cfRule>
  </conditionalFormatting>
  <conditionalFormatting sqref="B37:B38">
    <cfRule type="cellIs" dxfId="6" priority="7" operator="notEqual">
      <formula>""</formula>
    </cfRule>
  </conditionalFormatting>
  <conditionalFormatting sqref="B40:B45">
    <cfRule type="cellIs" dxfId="5" priority="6" operator="notEqual">
      <formula>""</formula>
    </cfRule>
  </conditionalFormatting>
  <conditionalFormatting sqref="B49:B58">
    <cfRule type="cellIs" dxfId="4" priority="5" operator="notEqual">
      <formula>""</formula>
    </cfRule>
  </conditionalFormatting>
  <conditionalFormatting sqref="B62:B64">
    <cfRule type="cellIs" dxfId="3" priority="4" operator="notEqual">
      <formula>""</formula>
    </cfRule>
  </conditionalFormatting>
  <conditionalFormatting sqref="B67">
    <cfRule type="cellIs" dxfId="2" priority="1" operator="notEqual">
      <formula>""</formula>
    </cfRule>
  </conditionalFormatting>
  <conditionalFormatting sqref="B71:B73">
    <cfRule type="cellIs" dxfId="1" priority="3" operator="notEqual">
      <formula>""</formula>
    </cfRule>
  </conditionalFormatting>
  <conditionalFormatting sqref="B76:B77">
    <cfRule type="cellIs" dxfId="0" priority="2" operator="notEqual">
      <formula>""</formula>
    </cfRule>
  </conditionalFormatting>
  <dataValidations disablePrompts="1" count="1">
    <dataValidation type="list" allowBlank="1" showInputMessage="1" showErrorMessage="1" sqref="F67" xr:uid="{FFE7401F-8A96-4177-B0E4-41278590BFAA}">
      <formula1>"1,0"</formula1>
    </dataValidation>
  </dataValidations>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5F72E6D-0874-481E-B37A-6976E01E8ECB}">
          <x14:formula1>
            <xm:f>Calc!$D$795:$D$796</xm:f>
          </x14:formula1>
          <xm:sqref>F12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B0658-4EF7-44DC-A8F7-2985F9313D56}">
  <sheetPr codeName="Sheet8">
    <tabColor theme="0" tint="-4.9989318521683403E-2"/>
  </sheetPr>
  <dimension ref="A1:BN900"/>
  <sheetViews>
    <sheetView showGridLines="0" zoomScale="120" zoomScaleNormal="90" zoomScaleSheetLayoutView="80" workbookViewId="0">
      <pane xSplit="7" ySplit="5" topLeftCell="H327" activePane="bottomRight" state="frozen"/>
      <selection activeCell="D26" sqref="D26"/>
      <selection pane="topRight" activeCell="D26" sqref="D26"/>
      <selection pane="bottomLeft" activeCell="D26" sqref="D26"/>
      <selection pane="bottomRight" activeCell="F854" sqref="F854"/>
    </sheetView>
  </sheetViews>
  <sheetFormatPr baseColWidth="10" defaultColWidth="0" defaultRowHeight="11.5" outlineLevelRow="1"/>
  <cols>
    <col min="1" max="3" width="2.59765625" customWidth="1"/>
    <col min="4" max="4" width="70.59765625" customWidth="1"/>
    <col min="5" max="6" width="14.59765625" customWidth="1"/>
    <col min="7" max="8" width="2.59765625" customWidth="1"/>
    <col min="9" max="44" width="12.59765625" customWidth="1"/>
    <col min="45" max="45" width="4.59765625" customWidth="1"/>
    <col min="46" max="55" width="40.59765625" hidden="1" customWidth="1"/>
    <col min="56" max="56" width="4.59765625" hidden="1" customWidth="1"/>
    <col min="57" max="16384" width="12.59765625" hidden="1"/>
  </cols>
  <sheetData>
    <row r="1" spans="1:66">
      <c r="A1" s="3" t="str">
        <f>Config!$I$134</f>
        <v>CALCULATIONS</v>
      </c>
      <c r="B1" s="3"/>
      <c r="C1" s="3"/>
      <c r="D1" s="3"/>
      <c r="E1" s="10" t="str">
        <f>Config!$I$141</f>
        <v>Unit</v>
      </c>
      <c r="F1" s="3"/>
      <c r="G1" s="3"/>
      <c r="H1" s="3"/>
      <c r="I1" s="23">
        <f>Config!I$1</f>
        <v>2025</v>
      </c>
      <c r="J1" s="23">
        <f>Config!J$1</f>
        <v>2026</v>
      </c>
      <c r="K1" s="23">
        <f>Config!K$1</f>
        <v>2027</v>
      </c>
      <c r="L1" s="23">
        <f>Config!L$1</f>
        <v>2028</v>
      </c>
      <c r="M1" s="23">
        <f>Config!M$1</f>
        <v>2029</v>
      </c>
      <c r="N1" s="23">
        <f>Config!N$1</f>
        <v>2030</v>
      </c>
      <c r="O1" s="23">
        <f>Config!O$1</f>
        <v>2031</v>
      </c>
      <c r="P1" s="23">
        <f>Config!P$1</f>
        <v>2032</v>
      </c>
      <c r="Q1" s="23">
        <f>Config!Q$1</f>
        <v>2033</v>
      </c>
      <c r="R1" s="23">
        <f>Config!R$1</f>
        <v>2034</v>
      </c>
      <c r="S1" s="23">
        <f>Config!S$1</f>
        <v>2035</v>
      </c>
      <c r="T1" s="23">
        <f>Config!T$1</f>
        <v>2036</v>
      </c>
      <c r="U1" s="23">
        <f>Config!U$1</f>
        <v>2037</v>
      </c>
      <c r="V1" s="23">
        <f>Config!V$1</f>
        <v>2038</v>
      </c>
      <c r="W1" s="23">
        <f>Config!W$1</f>
        <v>2039</v>
      </c>
      <c r="X1" s="23">
        <f>Config!X$1</f>
        <v>2040</v>
      </c>
      <c r="Y1" s="23">
        <f>Config!Y$1</f>
        <v>2041</v>
      </c>
      <c r="Z1" s="23">
        <f>Config!Z$1</f>
        <v>2042</v>
      </c>
      <c r="AA1" s="23">
        <f>Config!AA$1</f>
        <v>2043</v>
      </c>
      <c r="AB1" s="23">
        <f>Config!AB$1</f>
        <v>2044</v>
      </c>
      <c r="AC1" s="23" t="str">
        <f>Config!AC$1</f>
        <v/>
      </c>
      <c r="AD1" s="23" t="str">
        <f>Config!AD$1</f>
        <v/>
      </c>
      <c r="AE1" s="23" t="str">
        <f>Config!AE$1</f>
        <v/>
      </c>
      <c r="AF1" s="23" t="str">
        <f>Config!AF$1</f>
        <v/>
      </c>
      <c r="AG1" s="23" t="str">
        <f>Config!AG$1</f>
        <v/>
      </c>
      <c r="AH1" s="23" t="str">
        <f>Config!AH$1</f>
        <v/>
      </c>
      <c r="AI1" s="23" t="str">
        <f>Config!AI$1</f>
        <v/>
      </c>
      <c r="AJ1" s="23" t="str">
        <f>Config!AJ$1</f>
        <v/>
      </c>
      <c r="AK1" s="23" t="str">
        <f>Config!AK$1</f>
        <v/>
      </c>
      <c r="AL1" s="23" t="str">
        <f>Config!AL$1</f>
        <v/>
      </c>
      <c r="AM1" s="23" t="str">
        <f>Config!AM$1</f>
        <v/>
      </c>
      <c r="AN1" s="23" t="str">
        <f>Config!AN$1</f>
        <v/>
      </c>
      <c r="AO1" s="23" t="str">
        <f>Config!AO$1</f>
        <v/>
      </c>
      <c r="AP1" s="23" t="str">
        <f>Config!AP$1</f>
        <v/>
      </c>
      <c r="AQ1" s="23" t="str">
        <f>Config!AQ$1</f>
        <v/>
      </c>
      <c r="AR1" s="23" t="str">
        <f>Config!AR$1</f>
        <v/>
      </c>
      <c r="AT1" s="37"/>
      <c r="AU1" s="37"/>
      <c r="AV1" s="37"/>
      <c r="AW1" s="37"/>
      <c r="AX1" s="37"/>
      <c r="AY1" s="37"/>
      <c r="AZ1" s="37"/>
      <c r="BA1" s="37"/>
      <c r="BB1" s="37"/>
      <c r="BC1" s="37"/>
      <c r="BE1" s="37"/>
      <c r="BF1" s="37"/>
      <c r="BG1" s="37"/>
      <c r="BH1" s="37"/>
      <c r="BI1" s="37"/>
      <c r="BJ1" s="37"/>
      <c r="BK1" s="37"/>
      <c r="BL1" s="37"/>
      <c r="BM1" s="37"/>
      <c r="BN1" s="37"/>
    </row>
    <row r="2" spans="1:66">
      <c r="A2" s="3" t="str">
        <f>General!$D$8&amp;" "&amp;General!$F$8</f>
        <v>Name of the project beneficiary: Company ABC</v>
      </c>
      <c r="B2" s="3"/>
      <c r="C2" s="3"/>
      <c r="D2" s="3"/>
      <c r="E2" s="10"/>
      <c r="F2" s="3"/>
      <c r="G2" s="3"/>
      <c r="H2" s="3"/>
      <c r="I2" s="34" t="str">
        <f>Config!I$2</f>
        <v>Construction</v>
      </c>
      <c r="J2" s="34" t="str">
        <f>Config!J$2</f>
        <v>Construction</v>
      </c>
      <c r="K2" s="34" t="str">
        <f>Config!K$2</f>
        <v>Operation</v>
      </c>
      <c r="L2" s="34" t="str">
        <f>Config!L$2</f>
        <v>Operation</v>
      </c>
      <c r="M2" s="34" t="str">
        <f>Config!M$2</f>
        <v>Operation</v>
      </c>
      <c r="N2" s="34" t="str">
        <f>Config!N$2</f>
        <v>Operation</v>
      </c>
      <c r="O2" s="34" t="str">
        <f>Config!O$2</f>
        <v>Operation</v>
      </c>
      <c r="P2" s="34" t="str">
        <f>Config!P$2</f>
        <v>Operation</v>
      </c>
      <c r="Q2" s="34" t="str">
        <f>Config!Q$2</f>
        <v>Operation</v>
      </c>
      <c r="R2" s="34" t="str">
        <f>Config!R$2</f>
        <v>Operation</v>
      </c>
      <c r="S2" s="34" t="str">
        <f>Config!S$2</f>
        <v>Operation</v>
      </c>
      <c r="T2" s="34" t="str">
        <f>Config!T$2</f>
        <v>Operation</v>
      </c>
      <c r="U2" s="34" t="str">
        <f>Config!U$2</f>
        <v>Operation</v>
      </c>
      <c r="V2" s="34" t="str">
        <f>Config!V$2</f>
        <v>Operation</v>
      </c>
      <c r="W2" s="34" t="str">
        <f>Config!W$2</f>
        <v>Operation</v>
      </c>
      <c r="X2" s="34" t="str">
        <f>Config!X$2</f>
        <v>Operation</v>
      </c>
      <c r="Y2" s="34" t="str">
        <f>Config!Y$2</f>
        <v>Operation</v>
      </c>
      <c r="Z2" s="34" t="str">
        <f>Config!Z$2</f>
        <v>Operation</v>
      </c>
      <c r="AA2" s="34" t="str">
        <f>Config!AA$2</f>
        <v>Operation</v>
      </c>
      <c r="AB2" s="34" t="str">
        <f>Config!AB$2</f>
        <v>Operation</v>
      </c>
      <c r="AC2" s="34" t="str">
        <f>Config!AC$2</f>
        <v/>
      </c>
      <c r="AD2" s="34" t="str">
        <f>Config!AD$2</f>
        <v/>
      </c>
      <c r="AE2" s="34" t="str">
        <f>Config!AE$2</f>
        <v/>
      </c>
      <c r="AF2" s="34" t="str">
        <f>Config!AF$2</f>
        <v/>
      </c>
      <c r="AG2" s="34" t="str">
        <f>Config!AG$2</f>
        <v/>
      </c>
      <c r="AH2" s="34" t="str">
        <f>Config!AH$2</f>
        <v/>
      </c>
      <c r="AI2" s="34" t="str">
        <f>Config!AI$2</f>
        <v/>
      </c>
      <c r="AJ2" s="34" t="str">
        <f>Config!AJ$2</f>
        <v/>
      </c>
      <c r="AK2" s="34" t="str">
        <f>Config!AK$2</f>
        <v/>
      </c>
      <c r="AL2" s="34" t="str">
        <f>Config!AL$2</f>
        <v/>
      </c>
      <c r="AM2" s="34" t="str">
        <f>Config!AM$2</f>
        <v/>
      </c>
      <c r="AN2" s="34" t="str">
        <f>Config!AN$2</f>
        <v/>
      </c>
      <c r="AO2" s="34" t="str">
        <f>Config!AO$2</f>
        <v/>
      </c>
      <c r="AP2" s="34" t="str">
        <f>Config!AP$2</f>
        <v/>
      </c>
      <c r="AQ2" s="34" t="str">
        <f>Config!AQ$2</f>
        <v/>
      </c>
      <c r="AR2" s="34" t="str">
        <f>Config!AR$2</f>
        <v/>
      </c>
      <c r="AT2" s="37"/>
      <c r="AU2" s="37"/>
      <c r="AV2" s="37"/>
      <c r="AW2" s="37"/>
      <c r="AX2" s="37"/>
      <c r="AY2" s="37"/>
      <c r="AZ2" s="37"/>
      <c r="BA2" s="37"/>
      <c r="BB2" s="37"/>
      <c r="BC2" s="37"/>
      <c r="BE2" s="37"/>
      <c r="BF2" s="37"/>
      <c r="BG2" s="37"/>
      <c r="BH2" s="37"/>
      <c r="BI2" s="37"/>
      <c r="BJ2" s="37"/>
      <c r="BK2" s="37"/>
      <c r="BL2" s="37"/>
      <c r="BM2" s="37"/>
      <c r="BN2" s="37"/>
    </row>
    <row r="3" spans="1:66">
      <c r="A3" s="3" t="str">
        <f>General!$D$10&amp;" "&amp;General!$F$10</f>
        <v>Name of the investment project: Project XYZ</v>
      </c>
      <c r="B3" s="3"/>
      <c r="C3" s="3"/>
      <c r="D3" s="3"/>
      <c r="E3" s="10"/>
      <c r="F3" s="3"/>
      <c r="G3" s="3"/>
      <c r="H3" s="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T3" s="37" t="str">
        <f>Config!AT$1</f>
        <v>Language</v>
      </c>
      <c r="AU3" s="37"/>
      <c r="AV3" s="37"/>
      <c r="AW3" s="37"/>
      <c r="AX3" s="37"/>
      <c r="AY3" s="37"/>
      <c r="AZ3" s="37"/>
      <c r="BA3" s="37"/>
      <c r="BB3" s="37"/>
      <c r="BC3" s="37"/>
      <c r="BE3" s="37" t="str">
        <f>Config!BE$1</f>
        <v>Units</v>
      </c>
      <c r="BF3" s="37"/>
      <c r="BG3" s="37"/>
      <c r="BH3" s="37"/>
      <c r="BI3" s="37"/>
      <c r="BJ3" s="37"/>
      <c r="BK3" s="37"/>
      <c r="BL3" s="37"/>
      <c r="BM3" s="37"/>
      <c r="BN3" s="37"/>
    </row>
    <row r="4" spans="1:66">
      <c r="A4" s="3"/>
      <c r="B4" s="3"/>
      <c r="C4" s="3"/>
      <c r="D4" s="3"/>
      <c r="E4" s="10"/>
      <c r="F4" s="3"/>
      <c r="G4" s="3"/>
      <c r="H4" s="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T4" s="38" t="str">
        <f>Config!AT$2</f>
        <v>English</v>
      </c>
      <c r="AU4" s="38" t="str">
        <f>Config!AU$2</f>
        <v>Polish</v>
      </c>
      <c r="AV4" s="38" t="str">
        <f>Config!AV$2</f>
        <v>[…]</v>
      </c>
      <c r="AW4" s="38" t="str">
        <f>Config!AW$2</f>
        <v>[…]</v>
      </c>
      <c r="AX4" s="38" t="str">
        <f>Config!AX$2</f>
        <v>[…]</v>
      </c>
      <c r="AY4" s="38" t="str">
        <f>Config!AY$2</f>
        <v>[…]</v>
      </c>
      <c r="AZ4" s="38" t="str">
        <f>Config!AZ$2</f>
        <v>[…]</v>
      </c>
      <c r="BA4" s="38" t="str">
        <f>Config!BA$2</f>
        <v>[…]</v>
      </c>
      <c r="BB4" s="38" t="str">
        <f>Config!BB$2</f>
        <v>[…]</v>
      </c>
      <c r="BC4" s="38" t="str">
        <f>Config!BC$2</f>
        <v>[…]</v>
      </c>
      <c r="BE4" s="38" t="str">
        <f>Config!BE$2</f>
        <v>English</v>
      </c>
      <c r="BF4" s="38" t="str">
        <f>Config!BF$2</f>
        <v>Polish</v>
      </c>
      <c r="BG4" s="38" t="str">
        <f>Config!BG$2</f>
        <v>[…]</v>
      </c>
      <c r="BH4" s="38" t="str">
        <f>Config!BH$2</f>
        <v>[…]</v>
      </c>
      <c r="BI4" s="38" t="str">
        <f>Config!BI$2</f>
        <v>[…]</v>
      </c>
      <c r="BJ4" s="38" t="str">
        <f>Config!BJ$2</f>
        <v>[…]</v>
      </c>
      <c r="BK4" s="38" t="str">
        <f>Config!BK$2</f>
        <v>[…]</v>
      </c>
      <c r="BL4" s="38" t="str">
        <f>Config!BL$2</f>
        <v>[…]</v>
      </c>
      <c r="BM4" s="38" t="str">
        <f>Config!BM$2</f>
        <v>[…]</v>
      </c>
      <c r="BN4" s="38" t="str">
        <f>Config!BN$2</f>
        <v>[…]</v>
      </c>
    </row>
    <row r="5" spans="1:66">
      <c r="E5" s="11"/>
    </row>
    <row r="6" spans="1:66">
      <c r="A6" s="4" t="str">
        <f>INDEX($AT6:$BC6,MATCH(General!$F$14,$AT$4:$BC$4,0))</f>
        <v>Capital expenditures, replacement &amp; decommissioning costs</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T6" s="39" t="s">
        <v>198</v>
      </c>
      <c r="AU6" s="39" t="s">
        <v>57</v>
      </c>
      <c r="AV6" s="39" t="s">
        <v>57</v>
      </c>
      <c r="AW6" s="39" t="s">
        <v>57</v>
      </c>
      <c r="AX6" s="39" t="s">
        <v>57</v>
      </c>
      <c r="AY6" s="39" t="s">
        <v>57</v>
      </c>
      <c r="AZ6" s="39" t="s">
        <v>57</v>
      </c>
      <c r="BA6" s="39" t="s">
        <v>57</v>
      </c>
      <c r="BB6" s="39" t="s">
        <v>57</v>
      </c>
      <c r="BC6" s="39" t="s">
        <v>57</v>
      </c>
    </row>
    <row r="7" spans="1:66" outlineLevel="1">
      <c r="E7" s="11"/>
    </row>
    <row r="8" spans="1:66" outlineLevel="1">
      <c r="B8" s="5" t="str">
        <f>INDEX($AT8:$BC8,MATCH(General!$F$14,$AT$4:$BC$4,0))</f>
        <v>Capital expenditures</v>
      </c>
      <c r="C8" s="5"/>
      <c r="D8" s="5"/>
      <c r="E8" s="19"/>
      <c r="F8" s="5"/>
      <c r="G8" s="5"/>
      <c r="H8" s="5"/>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T8" s="39" t="s">
        <v>24</v>
      </c>
      <c r="AU8" s="39" t="s">
        <v>57</v>
      </c>
      <c r="AV8" s="39" t="s">
        <v>57</v>
      </c>
      <c r="AW8" s="39" t="s">
        <v>57</v>
      </c>
      <c r="AX8" s="39" t="s">
        <v>57</v>
      </c>
      <c r="AY8" s="39" t="s">
        <v>57</v>
      </c>
      <c r="AZ8" s="39" t="s">
        <v>57</v>
      </c>
      <c r="BA8" s="39" t="s">
        <v>57</v>
      </c>
      <c r="BB8" s="39" t="s">
        <v>57</v>
      </c>
      <c r="BC8" s="39" t="s">
        <v>57</v>
      </c>
    </row>
    <row r="9" spans="1:66" outlineLevel="1">
      <c r="E9" s="11"/>
    </row>
    <row r="10" spans="1:66" outlineLevel="1">
      <c r="C10" s="6" t="str">
        <f>INDEX($AT10:$BC10,MATCH(General!$F$14,$AT$4:$BC$4,0))</f>
        <v>Capital expenditures</v>
      </c>
      <c r="D10" s="6"/>
      <c r="E10" s="13"/>
      <c r="F10" s="6"/>
      <c r="G10" s="6"/>
      <c r="H10" s="6"/>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T10" s="39" t="s">
        <v>24</v>
      </c>
      <c r="AU10" s="39" t="s">
        <v>57</v>
      </c>
      <c r="AV10" s="39" t="s">
        <v>57</v>
      </c>
      <c r="AW10" s="39" t="s">
        <v>57</v>
      </c>
      <c r="AX10" s="39" t="s">
        <v>57</v>
      </c>
      <c r="AY10" s="39" t="s">
        <v>57</v>
      </c>
      <c r="AZ10" s="39" t="s">
        <v>57</v>
      </c>
      <c r="BA10" s="39" t="s">
        <v>57</v>
      </c>
      <c r="BB10" s="39" t="s">
        <v>57</v>
      </c>
      <c r="BC10" s="39" t="s">
        <v>57</v>
      </c>
    </row>
    <row r="11" spans="1:66" outlineLevel="1">
      <c r="E11" s="11"/>
    </row>
    <row r="12" spans="1:66" outlineLevel="1">
      <c r="D12" s="2" t="str">
        <f>INDEX($AT12:$BC12,MATCH(General!$F$14,$AT$4:$BC$4,0))</f>
        <v>Capital expenditures - eligible for grant funding</v>
      </c>
      <c r="E12" s="11"/>
      <c r="AT12" s="39" t="s">
        <v>60</v>
      </c>
      <c r="AU12" s="39" t="s">
        <v>57</v>
      </c>
      <c r="AV12" s="39" t="s">
        <v>57</v>
      </c>
      <c r="AW12" s="39" t="s">
        <v>57</v>
      </c>
      <c r="AX12" s="39" t="s">
        <v>57</v>
      </c>
      <c r="AY12" s="39" t="s">
        <v>57</v>
      </c>
      <c r="AZ12" s="39" t="s">
        <v>57</v>
      </c>
      <c r="BA12" s="39" t="s">
        <v>57</v>
      </c>
      <c r="BB12" s="39" t="s">
        <v>57</v>
      </c>
      <c r="BC12" s="39" t="s">
        <v>57</v>
      </c>
    </row>
    <row r="13" spans="1:66" outlineLevel="1">
      <c r="D13" s="12" t="str">
        <f>INDEX($AT13:$BC13,MATCH(General!$F$14,$AT$4:$BC$4,0))</f>
        <v>1. Planning/design fees</v>
      </c>
      <c r="E13" s="11" t="str">
        <f>General!$F$16</f>
        <v>EUR</v>
      </c>
      <c r="F13" s="25">
        <f t="shared" ref="F13:F37" si="0">SUM(I13:AR13)</f>
        <v>10000</v>
      </c>
      <c r="I13" s="104">
        <f>CAPEX!G10</f>
        <v>10000</v>
      </c>
      <c r="J13" s="104">
        <f>CAPEX!H10</f>
        <v>0</v>
      </c>
      <c r="K13" s="104">
        <f>CAPEX!I10</f>
        <v>0</v>
      </c>
      <c r="L13" s="104">
        <f>CAPEX!J10</f>
        <v>0</v>
      </c>
      <c r="M13" s="104">
        <f>CAPEX!K10</f>
        <v>0</v>
      </c>
      <c r="N13" s="104">
        <f>CAPEX!L10</f>
        <v>0</v>
      </c>
      <c r="O13" s="104">
        <f>CAPEX!M10</f>
        <v>0</v>
      </c>
      <c r="P13" s="104">
        <f>CAPEX!N10</f>
        <v>0</v>
      </c>
      <c r="Q13" s="104">
        <f>CAPEX!O10</f>
        <v>0</v>
      </c>
      <c r="R13" s="104">
        <f>CAPEX!P10</f>
        <v>0</v>
      </c>
      <c r="S13" s="104">
        <f>CAPEX!Q10</f>
        <v>0</v>
      </c>
      <c r="T13" s="104">
        <f>CAPEX!R10</f>
        <v>0</v>
      </c>
      <c r="U13" s="104">
        <f>CAPEX!S10</f>
        <v>0</v>
      </c>
      <c r="V13" s="104">
        <f>CAPEX!T10</f>
        <v>0</v>
      </c>
      <c r="W13" s="104">
        <f>CAPEX!U10</f>
        <v>0</v>
      </c>
      <c r="X13" s="104">
        <f>CAPEX!V10</f>
        <v>0</v>
      </c>
      <c r="Y13" s="104">
        <f>CAPEX!W10</f>
        <v>0</v>
      </c>
      <c r="Z13" s="104">
        <f>CAPEX!X10</f>
        <v>0</v>
      </c>
      <c r="AA13" s="104">
        <f>CAPEX!Y10</f>
        <v>0</v>
      </c>
      <c r="AB13" s="104">
        <f>CAPEX!Z10</f>
        <v>0</v>
      </c>
      <c r="AC13" s="104">
        <f>CAPEX!AA10</f>
        <v>0</v>
      </c>
      <c r="AD13" s="104">
        <f>CAPEX!AB10</f>
        <v>0</v>
      </c>
      <c r="AE13" s="104">
        <f>CAPEX!AC10</f>
        <v>0</v>
      </c>
      <c r="AF13" s="104">
        <f>CAPEX!AD10</f>
        <v>0</v>
      </c>
      <c r="AG13" s="104">
        <f>CAPEX!AE10</f>
        <v>0</v>
      </c>
      <c r="AH13" s="104">
        <f>CAPEX!AF10</f>
        <v>0</v>
      </c>
      <c r="AI13" s="104">
        <f>CAPEX!AG10</f>
        <v>0</v>
      </c>
      <c r="AJ13" s="104">
        <f>CAPEX!AH10</f>
        <v>0</v>
      </c>
      <c r="AK13" s="104">
        <f>CAPEX!AI10</f>
        <v>0</v>
      </c>
      <c r="AL13" s="104">
        <f>CAPEX!AJ10</f>
        <v>0</v>
      </c>
      <c r="AM13" s="104">
        <f>CAPEX!AK10</f>
        <v>0</v>
      </c>
      <c r="AN13" s="104">
        <f>CAPEX!AL10</f>
        <v>0</v>
      </c>
      <c r="AO13" s="104">
        <f>CAPEX!AM10</f>
        <v>0</v>
      </c>
      <c r="AP13" s="104">
        <f>CAPEX!AN10</f>
        <v>0</v>
      </c>
      <c r="AQ13" s="104">
        <f>CAPEX!AO10</f>
        <v>0</v>
      </c>
      <c r="AR13" s="104">
        <f>CAPEX!AP10</f>
        <v>0</v>
      </c>
      <c r="AT13" s="39" t="s">
        <v>25</v>
      </c>
      <c r="AU13" s="39" t="s">
        <v>57</v>
      </c>
      <c r="AV13" s="39" t="s">
        <v>57</v>
      </c>
      <c r="AW13" s="39" t="s">
        <v>57</v>
      </c>
      <c r="AX13" s="39" t="s">
        <v>57</v>
      </c>
      <c r="AY13" s="39" t="s">
        <v>57</v>
      </c>
      <c r="AZ13" s="39" t="s">
        <v>57</v>
      </c>
      <c r="BA13" s="39" t="s">
        <v>57</v>
      </c>
      <c r="BB13" s="39" t="s">
        <v>57</v>
      </c>
      <c r="BC13" s="39" t="s">
        <v>57</v>
      </c>
      <c r="BE13" s="8"/>
      <c r="BF13" s="8"/>
      <c r="BG13" s="8"/>
      <c r="BH13" s="8"/>
      <c r="BI13" s="8"/>
      <c r="BJ13" s="8"/>
      <c r="BK13" s="8"/>
      <c r="BL13" s="8"/>
      <c r="BM13" s="8"/>
      <c r="BN13" s="8"/>
    </row>
    <row r="14" spans="1:66" outlineLevel="1">
      <c r="D14" s="12" t="str">
        <f>INDEX($AT14:$BC14,MATCH(General!$F$14,$AT$4:$BC$4,0))</f>
        <v>2. Land purchase</v>
      </c>
      <c r="E14" s="11" t="str">
        <f>General!$F$16</f>
        <v>EUR</v>
      </c>
      <c r="F14" s="25">
        <f t="shared" si="0"/>
        <v>0</v>
      </c>
      <c r="I14" s="104">
        <f>CAPEX!G11</f>
        <v>0</v>
      </c>
      <c r="J14" s="104">
        <f>CAPEX!H11</f>
        <v>0</v>
      </c>
      <c r="K14" s="104">
        <f>CAPEX!I11</f>
        <v>0</v>
      </c>
      <c r="L14" s="104">
        <f>CAPEX!J11</f>
        <v>0</v>
      </c>
      <c r="M14" s="104">
        <f>CAPEX!K11</f>
        <v>0</v>
      </c>
      <c r="N14" s="104">
        <f>CAPEX!L11</f>
        <v>0</v>
      </c>
      <c r="O14" s="104">
        <f>CAPEX!M11</f>
        <v>0</v>
      </c>
      <c r="P14" s="104">
        <f>CAPEX!N11</f>
        <v>0</v>
      </c>
      <c r="Q14" s="104">
        <f>CAPEX!O11</f>
        <v>0</v>
      </c>
      <c r="R14" s="104">
        <f>CAPEX!P11</f>
        <v>0</v>
      </c>
      <c r="S14" s="104">
        <f>CAPEX!Q11</f>
        <v>0</v>
      </c>
      <c r="T14" s="104">
        <f>CAPEX!R11</f>
        <v>0</v>
      </c>
      <c r="U14" s="104">
        <f>CAPEX!S11</f>
        <v>0</v>
      </c>
      <c r="V14" s="104">
        <f>CAPEX!T11</f>
        <v>0</v>
      </c>
      <c r="W14" s="104">
        <f>CAPEX!U11</f>
        <v>0</v>
      </c>
      <c r="X14" s="104">
        <f>CAPEX!V11</f>
        <v>0</v>
      </c>
      <c r="Y14" s="104">
        <f>CAPEX!W11</f>
        <v>0</v>
      </c>
      <c r="Z14" s="104">
        <f>CAPEX!X11</f>
        <v>0</v>
      </c>
      <c r="AA14" s="104">
        <f>CAPEX!Y11</f>
        <v>0</v>
      </c>
      <c r="AB14" s="104">
        <f>CAPEX!Z11</f>
        <v>0</v>
      </c>
      <c r="AC14" s="104">
        <f>CAPEX!AA11</f>
        <v>0</v>
      </c>
      <c r="AD14" s="104">
        <f>CAPEX!AB11</f>
        <v>0</v>
      </c>
      <c r="AE14" s="104">
        <f>CAPEX!AC11</f>
        <v>0</v>
      </c>
      <c r="AF14" s="104">
        <f>CAPEX!AD11</f>
        <v>0</v>
      </c>
      <c r="AG14" s="104">
        <f>CAPEX!AE11</f>
        <v>0</v>
      </c>
      <c r="AH14" s="104">
        <f>CAPEX!AF11</f>
        <v>0</v>
      </c>
      <c r="AI14" s="104">
        <f>CAPEX!AG11</f>
        <v>0</v>
      </c>
      <c r="AJ14" s="104">
        <f>CAPEX!AH11</f>
        <v>0</v>
      </c>
      <c r="AK14" s="104">
        <f>CAPEX!AI11</f>
        <v>0</v>
      </c>
      <c r="AL14" s="104">
        <f>CAPEX!AJ11</f>
        <v>0</v>
      </c>
      <c r="AM14" s="104">
        <f>CAPEX!AK11</f>
        <v>0</v>
      </c>
      <c r="AN14" s="104">
        <f>CAPEX!AL11</f>
        <v>0</v>
      </c>
      <c r="AO14" s="104">
        <f>CAPEX!AM11</f>
        <v>0</v>
      </c>
      <c r="AP14" s="104">
        <f>CAPEX!AN11</f>
        <v>0</v>
      </c>
      <c r="AQ14" s="104">
        <f>CAPEX!AO11</f>
        <v>0</v>
      </c>
      <c r="AR14" s="104">
        <f>CAPEX!AP11</f>
        <v>0</v>
      </c>
      <c r="AT14" s="39" t="s">
        <v>26</v>
      </c>
      <c r="AU14" s="39" t="s">
        <v>57</v>
      </c>
      <c r="AV14" s="39" t="s">
        <v>57</v>
      </c>
      <c r="AW14" s="39" t="s">
        <v>57</v>
      </c>
      <c r="AX14" s="39" t="s">
        <v>57</v>
      </c>
      <c r="AY14" s="39" t="s">
        <v>57</v>
      </c>
      <c r="AZ14" s="39" t="s">
        <v>57</v>
      </c>
      <c r="BA14" s="39" t="s">
        <v>57</v>
      </c>
      <c r="BB14" s="39" t="s">
        <v>57</v>
      </c>
      <c r="BC14" s="39" t="s">
        <v>57</v>
      </c>
      <c r="BE14" s="8"/>
      <c r="BF14" s="8"/>
      <c r="BG14" s="8"/>
      <c r="BH14" s="8"/>
      <c r="BI14" s="8"/>
      <c r="BJ14" s="8"/>
      <c r="BK14" s="8"/>
      <c r="BL14" s="8"/>
      <c r="BM14" s="8"/>
      <c r="BN14" s="8"/>
    </row>
    <row r="15" spans="1:66" outlineLevel="1">
      <c r="D15" s="12" t="str">
        <f>INDEX($AT15:$BC15,MATCH(General!$F$14,$AT$4:$BC$4,0))</f>
        <v>3. Building and construction</v>
      </c>
      <c r="E15" s="11" t="str">
        <f>General!$F$16</f>
        <v>EUR</v>
      </c>
      <c r="F15" s="25">
        <f t="shared" si="0"/>
        <v>220000</v>
      </c>
      <c r="I15" s="15">
        <f>SUM(I16:I21)</f>
        <v>20000</v>
      </c>
      <c r="J15" s="15">
        <f t="shared" ref="J15:P15" si="1">SUM(J16:J21)</f>
        <v>200000</v>
      </c>
      <c r="K15" s="15">
        <f t="shared" si="1"/>
        <v>0</v>
      </c>
      <c r="L15" s="15">
        <f t="shared" si="1"/>
        <v>0</v>
      </c>
      <c r="M15" s="15">
        <f t="shared" si="1"/>
        <v>0</v>
      </c>
      <c r="N15" s="15">
        <f t="shared" si="1"/>
        <v>0</v>
      </c>
      <c r="O15" s="15">
        <f t="shared" si="1"/>
        <v>0</v>
      </c>
      <c r="P15" s="15">
        <f t="shared" si="1"/>
        <v>0</v>
      </c>
      <c r="Q15" s="15">
        <f t="shared" ref="Q15:AR15" si="2">SUM(Q16:Q21)</f>
        <v>0</v>
      </c>
      <c r="R15" s="15">
        <f t="shared" si="2"/>
        <v>0</v>
      </c>
      <c r="S15" s="15">
        <f t="shared" si="2"/>
        <v>0</v>
      </c>
      <c r="T15" s="15">
        <f t="shared" si="2"/>
        <v>0</v>
      </c>
      <c r="U15" s="15">
        <f t="shared" si="2"/>
        <v>0</v>
      </c>
      <c r="V15" s="15">
        <f t="shared" si="2"/>
        <v>0</v>
      </c>
      <c r="W15" s="15">
        <f t="shared" si="2"/>
        <v>0</v>
      </c>
      <c r="X15" s="15">
        <f t="shared" si="2"/>
        <v>0</v>
      </c>
      <c r="Y15" s="15">
        <f t="shared" si="2"/>
        <v>0</v>
      </c>
      <c r="Z15" s="15">
        <f t="shared" si="2"/>
        <v>0</v>
      </c>
      <c r="AA15" s="15">
        <f t="shared" si="2"/>
        <v>0</v>
      </c>
      <c r="AB15" s="15">
        <f t="shared" si="2"/>
        <v>0</v>
      </c>
      <c r="AC15" s="15">
        <f t="shared" si="2"/>
        <v>0</v>
      </c>
      <c r="AD15" s="15">
        <f t="shared" si="2"/>
        <v>0</v>
      </c>
      <c r="AE15" s="15">
        <f t="shared" si="2"/>
        <v>0</v>
      </c>
      <c r="AF15" s="15">
        <f t="shared" si="2"/>
        <v>0</v>
      </c>
      <c r="AG15" s="15">
        <f t="shared" si="2"/>
        <v>0</v>
      </c>
      <c r="AH15" s="15">
        <f t="shared" si="2"/>
        <v>0</v>
      </c>
      <c r="AI15" s="15">
        <f t="shared" si="2"/>
        <v>0</v>
      </c>
      <c r="AJ15" s="15">
        <f t="shared" si="2"/>
        <v>0</v>
      </c>
      <c r="AK15" s="15">
        <f t="shared" si="2"/>
        <v>0</v>
      </c>
      <c r="AL15" s="15">
        <f t="shared" si="2"/>
        <v>0</v>
      </c>
      <c r="AM15" s="15">
        <f t="shared" si="2"/>
        <v>0</v>
      </c>
      <c r="AN15" s="15">
        <f t="shared" si="2"/>
        <v>0</v>
      </c>
      <c r="AO15" s="15">
        <f t="shared" si="2"/>
        <v>0</v>
      </c>
      <c r="AP15" s="15">
        <f t="shared" si="2"/>
        <v>0</v>
      </c>
      <c r="AQ15" s="15">
        <f t="shared" si="2"/>
        <v>0</v>
      </c>
      <c r="AR15" s="15">
        <f t="shared" si="2"/>
        <v>0</v>
      </c>
      <c r="AT15" s="39" t="s">
        <v>27</v>
      </c>
      <c r="AU15" s="39" t="s">
        <v>57</v>
      </c>
      <c r="AV15" s="39" t="s">
        <v>57</v>
      </c>
      <c r="AW15" s="39" t="s">
        <v>57</v>
      </c>
      <c r="AX15" s="39" t="s">
        <v>57</v>
      </c>
      <c r="AY15" s="39" t="s">
        <v>57</v>
      </c>
      <c r="AZ15" s="39" t="s">
        <v>57</v>
      </c>
      <c r="BA15" s="39" t="s">
        <v>57</v>
      </c>
      <c r="BB15" s="39" t="s">
        <v>57</v>
      </c>
      <c r="BC15" s="39" t="s">
        <v>57</v>
      </c>
      <c r="BE15" s="8"/>
      <c r="BF15" s="8"/>
      <c r="BG15" s="8"/>
      <c r="BH15" s="8"/>
      <c r="BI15" s="8"/>
      <c r="BJ15" s="8"/>
      <c r="BK15" s="8"/>
      <c r="BL15" s="8"/>
      <c r="BM15" s="8"/>
      <c r="BN15" s="8"/>
    </row>
    <row r="16" spans="1:66" outlineLevel="1">
      <c r="D16" s="42" t="str">
        <f>INDEX($AT16:$BC16,MATCH(General!$F$14,$AT$4:$BC$4,0))</f>
        <v>a. Construction elements</v>
      </c>
      <c r="E16" s="11" t="str">
        <f>General!$F$16</f>
        <v>EUR</v>
      </c>
      <c r="F16" s="25">
        <f t="shared" si="0"/>
        <v>100000</v>
      </c>
      <c r="I16" s="104">
        <f>CAPEX!G13</f>
        <v>20000</v>
      </c>
      <c r="J16" s="104">
        <f>CAPEX!H13</f>
        <v>80000</v>
      </c>
      <c r="K16" s="104">
        <f>CAPEX!I13</f>
        <v>0</v>
      </c>
      <c r="L16" s="104">
        <f>CAPEX!J13</f>
        <v>0</v>
      </c>
      <c r="M16" s="104">
        <f>CAPEX!K13</f>
        <v>0</v>
      </c>
      <c r="N16" s="104">
        <f>CAPEX!L13</f>
        <v>0</v>
      </c>
      <c r="O16" s="104">
        <f>CAPEX!M13</f>
        <v>0</v>
      </c>
      <c r="P16" s="104">
        <f>CAPEX!N13</f>
        <v>0</v>
      </c>
      <c r="Q16" s="104">
        <f>CAPEX!O13</f>
        <v>0</v>
      </c>
      <c r="R16" s="104">
        <f>CAPEX!P13</f>
        <v>0</v>
      </c>
      <c r="S16" s="104">
        <f>CAPEX!Q13</f>
        <v>0</v>
      </c>
      <c r="T16" s="104">
        <f>CAPEX!R13</f>
        <v>0</v>
      </c>
      <c r="U16" s="104">
        <f>CAPEX!S13</f>
        <v>0</v>
      </c>
      <c r="V16" s="104">
        <f>CAPEX!T13</f>
        <v>0</v>
      </c>
      <c r="W16" s="104">
        <f>CAPEX!U13</f>
        <v>0</v>
      </c>
      <c r="X16" s="104">
        <f>CAPEX!V13</f>
        <v>0</v>
      </c>
      <c r="Y16" s="104">
        <f>CAPEX!W13</f>
        <v>0</v>
      </c>
      <c r="Z16" s="104">
        <f>CAPEX!X13</f>
        <v>0</v>
      </c>
      <c r="AA16" s="104">
        <f>CAPEX!Y13</f>
        <v>0</v>
      </c>
      <c r="AB16" s="104">
        <f>CAPEX!Z13</f>
        <v>0</v>
      </c>
      <c r="AC16" s="104">
        <f>CAPEX!AA13</f>
        <v>0</v>
      </c>
      <c r="AD16" s="104">
        <f>CAPEX!AB13</f>
        <v>0</v>
      </c>
      <c r="AE16" s="104">
        <f>CAPEX!AC13</f>
        <v>0</v>
      </c>
      <c r="AF16" s="104">
        <f>CAPEX!AD13</f>
        <v>0</v>
      </c>
      <c r="AG16" s="104">
        <f>CAPEX!AE13</f>
        <v>0</v>
      </c>
      <c r="AH16" s="104">
        <f>CAPEX!AF13</f>
        <v>0</v>
      </c>
      <c r="AI16" s="104">
        <f>CAPEX!AG13</f>
        <v>0</v>
      </c>
      <c r="AJ16" s="104">
        <f>CAPEX!AH13</f>
        <v>0</v>
      </c>
      <c r="AK16" s="104">
        <f>CAPEX!AI13</f>
        <v>0</v>
      </c>
      <c r="AL16" s="104">
        <f>CAPEX!AJ13</f>
        <v>0</v>
      </c>
      <c r="AM16" s="104">
        <f>CAPEX!AK13</f>
        <v>0</v>
      </c>
      <c r="AN16" s="104">
        <f>CAPEX!AL13</f>
        <v>0</v>
      </c>
      <c r="AO16" s="104">
        <f>CAPEX!AM13</f>
        <v>0</v>
      </c>
      <c r="AP16" s="104">
        <f>CAPEX!AN13</f>
        <v>0</v>
      </c>
      <c r="AQ16" s="104">
        <f>CAPEX!AO13</f>
        <v>0</v>
      </c>
      <c r="AR16" s="104">
        <f>CAPEX!AP13</f>
        <v>0</v>
      </c>
      <c r="AT16" s="39" t="s">
        <v>28</v>
      </c>
      <c r="AU16" s="39" t="s">
        <v>57</v>
      </c>
      <c r="AV16" s="39" t="s">
        <v>57</v>
      </c>
      <c r="AW16" s="39" t="s">
        <v>57</v>
      </c>
      <c r="AX16" s="39" t="s">
        <v>57</v>
      </c>
      <c r="AY16" s="39" t="s">
        <v>57</v>
      </c>
      <c r="AZ16" s="39" t="s">
        <v>57</v>
      </c>
      <c r="BA16" s="39" t="s">
        <v>57</v>
      </c>
      <c r="BB16" s="39" t="s">
        <v>57</v>
      </c>
      <c r="BC16" s="39" t="s">
        <v>57</v>
      </c>
      <c r="BE16" s="8"/>
      <c r="BF16" s="8"/>
      <c r="BG16" s="8"/>
      <c r="BH16" s="8"/>
      <c r="BI16" s="8"/>
      <c r="BJ16" s="8"/>
      <c r="BK16" s="8"/>
      <c r="BL16" s="8"/>
      <c r="BM16" s="8"/>
      <c r="BN16" s="8"/>
    </row>
    <row r="17" spans="4:66" outlineLevel="1">
      <c r="D17" s="42" t="str">
        <f>INDEX($AT17:$BC17,MATCH(General!$F$14,$AT$4:$BC$4,0))</f>
        <v>b. Insulation and facade</v>
      </c>
      <c r="E17" s="11" t="str">
        <f>General!$F$16</f>
        <v>EUR</v>
      </c>
      <c r="F17" s="25">
        <f t="shared" si="0"/>
        <v>100000</v>
      </c>
      <c r="I17" s="104">
        <f>CAPEX!G14</f>
        <v>0</v>
      </c>
      <c r="J17" s="104">
        <f>CAPEX!H14</f>
        <v>100000</v>
      </c>
      <c r="K17" s="104">
        <f>CAPEX!I14</f>
        <v>0</v>
      </c>
      <c r="L17" s="104">
        <f>CAPEX!J14</f>
        <v>0</v>
      </c>
      <c r="M17" s="104">
        <f>CAPEX!K14</f>
        <v>0</v>
      </c>
      <c r="N17" s="104">
        <f>CAPEX!L14</f>
        <v>0</v>
      </c>
      <c r="O17" s="104">
        <f>CAPEX!M14</f>
        <v>0</v>
      </c>
      <c r="P17" s="104">
        <f>CAPEX!N14</f>
        <v>0</v>
      </c>
      <c r="Q17" s="104">
        <f>CAPEX!O14</f>
        <v>0</v>
      </c>
      <c r="R17" s="104">
        <f>CAPEX!P14</f>
        <v>0</v>
      </c>
      <c r="S17" s="104">
        <f>CAPEX!Q14</f>
        <v>0</v>
      </c>
      <c r="T17" s="104">
        <f>CAPEX!R14</f>
        <v>0</v>
      </c>
      <c r="U17" s="104">
        <f>CAPEX!S14</f>
        <v>0</v>
      </c>
      <c r="V17" s="104">
        <f>CAPEX!T14</f>
        <v>0</v>
      </c>
      <c r="W17" s="104">
        <f>CAPEX!U14</f>
        <v>0</v>
      </c>
      <c r="X17" s="104">
        <f>CAPEX!V14</f>
        <v>0</v>
      </c>
      <c r="Y17" s="104">
        <f>CAPEX!W14</f>
        <v>0</v>
      </c>
      <c r="Z17" s="104">
        <f>CAPEX!X14</f>
        <v>0</v>
      </c>
      <c r="AA17" s="104">
        <f>CAPEX!Y14</f>
        <v>0</v>
      </c>
      <c r="AB17" s="104">
        <f>CAPEX!Z14</f>
        <v>0</v>
      </c>
      <c r="AC17" s="104">
        <f>CAPEX!AA14</f>
        <v>0</v>
      </c>
      <c r="AD17" s="104">
        <f>CAPEX!AB14</f>
        <v>0</v>
      </c>
      <c r="AE17" s="104">
        <f>CAPEX!AC14</f>
        <v>0</v>
      </c>
      <c r="AF17" s="104">
        <f>CAPEX!AD14</f>
        <v>0</v>
      </c>
      <c r="AG17" s="104">
        <f>CAPEX!AE14</f>
        <v>0</v>
      </c>
      <c r="AH17" s="104">
        <f>CAPEX!AF14</f>
        <v>0</v>
      </c>
      <c r="AI17" s="104">
        <f>CAPEX!AG14</f>
        <v>0</v>
      </c>
      <c r="AJ17" s="104">
        <f>CAPEX!AH14</f>
        <v>0</v>
      </c>
      <c r="AK17" s="104">
        <f>CAPEX!AI14</f>
        <v>0</v>
      </c>
      <c r="AL17" s="104">
        <f>CAPEX!AJ14</f>
        <v>0</v>
      </c>
      <c r="AM17" s="104">
        <f>CAPEX!AK14</f>
        <v>0</v>
      </c>
      <c r="AN17" s="104">
        <f>CAPEX!AL14</f>
        <v>0</v>
      </c>
      <c r="AO17" s="104">
        <f>CAPEX!AM14</f>
        <v>0</v>
      </c>
      <c r="AP17" s="104">
        <f>CAPEX!AN14</f>
        <v>0</v>
      </c>
      <c r="AQ17" s="104">
        <f>CAPEX!AO14</f>
        <v>0</v>
      </c>
      <c r="AR17" s="104">
        <f>CAPEX!AP14</f>
        <v>0</v>
      </c>
      <c r="AT17" s="39" t="s">
        <v>29</v>
      </c>
      <c r="AU17" s="39" t="s">
        <v>57</v>
      </c>
      <c r="AV17" s="39" t="s">
        <v>57</v>
      </c>
      <c r="AW17" s="39" t="s">
        <v>57</v>
      </c>
      <c r="AX17" s="39" t="s">
        <v>57</v>
      </c>
      <c r="AY17" s="39" t="s">
        <v>57</v>
      </c>
      <c r="AZ17" s="39" t="s">
        <v>57</v>
      </c>
      <c r="BA17" s="39" t="s">
        <v>57</v>
      </c>
      <c r="BB17" s="39" t="s">
        <v>57</v>
      </c>
      <c r="BC17" s="39" t="s">
        <v>57</v>
      </c>
      <c r="BE17" s="8"/>
      <c r="BF17" s="8"/>
      <c r="BG17" s="8"/>
      <c r="BH17" s="8"/>
      <c r="BI17" s="8"/>
      <c r="BJ17" s="8"/>
      <c r="BK17" s="8"/>
      <c r="BL17" s="8"/>
      <c r="BM17" s="8"/>
      <c r="BN17" s="8"/>
    </row>
    <row r="18" spans="4:66" outlineLevel="1">
      <c r="D18" s="42" t="str">
        <f>INDEX($AT18:$BC18,MATCH(General!$F$14,$AT$4:$BC$4,0))</f>
        <v>c. Windows</v>
      </c>
      <c r="E18" s="11" t="str">
        <f>General!$F$16</f>
        <v>EUR</v>
      </c>
      <c r="F18" s="25">
        <f t="shared" si="0"/>
        <v>20000</v>
      </c>
      <c r="I18" s="104">
        <f>CAPEX!G15</f>
        <v>0</v>
      </c>
      <c r="J18" s="104">
        <f>CAPEX!H15</f>
        <v>20000</v>
      </c>
      <c r="K18" s="104">
        <f>CAPEX!I15</f>
        <v>0</v>
      </c>
      <c r="L18" s="104">
        <f>CAPEX!J15</f>
        <v>0</v>
      </c>
      <c r="M18" s="104">
        <f>CAPEX!K15</f>
        <v>0</v>
      </c>
      <c r="N18" s="104">
        <f>CAPEX!L15</f>
        <v>0</v>
      </c>
      <c r="O18" s="104">
        <f>CAPEX!M15</f>
        <v>0</v>
      </c>
      <c r="P18" s="104">
        <f>CAPEX!N15</f>
        <v>0</v>
      </c>
      <c r="Q18" s="104">
        <f>CAPEX!O15</f>
        <v>0</v>
      </c>
      <c r="R18" s="104">
        <f>CAPEX!P15</f>
        <v>0</v>
      </c>
      <c r="S18" s="104">
        <f>CAPEX!Q15</f>
        <v>0</v>
      </c>
      <c r="T18" s="104">
        <f>CAPEX!R15</f>
        <v>0</v>
      </c>
      <c r="U18" s="104">
        <f>CAPEX!S15</f>
        <v>0</v>
      </c>
      <c r="V18" s="104">
        <f>CAPEX!T15</f>
        <v>0</v>
      </c>
      <c r="W18" s="104">
        <f>CAPEX!U15</f>
        <v>0</v>
      </c>
      <c r="X18" s="104">
        <f>CAPEX!V15</f>
        <v>0</v>
      </c>
      <c r="Y18" s="104">
        <f>CAPEX!W15</f>
        <v>0</v>
      </c>
      <c r="Z18" s="104">
        <f>CAPEX!X15</f>
        <v>0</v>
      </c>
      <c r="AA18" s="104">
        <f>CAPEX!Y15</f>
        <v>0</v>
      </c>
      <c r="AB18" s="104">
        <f>CAPEX!Z15</f>
        <v>0</v>
      </c>
      <c r="AC18" s="104">
        <f>CAPEX!AA15</f>
        <v>0</v>
      </c>
      <c r="AD18" s="104">
        <f>CAPEX!AB15</f>
        <v>0</v>
      </c>
      <c r="AE18" s="104">
        <f>CAPEX!AC15</f>
        <v>0</v>
      </c>
      <c r="AF18" s="104">
        <f>CAPEX!AD15</f>
        <v>0</v>
      </c>
      <c r="AG18" s="104">
        <f>CAPEX!AE15</f>
        <v>0</v>
      </c>
      <c r="AH18" s="104">
        <f>CAPEX!AF15</f>
        <v>0</v>
      </c>
      <c r="AI18" s="104">
        <f>CAPEX!AG15</f>
        <v>0</v>
      </c>
      <c r="AJ18" s="104">
        <f>CAPEX!AH15</f>
        <v>0</v>
      </c>
      <c r="AK18" s="104">
        <f>CAPEX!AI15</f>
        <v>0</v>
      </c>
      <c r="AL18" s="104">
        <f>CAPEX!AJ15</f>
        <v>0</v>
      </c>
      <c r="AM18" s="104">
        <f>CAPEX!AK15</f>
        <v>0</v>
      </c>
      <c r="AN18" s="104">
        <f>CAPEX!AL15</f>
        <v>0</v>
      </c>
      <c r="AO18" s="104">
        <f>CAPEX!AM15</f>
        <v>0</v>
      </c>
      <c r="AP18" s="104">
        <f>CAPEX!AN15</f>
        <v>0</v>
      </c>
      <c r="AQ18" s="104">
        <f>CAPEX!AO15</f>
        <v>0</v>
      </c>
      <c r="AR18" s="104">
        <f>CAPEX!AP15</f>
        <v>0</v>
      </c>
      <c r="AT18" s="39" t="s">
        <v>30</v>
      </c>
      <c r="AU18" s="39" t="s">
        <v>57</v>
      </c>
      <c r="AV18" s="39" t="s">
        <v>57</v>
      </c>
      <c r="AW18" s="39" t="s">
        <v>57</v>
      </c>
      <c r="AX18" s="39" t="s">
        <v>57</v>
      </c>
      <c r="AY18" s="39" t="s">
        <v>57</v>
      </c>
      <c r="AZ18" s="39" t="s">
        <v>57</v>
      </c>
      <c r="BA18" s="39" t="s">
        <v>57</v>
      </c>
      <c r="BB18" s="39" t="s">
        <v>57</v>
      </c>
      <c r="BC18" s="39" t="s">
        <v>57</v>
      </c>
      <c r="BE18" s="8"/>
      <c r="BF18" s="8"/>
      <c r="BG18" s="8"/>
      <c r="BH18" s="8"/>
      <c r="BI18" s="8"/>
      <c r="BJ18" s="8"/>
      <c r="BK18" s="8"/>
      <c r="BL18" s="8"/>
      <c r="BM18" s="8"/>
      <c r="BN18" s="8"/>
    </row>
    <row r="19" spans="4:66" outlineLevel="1">
      <c r="D19" s="42" t="str">
        <f>INDEX($AT19:$BC19,MATCH(General!$F$14,$AT$4:$BC$4,0))</f>
        <v>d. Seismic retrofit reinforcements</v>
      </c>
      <c r="E19" s="11" t="str">
        <f>General!$F$16</f>
        <v>EUR</v>
      </c>
      <c r="F19" s="25">
        <f t="shared" si="0"/>
        <v>0</v>
      </c>
      <c r="I19" s="104">
        <f>CAPEX!G16</f>
        <v>0</v>
      </c>
      <c r="J19" s="104">
        <f>CAPEX!H16</f>
        <v>0</v>
      </c>
      <c r="K19" s="104">
        <f>CAPEX!I16</f>
        <v>0</v>
      </c>
      <c r="L19" s="104">
        <f>CAPEX!J16</f>
        <v>0</v>
      </c>
      <c r="M19" s="104">
        <f>CAPEX!K16</f>
        <v>0</v>
      </c>
      <c r="N19" s="104">
        <f>CAPEX!L16</f>
        <v>0</v>
      </c>
      <c r="O19" s="104">
        <f>CAPEX!M16</f>
        <v>0</v>
      </c>
      <c r="P19" s="104">
        <f>CAPEX!N16</f>
        <v>0</v>
      </c>
      <c r="Q19" s="104">
        <f>CAPEX!O16</f>
        <v>0</v>
      </c>
      <c r="R19" s="104">
        <f>CAPEX!P16</f>
        <v>0</v>
      </c>
      <c r="S19" s="104">
        <f>CAPEX!Q16</f>
        <v>0</v>
      </c>
      <c r="T19" s="104">
        <f>CAPEX!R16</f>
        <v>0</v>
      </c>
      <c r="U19" s="104">
        <f>CAPEX!S16</f>
        <v>0</v>
      </c>
      <c r="V19" s="104">
        <f>CAPEX!T16</f>
        <v>0</v>
      </c>
      <c r="W19" s="104">
        <f>CAPEX!U16</f>
        <v>0</v>
      </c>
      <c r="X19" s="104">
        <f>CAPEX!V16</f>
        <v>0</v>
      </c>
      <c r="Y19" s="104">
        <f>CAPEX!W16</f>
        <v>0</v>
      </c>
      <c r="Z19" s="104">
        <f>CAPEX!X16</f>
        <v>0</v>
      </c>
      <c r="AA19" s="104">
        <f>CAPEX!Y16</f>
        <v>0</v>
      </c>
      <c r="AB19" s="104">
        <f>CAPEX!Z16</f>
        <v>0</v>
      </c>
      <c r="AC19" s="104">
        <f>CAPEX!AA16</f>
        <v>0</v>
      </c>
      <c r="AD19" s="104">
        <f>CAPEX!AB16</f>
        <v>0</v>
      </c>
      <c r="AE19" s="104">
        <f>CAPEX!AC16</f>
        <v>0</v>
      </c>
      <c r="AF19" s="104">
        <f>CAPEX!AD16</f>
        <v>0</v>
      </c>
      <c r="AG19" s="104">
        <f>CAPEX!AE16</f>
        <v>0</v>
      </c>
      <c r="AH19" s="104">
        <f>CAPEX!AF16</f>
        <v>0</v>
      </c>
      <c r="AI19" s="104">
        <f>CAPEX!AG16</f>
        <v>0</v>
      </c>
      <c r="AJ19" s="104">
        <f>CAPEX!AH16</f>
        <v>0</v>
      </c>
      <c r="AK19" s="104">
        <f>CAPEX!AI16</f>
        <v>0</v>
      </c>
      <c r="AL19" s="104">
        <f>CAPEX!AJ16</f>
        <v>0</v>
      </c>
      <c r="AM19" s="104">
        <f>CAPEX!AK16</f>
        <v>0</v>
      </c>
      <c r="AN19" s="104">
        <f>CAPEX!AL16</f>
        <v>0</v>
      </c>
      <c r="AO19" s="104">
        <f>CAPEX!AM16</f>
        <v>0</v>
      </c>
      <c r="AP19" s="104">
        <f>CAPEX!AN16</f>
        <v>0</v>
      </c>
      <c r="AQ19" s="104">
        <f>CAPEX!AO16</f>
        <v>0</v>
      </c>
      <c r="AR19" s="104">
        <f>CAPEX!AP16</f>
        <v>0</v>
      </c>
      <c r="AT19" s="39" t="s">
        <v>31</v>
      </c>
      <c r="AU19" s="39" t="s">
        <v>57</v>
      </c>
      <c r="AV19" s="39" t="s">
        <v>57</v>
      </c>
      <c r="AW19" s="39" t="s">
        <v>57</v>
      </c>
      <c r="AX19" s="39" t="s">
        <v>57</v>
      </c>
      <c r="AY19" s="39" t="s">
        <v>57</v>
      </c>
      <c r="AZ19" s="39" t="s">
        <v>57</v>
      </c>
      <c r="BA19" s="39" t="s">
        <v>57</v>
      </c>
      <c r="BB19" s="39" t="s">
        <v>57</v>
      </c>
      <c r="BC19" s="39" t="s">
        <v>57</v>
      </c>
      <c r="BE19" s="8"/>
      <c r="BF19" s="8"/>
      <c r="BG19" s="8"/>
      <c r="BH19" s="8"/>
      <c r="BI19" s="8"/>
      <c r="BJ19" s="8"/>
      <c r="BK19" s="8"/>
      <c r="BL19" s="8"/>
      <c r="BM19" s="8"/>
      <c r="BN19" s="8"/>
    </row>
    <row r="20" spans="4:66" outlineLevel="1">
      <c r="D20" s="42" t="str">
        <f>INDEX($AT20:$BC20,MATCH(General!$F$14,$AT$4:$BC$4,0))</f>
        <v>e. Green infrastructure (NBS)</v>
      </c>
      <c r="E20" s="11" t="str">
        <f>General!$F$16</f>
        <v>EUR</v>
      </c>
      <c r="F20" s="25">
        <f t="shared" si="0"/>
        <v>0</v>
      </c>
      <c r="I20" s="104">
        <f>CAPEX!G17</f>
        <v>0</v>
      </c>
      <c r="J20" s="104">
        <f>CAPEX!H17</f>
        <v>0</v>
      </c>
      <c r="K20" s="104">
        <f>CAPEX!I17</f>
        <v>0</v>
      </c>
      <c r="L20" s="104">
        <f>CAPEX!J17</f>
        <v>0</v>
      </c>
      <c r="M20" s="104">
        <f>CAPEX!K17</f>
        <v>0</v>
      </c>
      <c r="N20" s="104">
        <f>CAPEX!L17</f>
        <v>0</v>
      </c>
      <c r="O20" s="104">
        <f>CAPEX!M17</f>
        <v>0</v>
      </c>
      <c r="P20" s="104">
        <f>CAPEX!N17</f>
        <v>0</v>
      </c>
      <c r="Q20" s="104">
        <f>CAPEX!O17</f>
        <v>0</v>
      </c>
      <c r="R20" s="104">
        <f>CAPEX!P17</f>
        <v>0</v>
      </c>
      <c r="S20" s="104">
        <f>CAPEX!Q17</f>
        <v>0</v>
      </c>
      <c r="T20" s="104">
        <f>CAPEX!R17</f>
        <v>0</v>
      </c>
      <c r="U20" s="104">
        <f>CAPEX!S17</f>
        <v>0</v>
      </c>
      <c r="V20" s="104">
        <f>CAPEX!T17</f>
        <v>0</v>
      </c>
      <c r="W20" s="104">
        <f>CAPEX!U17</f>
        <v>0</v>
      </c>
      <c r="X20" s="104">
        <f>CAPEX!V17</f>
        <v>0</v>
      </c>
      <c r="Y20" s="104">
        <f>CAPEX!W17</f>
        <v>0</v>
      </c>
      <c r="Z20" s="104">
        <f>CAPEX!X17</f>
        <v>0</v>
      </c>
      <c r="AA20" s="104">
        <f>CAPEX!Y17</f>
        <v>0</v>
      </c>
      <c r="AB20" s="104">
        <f>CAPEX!Z17</f>
        <v>0</v>
      </c>
      <c r="AC20" s="104">
        <f>CAPEX!AA17</f>
        <v>0</v>
      </c>
      <c r="AD20" s="104">
        <f>CAPEX!AB17</f>
        <v>0</v>
      </c>
      <c r="AE20" s="104">
        <f>CAPEX!AC17</f>
        <v>0</v>
      </c>
      <c r="AF20" s="104">
        <f>CAPEX!AD17</f>
        <v>0</v>
      </c>
      <c r="AG20" s="104">
        <f>CAPEX!AE17</f>
        <v>0</v>
      </c>
      <c r="AH20" s="104">
        <f>CAPEX!AF17</f>
        <v>0</v>
      </c>
      <c r="AI20" s="104">
        <f>CAPEX!AG17</f>
        <v>0</v>
      </c>
      <c r="AJ20" s="104">
        <f>CAPEX!AH17</f>
        <v>0</v>
      </c>
      <c r="AK20" s="104">
        <f>CAPEX!AI17</f>
        <v>0</v>
      </c>
      <c r="AL20" s="104">
        <f>CAPEX!AJ17</f>
        <v>0</v>
      </c>
      <c r="AM20" s="104">
        <f>CAPEX!AK17</f>
        <v>0</v>
      </c>
      <c r="AN20" s="104">
        <f>CAPEX!AL17</f>
        <v>0</v>
      </c>
      <c r="AO20" s="104">
        <f>CAPEX!AM17</f>
        <v>0</v>
      </c>
      <c r="AP20" s="104">
        <f>CAPEX!AN17</f>
        <v>0</v>
      </c>
      <c r="AQ20" s="104">
        <f>CAPEX!AO17</f>
        <v>0</v>
      </c>
      <c r="AR20" s="104">
        <f>CAPEX!AP17</f>
        <v>0</v>
      </c>
      <c r="AT20" s="39" t="s">
        <v>32</v>
      </c>
      <c r="AU20" s="39" t="s">
        <v>57</v>
      </c>
      <c r="AV20" s="39" t="s">
        <v>57</v>
      </c>
      <c r="AW20" s="39" t="s">
        <v>57</v>
      </c>
      <c r="AX20" s="39" t="s">
        <v>57</v>
      </c>
      <c r="AY20" s="39" t="s">
        <v>57</v>
      </c>
      <c r="AZ20" s="39" t="s">
        <v>57</v>
      </c>
      <c r="BA20" s="39" t="s">
        <v>57</v>
      </c>
      <c r="BB20" s="39" t="s">
        <v>57</v>
      </c>
      <c r="BC20" s="39" t="s">
        <v>57</v>
      </c>
      <c r="BE20" s="8"/>
      <c r="BF20" s="8"/>
      <c r="BG20" s="8"/>
      <c r="BH20" s="8"/>
      <c r="BI20" s="8"/>
      <c r="BJ20" s="8"/>
      <c r="BK20" s="8"/>
      <c r="BL20" s="8"/>
      <c r="BM20" s="8"/>
      <c r="BN20" s="8"/>
    </row>
    <row r="21" spans="4:66" outlineLevel="1">
      <c r="D21" s="42" t="str">
        <f>INDEX($AT21:$BC21,MATCH(General!$F$14,$AT$4:$BC$4,0))</f>
        <v>f. Other</v>
      </c>
      <c r="E21" s="11" t="str">
        <f>General!$F$16</f>
        <v>EUR</v>
      </c>
      <c r="F21" s="25">
        <f t="shared" si="0"/>
        <v>0</v>
      </c>
      <c r="I21" s="104">
        <f>CAPEX!G18</f>
        <v>0</v>
      </c>
      <c r="J21" s="104">
        <f>CAPEX!H18</f>
        <v>0</v>
      </c>
      <c r="K21" s="104">
        <f>CAPEX!I18</f>
        <v>0</v>
      </c>
      <c r="L21" s="104">
        <f>CAPEX!J18</f>
        <v>0</v>
      </c>
      <c r="M21" s="104">
        <f>CAPEX!K18</f>
        <v>0</v>
      </c>
      <c r="N21" s="104">
        <f>CAPEX!L18</f>
        <v>0</v>
      </c>
      <c r="O21" s="104">
        <f>CAPEX!M18</f>
        <v>0</v>
      </c>
      <c r="P21" s="104">
        <f>CAPEX!N18</f>
        <v>0</v>
      </c>
      <c r="Q21" s="104">
        <f>CAPEX!O18</f>
        <v>0</v>
      </c>
      <c r="R21" s="104">
        <f>CAPEX!P18</f>
        <v>0</v>
      </c>
      <c r="S21" s="104">
        <f>CAPEX!Q18</f>
        <v>0</v>
      </c>
      <c r="T21" s="104">
        <f>CAPEX!R18</f>
        <v>0</v>
      </c>
      <c r="U21" s="104">
        <f>CAPEX!S18</f>
        <v>0</v>
      </c>
      <c r="V21" s="104">
        <f>CAPEX!T18</f>
        <v>0</v>
      </c>
      <c r="W21" s="104">
        <f>CAPEX!U18</f>
        <v>0</v>
      </c>
      <c r="X21" s="104">
        <f>CAPEX!V18</f>
        <v>0</v>
      </c>
      <c r="Y21" s="104">
        <f>CAPEX!W18</f>
        <v>0</v>
      </c>
      <c r="Z21" s="104">
        <f>CAPEX!X18</f>
        <v>0</v>
      </c>
      <c r="AA21" s="104">
        <f>CAPEX!Y18</f>
        <v>0</v>
      </c>
      <c r="AB21" s="104">
        <f>CAPEX!Z18</f>
        <v>0</v>
      </c>
      <c r="AC21" s="104">
        <f>CAPEX!AA18</f>
        <v>0</v>
      </c>
      <c r="AD21" s="104">
        <f>CAPEX!AB18</f>
        <v>0</v>
      </c>
      <c r="AE21" s="104">
        <f>CAPEX!AC18</f>
        <v>0</v>
      </c>
      <c r="AF21" s="104">
        <f>CAPEX!AD18</f>
        <v>0</v>
      </c>
      <c r="AG21" s="104">
        <f>CAPEX!AE18</f>
        <v>0</v>
      </c>
      <c r="AH21" s="104">
        <f>CAPEX!AF18</f>
        <v>0</v>
      </c>
      <c r="AI21" s="104">
        <f>CAPEX!AG18</f>
        <v>0</v>
      </c>
      <c r="AJ21" s="104">
        <f>CAPEX!AH18</f>
        <v>0</v>
      </c>
      <c r="AK21" s="104">
        <f>CAPEX!AI18</f>
        <v>0</v>
      </c>
      <c r="AL21" s="104">
        <f>CAPEX!AJ18</f>
        <v>0</v>
      </c>
      <c r="AM21" s="104">
        <f>CAPEX!AK18</f>
        <v>0</v>
      </c>
      <c r="AN21" s="104">
        <f>CAPEX!AL18</f>
        <v>0</v>
      </c>
      <c r="AO21" s="104">
        <f>CAPEX!AM18</f>
        <v>0</v>
      </c>
      <c r="AP21" s="104">
        <f>CAPEX!AN18</f>
        <v>0</v>
      </c>
      <c r="AQ21" s="104">
        <f>CAPEX!AO18</f>
        <v>0</v>
      </c>
      <c r="AR21" s="104">
        <f>CAPEX!AP18</f>
        <v>0</v>
      </c>
      <c r="AT21" s="39" t="s">
        <v>33</v>
      </c>
      <c r="AU21" s="39" t="s">
        <v>57</v>
      </c>
      <c r="AV21" s="39" t="s">
        <v>57</v>
      </c>
      <c r="AW21" s="39" t="s">
        <v>57</v>
      </c>
      <c r="AX21" s="39" t="s">
        <v>57</v>
      </c>
      <c r="AY21" s="39" t="s">
        <v>57</v>
      </c>
      <c r="AZ21" s="39" t="s">
        <v>57</v>
      </c>
      <c r="BA21" s="39" t="s">
        <v>57</v>
      </c>
      <c r="BB21" s="39" t="s">
        <v>57</v>
      </c>
      <c r="BC21" s="39" t="s">
        <v>57</v>
      </c>
      <c r="BE21" s="8"/>
      <c r="BF21" s="8"/>
      <c r="BG21" s="8"/>
      <c r="BH21" s="8"/>
      <c r="BI21" s="8"/>
      <c r="BJ21" s="8"/>
      <c r="BK21" s="8"/>
      <c r="BL21" s="8"/>
      <c r="BM21" s="8"/>
      <c r="BN21" s="8"/>
    </row>
    <row r="22" spans="4:66" outlineLevel="1">
      <c r="D22" s="12" t="str">
        <f>INDEX($AT22:$BC22,MATCH(General!$F$14,$AT$4:$BC$4,0))</f>
        <v>4. Plant and machinery</v>
      </c>
      <c r="E22" s="11" t="str">
        <f>General!$F$16</f>
        <v>EUR</v>
      </c>
      <c r="F22" s="25">
        <f t="shared" si="0"/>
        <v>69000</v>
      </c>
      <c r="I22" s="15">
        <f>SUM(I23:I29)</f>
        <v>0</v>
      </c>
      <c r="J22" s="15">
        <f t="shared" ref="J22:P22" si="3">SUM(J23:J29)</f>
        <v>69000</v>
      </c>
      <c r="K22" s="15">
        <f t="shared" si="3"/>
        <v>0</v>
      </c>
      <c r="L22" s="15">
        <f t="shared" si="3"/>
        <v>0</v>
      </c>
      <c r="M22" s="15">
        <f t="shared" si="3"/>
        <v>0</v>
      </c>
      <c r="N22" s="15">
        <f t="shared" si="3"/>
        <v>0</v>
      </c>
      <c r="O22" s="15">
        <f t="shared" si="3"/>
        <v>0</v>
      </c>
      <c r="P22" s="15">
        <f t="shared" si="3"/>
        <v>0</v>
      </c>
      <c r="Q22" s="15">
        <f t="shared" ref="Q22:AR22" si="4">SUM(Q23:Q29)</f>
        <v>0</v>
      </c>
      <c r="R22" s="15">
        <f t="shared" si="4"/>
        <v>0</v>
      </c>
      <c r="S22" s="15">
        <f t="shared" si="4"/>
        <v>0</v>
      </c>
      <c r="T22" s="15">
        <f t="shared" si="4"/>
        <v>0</v>
      </c>
      <c r="U22" s="15">
        <f t="shared" si="4"/>
        <v>0</v>
      </c>
      <c r="V22" s="15">
        <f t="shared" si="4"/>
        <v>0</v>
      </c>
      <c r="W22" s="15">
        <f t="shared" si="4"/>
        <v>0</v>
      </c>
      <c r="X22" s="15">
        <f t="shared" si="4"/>
        <v>0</v>
      </c>
      <c r="Y22" s="15">
        <f t="shared" si="4"/>
        <v>0</v>
      </c>
      <c r="Z22" s="15">
        <f t="shared" si="4"/>
        <v>0</v>
      </c>
      <c r="AA22" s="15">
        <f t="shared" si="4"/>
        <v>0</v>
      </c>
      <c r="AB22" s="15">
        <f t="shared" si="4"/>
        <v>0</v>
      </c>
      <c r="AC22" s="15">
        <f t="shared" si="4"/>
        <v>0</v>
      </c>
      <c r="AD22" s="15">
        <f t="shared" si="4"/>
        <v>0</v>
      </c>
      <c r="AE22" s="15">
        <f t="shared" si="4"/>
        <v>0</v>
      </c>
      <c r="AF22" s="15">
        <f t="shared" si="4"/>
        <v>0</v>
      </c>
      <c r="AG22" s="15">
        <f t="shared" si="4"/>
        <v>0</v>
      </c>
      <c r="AH22" s="15">
        <f t="shared" si="4"/>
        <v>0</v>
      </c>
      <c r="AI22" s="15">
        <f t="shared" si="4"/>
        <v>0</v>
      </c>
      <c r="AJ22" s="15">
        <f t="shared" si="4"/>
        <v>0</v>
      </c>
      <c r="AK22" s="15">
        <f t="shared" si="4"/>
        <v>0</v>
      </c>
      <c r="AL22" s="15">
        <f t="shared" si="4"/>
        <v>0</v>
      </c>
      <c r="AM22" s="15">
        <f t="shared" si="4"/>
        <v>0</v>
      </c>
      <c r="AN22" s="15">
        <f t="shared" si="4"/>
        <v>0</v>
      </c>
      <c r="AO22" s="15">
        <f t="shared" si="4"/>
        <v>0</v>
      </c>
      <c r="AP22" s="15">
        <f t="shared" si="4"/>
        <v>0</v>
      </c>
      <c r="AQ22" s="15">
        <f t="shared" si="4"/>
        <v>0</v>
      </c>
      <c r="AR22" s="15">
        <f t="shared" si="4"/>
        <v>0</v>
      </c>
      <c r="AT22" s="39" t="s">
        <v>34</v>
      </c>
      <c r="AU22" s="39" t="s">
        <v>57</v>
      </c>
      <c r="AV22" s="39" t="s">
        <v>57</v>
      </c>
      <c r="AW22" s="39" t="s">
        <v>57</v>
      </c>
      <c r="AX22" s="39" t="s">
        <v>57</v>
      </c>
      <c r="AY22" s="39" t="s">
        <v>57</v>
      </c>
      <c r="AZ22" s="39" t="s">
        <v>57</v>
      </c>
      <c r="BA22" s="39" t="s">
        <v>57</v>
      </c>
      <c r="BB22" s="39" t="s">
        <v>57</v>
      </c>
      <c r="BC22" s="39" t="s">
        <v>57</v>
      </c>
      <c r="BE22" s="8"/>
      <c r="BF22" s="8"/>
      <c r="BG22" s="8"/>
      <c r="BH22" s="8"/>
      <c r="BI22" s="8"/>
      <c r="BJ22" s="8"/>
      <c r="BK22" s="8"/>
      <c r="BL22" s="8"/>
      <c r="BM22" s="8"/>
      <c r="BN22" s="8"/>
    </row>
    <row r="23" spans="4:66" outlineLevel="1">
      <c r="D23" s="42" t="str">
        <f>INDEX($AT23:$BC23,MATCH(General!$F$14,$AT$4:$BC$4,0))</f>
        <v>a. Heating, ventilation, and air conditioning</v>
      </c>
      <c r="E23" s="11" t="str">
        <f>General!$F$16</f>
        <v>EUR</v>
      </c>
      <c r="F23" s="25">
        <f t="shared" si="0"/>
        <v>50000</v>
      </c>
      <c r="I23" s="104">
        <f>CAPEX!G20</f>
        <v>0</v>
      </c>
      <c r="J23" s="104">
        <f>CAPEX!H20</f>
        <v>50000</v>
      </c>
      <c r="K23" s="104">
        <f>CAPEX!I20</f>
        <v>0</v>
      </c>
      <c r="L23" s="104">
        <f>CAPEX!J20</f>
        <v>0</v>
      </c>
      <c r="M23" s="104">
        <f>CAPEX!K20</f>
        <v>0</v>
      </c>
      <c r="N23" s="104">
        <f>CAPEX!L20</f>
        <v>0</v>
      </c>
      <c r="O23" s="104">
        <f>CAPEX!M20</f>
        <v>0</v>
      </c>
      <c r="P23" s="104">
        <f>CAPEX!N20</f>
        <v>0</v>
      </c>
      <c r="Q23" s="104">
        <f>CAPEX!O20</f>
        <v>0</v>
      </c>
      <c r="R23" s="104">
        <f>CAPEX!P20</f>
        <v>0</v>
      </c>
      <c r="S23" s="104">
        <f>CAPEX!Q20</f>
        <v>0</v>
      </c>
      <c r="T23" s="104">
        <f>CAPEX!R20</f>
        <v>0</v>
      </c>
      <c r="U23" s="104">
        <f>CAPEX!S20</f>
        <v>0</v>
      </c>
      <c r="V23" s="104">
        <f>CAPEX!T20</f>
        <v>0</v>
      </c>
      <c r="W23" s="104">
        <f>CAPEX!U20</f>
        <v>0</v>
      </c>
      <c r="X23" s="104">
        <f>CAPEX!V20</f>
        <v>0</v>
      </c>
      <c r="Y23" s="104">
        <f>CAPEX!W20</f>
        <v>0</v>
      </c>
      <c r="Z23" s="104">
        <f>CAPEX!X20</f>
        <v>0</v>
      </c>
      <c r="AA23" s="104">
        <f>CAPEX!Y20</f>
        <v>0</v>
      </c>
      <c r="AB23" s="104">
        <f>CAPEX!Z20</f>
        <v>0</v>
      </c>
      <c r="AC23" s="104">
        <f>CAPEX!AA20</f>
        <v>0</v>
      </c>
      <c r="AD23" s="104">
        <f>CAPEX!AB20</f>
        <v>0</v>
      </c>
      <c r="AE23" s="104">
        <f>CAPEX!AC20</f>
        <v>0</v>
      </c>
      <c r="AF23" s="104">
        <f>CAPEX!AD20</f>
        <v>0</v>
      </c>
      <c r="AG23" s="104">
        <f>CAPEX!AE20</f>
        <v>0</v>
      </c>
      <c r="AH23" s="104">
        <f>CAPEX!AF20</f>
        <v>0</v>
      </c>
      <c r="AI23" s="104">
        <f>CAPEX!AG20</f>
        <v>0</v>
      </c>
      <c r="AJ23" s="104">
        <f>CAPEX!AH20</f>
        <v>0</v>
      </c>
      <c r="AK23" s="104">
        <f>CAPEX!AI20</f>
        <v>0</v>
      </c>
      <c r="AL23" s="104">
        <f>CAPEX!AJ20</f>
        <v>0</v>
      </c>
      <c r="AM23" s="104">
        <f>CAPEX!AK20</f>
        <v>0</v>
      </c>
      <c r="AN23" s="104">
        <f>CAPEX!AL20</f>
        <v>0</v>
      </c>
      <c r="AO23" s="104">
        <f>CAPEX!AM20</f>
        <v>0</v>
      </c>
      <c r="AP23" s="104">
        <f>CAPEX!AN20</f>
        <v>0</v>
      </c>
      <c r="AQ23" s="104">
        <f>CAPEX!AO20</f>
        <v>0</v>
      </c>
      <c r="AR23" s="104">
        <f>CAPEX!AP20</f>
        <v>0</v>
      </c>
      <c r="AT23" s="39" t="s">
        <v>35</v>
      </c>
      <c r="AU23" s="39" t="s">
        <v>57</v>
      </c>
      <c r="AV23" s="39" t="s">
        <v>57</v>
      </c>
      <c r="AW23" s="39" t="s">
        <v>57</v>
      </c>
      <c r="AX23" s="39" t="s">
        <v>57</v>
      </c>
      <c r="AY23" s="39" t="s">
        <v>57</v>
      </c>
      <c r="AZ23" s="39" t="s">
        <v>57</v>
      </c>
      <c r="BA23" s="39" t="s">
        <v>57</v>
      </c>
      <c r="BB23" s="39" t="s">
        <v>57</v>
      </c>
      <c r="BC23" s="39" t="s">
        <v>57</v>
      </c>
      <c r="BE23" s="8"/>
      <c r="BF23" s="8"/>
      <c r="BG23" s="8"/>
      <c r="BH23" s="8"/>
      <c r="BI23" s="8"/>
      <c r="BJ23" s="8"/>
      <c r="BK23" s="8"/>
      <c r="BL23" s="8"/>
      <c r="BM23" s="8"/>
      <c r="BN23" s="8"/>
    </row>
    <row r="24" spans="4:66" outlineLevel="1">
      <c r="D24" s="42" t="str">
        <f>INDEX($AT24:$BC24,MATCH(General!$F$14,$AT$4:$BC$4,0))</f>
        <v>b. Solar power plant</v>
      </c>
      <c r="E24" s="11" t="str">
        <f>General!$F$16</f>
        <v>EUR</v>
      </c>
      <c r="F24" s="25">
        <f t="shared" si="0"/>
        <v>10000</v>
      </c>
      <c r="I24" s="104">
        <f>CAPEX!G21</f>
        <v>0</v>
      </c>
      <c r="J24" s="104">
        <f>CAPEX!H21</f>
        <v>10000</v>
      </c>
      <c r="K24" s="104">
        <f>CAPEX!I21</f>
        <v>0</v>
      </c>
      <c r="L24" s="104">
        <f>CAPEX!J21</f>
        <v>0</v>
      </c>
      <c r="M24" s="104">
        <f>CAPEX!K21</f>
        <v>0</v>
      </c>
      <c r="N24" s="104">
        <f>CAPEX!L21</f>
        <v>0</v>
      </c>
      <c r="O24" s="104">
        <f>CAPEX!M21</f>
        <v>0</v>
      </c>
      <c r="P24" s="104">
        <f>CAPEX!N21</f>
        <v>0</v>
      </c>
      <c r="Q24" s="104">
        <f>CAPEX!O21</f>
        <v>0</v>
      </c>
      <c r="R24" s="104">
        <f>CAPEX!P21</f>
        <v>0</v>
      </c>
      <c r="S24" s="104">
        <f>CAPEX!Q21</f>
        <v>0</v>
      </c>
      <c r="T24" s="104">
        <f>CAPEX!R21</f>
        <v>0</v>
      </c>
      <c r="U24" s="104">
        <f>CAPEX!S21</f>
        <v>0</v>
      </c>
      <c r="V24" s="104">
        <f>CAPEX!T21</f>
        <v>0</v>
      </c>
      <c r="W24" s="104">
        <f>CAPEX!U21</f>
        <v>0</v>
      </c>
      <c r="X24" s="104">
        <f>CAPEX!V21</f>
        <v>0</v>
      </c>
      <c r="Y24" s="104">
        <f>CAPEX!W21</f>
        <v>0</v>
      </c>
      <c r="Z24" s="104">
        <f>CAPEX!X21</f>
        <v>0</v>
      </c>
      <c r="AA24" s="104">
        <f>CAPEX!Y21</f>
        <v>0</v>
      </c>
      <c r="AB24" s="104">
        <f>CAPEX!Z21</f>
        <v>0</v>
      </c>
      <c r="AC24" s="104">
        <f>CAPEX!AA21</f>
        <v>0</v>
      </c>
      <c r="AD24" s="104">
        <f>CAPEX!AB21</f>
        <v>0</v>
      </c>
      <c r="AE24" s="104">
        <f>CAPEX!AC21</f>
        <v>0</v>
      </c>
      <c r="AF24" s="104">
        <f>CAPEX!AD21</f>
        <v>0</v>
      </c>
      <c r="AG24" s="104">
        <f>CAPEX!AE21</f>
        <v>0</v>
      </c>
      <c r="AH24" s="104">
        <f>CAPEX!AF21</f>
        <v>0</v>
      </c>
      <c r="AI24" s="104">
        <f>CAPEX!AG21</f>
        <v>0</v>
      </c>
      <c r="AJ24" s="104">
        <f>CAPEX!AH21</f>
        <v>0</v>
      </c>
      <c r="AK24" s="104">
        <f>CAPEX!AI21</f>
        <v>0</v>
      </c>
      <c r="AL24" s="104">
        <f>CAPEX!AJ21</f>
        <v>0</v>
      </c>
      <c r="AM24" s="104">
        <f>CAPEX!AK21</f>
        <v>0</v>
      </c>
      <c r="AN24" s="104">
        <f>CAPEX!AL21</f>
        <v>0</v>
      </c>
      <c r="AO24" s="104">
        <f>CAPEX!AM21</f>
        <v>0</v>
      </c>
      <c r="AP24" s="104">
        <f>CAPEX!AN21</f>
        <v>0</v>
      </c>
      <c r="AQ24" s="104">
        <f>CAPEX!AO21</f>
        <v>0</v>
      </c>
      <c r="AR24" s="104">
        <f>CAPEX!AP21</f>
        <v>0</v>
      </c>
      <c r="AT24" s="39" t="s">
        <v>36</v>
      </c>
      <c r="AU24" s="39" t="s">
        <v>57</v>
      </c>
      <c r="AV24" s="39" t="s">
        <v>57</v>
      </c>
      <c r="AW24" s="39" t="s">
        <v>57</v>
      </c>
      <c r="AX24" s="39" t="s">
        <v>57</v>
      </c>
      <c r="AY24" s="39" t="s">
        <v>57</v>
      </c>
      <c r="AZ24" s="39" t="s">
        <v>57</v>
      </c>
      <c r="BA24" s="39" t="s">
        <v>57</v>
      </c>
      <c r="BB24" s="39" t="s">
        <v>57</v>
      </c>
      <c r="BC24" s="39" t="s">
        <v>57</v>
      </c>
      <c r="BE24" s="8"/>
      <c r="BF24" s="8"/>
      <c r="BG24" s="8"/>
      <c r="BH24" s="8"/>
      <c r="BI24" s="8"/>
      <c r="BJ24" s="8"/>
      <c r="BK24" s="8"/>
      <c r="BL24" s="8"/>
      <c r="BM24" s="8"/>
      <c r="BN24" s="8"/>
    </row>
    <row r="25" spans="4:66" outlineLevel="1">
      <c r="D25" s="42" t="str">
        <f>INDEX($AT25:$BC25,MATCH(General!$F$14,$AT$4:$BC$4,0))</f>
        <v>c. Battery energy storage system</v>
      </c>
      <c r="E25" s="11" t="str">
        <f>General!$F$16</f>
        <v>EUR</v>
      </c>
      <c r="F25" s="25">
        <f t="shared" si="0"/>
        <v>5000</v>
      </c>
      <c r="I25" s="104">
        <f>CAPEX!G22</f>
        <v>0</v>
      </c>
      <c r="J25" s="104">
        <f>CAPEX!H22</f>
        <v>5000</v>
      </c>
      <c r="K25" s="104">
        <f>CAPEX!I22</f>
        <v>0</v>
      </c>
      <c r="L25" s="104">
        <f>CAPEX!J22</f>
        <v>0</v>
      </c>
      <c r="M25" s="104">
        <f>CAPEX!K22</f>
        <v>0</v>
      </c>
      <c r="N25" s="104">
        <f>CAPEX!L22</f>
        <v>0</v>
      </c>
      <c r="O25" s="104">
        <f>CAPEX!M22</f>
        <v>0</v>
      </c>
      <c r="P25" s="104">
        <f>CAPEX!N22</f>
        <v>0</v>
      </c>
      <c r="Q25" s="104">
        <f>CAPEX!O22</f>
        <v>0</v>
      </c>
      <c r="R25" s="104">
        <f>CAPEX!P22</f>
        <v>0</v>
      </c>
      <c r="S25" s="104">
        <f>CAPEX!Q22</f>
        <v>0</v>
      </c>
      <c r="T25" s="104">
        <f>CAPEX!R22</f>
        <v>0</v>
      </c>
      <c r="U25" s="104">
        <f>CAPEX!S22</f>
        <v>0</v>
      </c>
      <c r="V25" s="104">
        <f>CAPEX!T22</f>
        <v>0</v>
      </c>
      <c r="W25" s="104">
        <f>CAPEX!U22</f>
        <v>0</v>
      </c>
      <c r="X25" s="104">
        <f>CAPEX!V22</f>
        <v>0</v>
      </c>
      <c r="Y25" s="104">
        <f>CAPEX!W22</f>
        <v>0</v>
      </c>
      <c r="Z25" s="104">
        <f>CAPEX!X22</f>
        <v>0</v>
      </c>
      <c r="AA25" s="104">
        <f>CAPEX!Y22</f>
        <v>0</v>
      </c>
      <c r="AB25" s="104">
        <f>CAPEX!Z22</f>
        <v>0</v>
      </c>
      <c r="AC25" s="104">
        <f>CAPEX!AA22</f>
        <v>0</v>
      </c>
      <c r="AD25" s="104">
        <f>CAPEX!AB22</f>
        <v>0</v>
      </c>
      <c r="AE25" s="104">
        <f>CAPEX!AC22</f>
        <v>0</v>
      </c>
      <c r="AF25" s="104">
        <f>CAPEX!AD22</f>
        <v>0</v>
      </c>
      <c r="AG25" s="104">
        <f>CAPEX!AE22</f>
        <v>0</v>
      </c>
      <c r="AH25" s="104">
        <f>CAPEX!AF22</f>
        <v>0</v>
      </c>
      <c r="AI25" s="104">
        <f>CAPEX!AG22</f>
        <v>0</v>
      </c>
      <c r="AJ25" s="104">
        <f>CAPEX!AH22</f>
        <v>0</v>
      </c>
      <c r="AK25" s="104">
        <f>CAPEX!AI22</f>
        <v>0</v>
      </c>
      <c r="AL25" s="104">
        <f>CAPEX!AJ22</f>
        <v>0</v>
      </c>
      <c r="AM25" s="104">
        <f>CAPEX!AK22</f>
        <v>0</v>
      </c>
      <c r="AN25" s="104">
        <f>CAPEX!AL22</f>
        <v>0</v>
      </c>
      <c r="AO25" s="104">
        <f>CAPEX!AM22</f>
        <v>0</v>
      </c>
      <c r="AP25" s="104">
        <f>CAPEX!AN22</f>
        <v>0</v>
      </c>
      <c r="AQ25" s="104">
        <f>CAPEX!AO22</f>
        <v>0</v>
      </c>
      <c r="AR25" s="104">
        <f>CAPEX!AP22</f>
        <v>0</v>
      </c>
      <c r="AT25" s="39" t="s">
        <v>37</v>
      </c>
      <c r="AU25" s="39" t="s">
        <v>57</v>
      </c>
      <c r="AV25" s="39" t="s">
        <v>57</v>
      </c>
      <c r="AW25" s="39" t="s">
        <v>57</v>
      </c>
      <c r="AX25" s="39" t="s">
        <v>57</v>
      </c>
      <c r="AY25" s="39" t="s">
        <v>57</v>
      </c>
      <c r="AZ25" s="39" t="s">
        <v>57</v>
      </c>
      <c r="BA25" s="39" t="s">
        <v>57</v>
      </c>
      <c r="BB25" s="39" t="s">
        <v>57</v>
      </c>
      <c r="BC25" s="39" t="s">
        <v>57</v>
      </c>
      <c r="BE25" s="8"/>
      <c r="BF25" s="8"/>
      <c r="BG25" s="8"/>
      <c r="BH25" s="8"/>
      <c r="BI25" s="8"/>
      <c r="BJ25" s="8"/>
      <c r="BK25" s="8"/>
      <c r="BL25" s="8"/>
      <c r="BM25" s="8"/>
      <c r="BN25" s="8"/>
    </row>
    <row r="26" spans="4:66" outlineLevel="1">
      <c r="D26" s="42" t="str">
        <f>INDEX($AT26:$BC26,MATCH(General!$F$14,$AT$4:$BC$4,0))</f>
        <v>d. Charging equipment</v>
      </c>
      <c r="E26" s="11" t="str">
        <f>General!$F$16</f>
        <v>EUR</v>
      </c>
      <c r="F26" s="25">
        <f t="shared" si="0"/>
        <v>1000</v>
      </c>
      <c r="I26" s="104">
        <f>CAPEX!G23</f>
        <v>0</v>
      </c>
      <c r="J26" s="104">
        <f>CAPEX!H23</f>
        <v>1000</v>
      </c>
      <c r="K26" s="104">
        <f>CAPEX!I23</f>
        <v>0</v>
      </c>
      <c r="L26" s="104">
        <f>CAPEX!J23</f>
        <v>0</v>
      </c>
      <c r="M26" s="104">
        <f>CAPEX!K23</f>
        <v>0</v>
      </c>
      <c r="N26" s="104">
        <f>CAPEX!L23</f>
        <v>0</v>
      </c>
      <c r="O26" s="104">
        <f>CAPEX!M23</f>
        <v>0</v>
      </c>
      <c r="P26" s="104">
        <f>CAPEX!N23</f>
        <v>0</v>
      </c>
      <c r="Q26" s="104">
        <f>CAPEX!O23</f>
        <v>0</v>
      </c>
      <c r="R26" s="104">
        <f>CAPEX!P23</f>
        <v>0</v>
      </c>
      <c r="S26" s="104">
        <f>CAPEX!Q23</f>
        <v>0</v>
      </c>
      <c r="T26" s="104">
        <f>CAPEX!R23</f>
        <v>0</v>
      </c>
      <c r="U26" s="104">
        <f>CAPEX!S23</f>
        <v>0</v>
      </c>
      <c r="V26" s="104">
        <f>CAPEX!T23</f>
        <v>0</v>
      </c>
      <c r="W26" s="104">
        <f>CAPEX!U23</f>
        <v>0</v>
      </c>
      <c r="X26" s="104">
        <f>CAPEX!V23</f>
        <v>0</v>
      </c>
      <c r="Y26" s="104">
        <f>CAPEX!W23</f>
        <v>0</v>
      </c>
      <c r="Z26" s="104">
        <f>CAPEX!X23</f>
        <v>0</v>
      </c>
      <c r="AA26" s="104">
        <f>CAPEX!Y23</f>
        <v>0</v>
      </c>
      <c r="AB26" s="104">
        <f>CAPEX!Z23</f>
        <v>0</v>
      </c>
      <c r="AC26" s="104">
        <f>CAPEX!AA23</f>
        <v>0</v>
      </c>
      <c r="AD26" s="104">
        <f>CAPEX!AB23</f>
        <v>0</v>
      </c>
      <c r="AE26" s="104">
        <f>CAPEX!AC23</f>
        <v>0</v>
      </c>
      <c r="AF26" s="104">
        <f>CAPEX!AD23</f>
        <v>0</v>
      </c>
      <c r="AG26" s="104">
        <f>CAPEX!AE23</f>
        <v>0</v>
      </c>
      <c r="AH26" s="104">
        <f>CAPEX!AF23</f>
        <v>0</v>
      </c>
      <c r="AI26" s="104">
        <f>CAPEX!AG23</f>
        <v>0</v>
      </c>
      <c r="AJ26" s="104">
        <f>CAPEX!AH23</f>
        <v>0</v>
      </c>
      <c r="AK26" s="104">
        <f>CAPEX!AI23</f>
        <v>0</v>
      </c>
      <c r="AL26" s="104">
        <f>CAPEX!AJ23</f>
        <v>0</v>
      </c>
      <c r="AM26" s="104">
        <f>CAPEX!AK23</f>
        <v>0</v>
      </c>
      <c r="AN26" s="104">
        <f>CAPEX!AL23</f>
        <v>0</v>
      </c>
      <c r="AO26" s="104">
        <f>CAPEX!AM23</f>
        <v>0</v>
      </c>
      <c r="AP26" s="104">
        <f>CAPEX!AN23</f>
        <v>0</v>
      </c>
      <c r="AQ26" s="104">
        <f>CAPEX!AO23</f>
        <v>0</v>
      </c>
      <c r="AR26" s="104">
        <f>CAPEX!AP23</f>
        <v>0</v>
      </c>
      <c r="AT26" s="39" t="s">
        <v>58</v>
      </c>
      <c r="AU26" s="39" t="s">
        <v>57</v>
      </c>
      <c r="AV26" s="39" t="s">
        <v>57</v>
      </c>
      <c r="AW26" s="39" t="s">
        <v>57</v>
      </c>
      <c r="AX26" s="39" t="s">
        <v>57</v>
      </c>
      <c r="AY26" s="39" t="s">
        <v>57</v>
      </c>
      <c r="AZ26" s="39" t="s">
        <v>57</v>
      </c>
      <c r="BA26" s="39" t="s">
        <v>57</v>
      </c>
      <c r="BB26" s="39" t="s">
        <v>57</v>
      </c>
      <c r="BC26" s="39" t="s">
        <v>57</v>
      </c>
      <c r="BE26" s="8"/>
      <c r="BF26" s="8"/>
      <c r="BG26" s="8"/>
      <c r="BH26" s="8"/>
      <c r="BI26" s="8"/>
      <c r="BJ26" s="8"/>
      <c r="BK26" s="8"/>
      <c r="BL26" s="8"/>
      <c r="BM26" s="8"/>
      <c r="BN26" s="8"/>
    </row>
    <row r="27" spans="4:66" outlineLevel="1">
      <c r="D27" s="42" t="str">
        <f>INDEX($AT27:$BC27,MATCH(General!$F$14,$AT$4:$BC$4,0))</f>
        <v>e. IT equipment and sensors</v>
      </c>
      <c r="E27" s="11" t="str">
        <f>General!$F$16</f>
        <v>EUR</v>
      </c>
      <c r="F27" s="25">
        <f t="shared" si="0"/>
        <v>2000</v>
      </c>
      <c r="I27" s="104">
        <f>CAPEX!G24</f>
        <v>0</v>
      </c>
      <c r="J27" s="104">
        <f>CAPEX!H24</f>
        <v>2000</v>
      </c>
      <c r="K27" s="104">
        <f>CAPEX!I24</f>
        <v>0</v>
      </c>
      <c r="L27" s="104">
        <f>CAPEX!J24</f>
        <v>0</v>
      </c>
      <c r="M27" s="104">
        <f>CAPEX!K24</f>
        <v>0</v>
      </c>
      <c r="N27" s="104">
        <f>CAPEX!L24</f>
        <v>0</v>
      </c>
      <c r="O27" s="104">
        <f>CAPEX!M24</f>
        <v>0</v>
      </c>
      <c r="P27" s="104">
        <f>CAPEX!N24</f>
        <v>0</v>
      </c>
      <c r="Q27" s="104">
        <f>CAPEX!O24</f>
        <v>0</v>
      </c>
      <c r="R27" s="104">
        <f>CAPEX!P24</f>
        <v>0</v>
      </c>
      <c r="S27" s="104">
        <f>CAPEX!Q24</f>
        <v>0</v>
      </c>
      <c r="T27" s="104">
        <f>CAPEX!R24</f>
        <v>0</v>
      </c>
      <c r="U27" s="104">
        <f>CAPEX!S24</f>
        <v>0</v>
      </c>
      <c r="V27" s="104">
        <f>CAPEX!T24</f>
        <v>0</v>
      </c>
      <c r="W27" s="104">
        <f>CAPEX!U24</f>
        <v>0</v>
      </c>
      <c r="X27" s="104">
        <f>CAPEX!V24</f>
        <v>0</v>
      </c>
      <c r="Y27" s="104">
        <f>CAPEX!W24</f>
        <v>0</v>
      </c>
      <c r="Z27" s="104">
        <f>CAPEX!X24</f>
        <v>0</v>
      </c>
      <c r="AA27" s="104">
        <f>CAPEX!Y24</f>
        <v>0</v>
      </c>
      <c r="AB27" s="104">
        <f>CAPEX!Z24</f>
        <v>0</v>
      </c>
      <c r="AC27" s="104">
        <f>CAPEX!AA24</f>
        <v>0</v>
      </c>
      <c r="AD27" s="104">
        <f>CAPEX!AB24</f>
        <v>0</v>
      </c>
      <c r="AE27" s="104">
        <f>CAPEX!AC24</f>
        <v>0</v>
      </c>
      <c r="AF27" s="104">
        <f>CAPEX!AD24</f>
        <v>0</v>
      </c>
      <c r="AG27" s="104">
        <f>CAPEX!AE24</f>
        <v>0</v>
      </c>
      <c r="AH27" s="104">
        <f>CAPEX!AF24</f>
        <v>0</v>
      </c>
      <c r="AI27" s="104">
        <f>CAPEX!AG24</f>
        <v>0</v>
      </c>
      <c r="AJ27" s="104">
        <f>CAPEX!AH24</f>
        <v>0</v>
      </c>
      <c r="AK27" s="104">
        <f>CAPEX!AI24</f>
        <v>0</v>
      </c>
      <c r="AL27" s="104">
        <f>CAPEX!AJ24</f>
        <v>0</v>
      </c>
      <c r="AM27" s="104">
        <f>CAPEX!AK24</f>
        <v>0</v>
      </c>
      <c r="AN27" s="104">
        <f>CAPEX!AL24</f>
        <v>0</v>
      </c>
      <c r="AO27" s="104">
        <f>CAPEX!AM24</f>
        <v>0</v>
      </c>
      <c r="AP27" s="104">
        <f>CAPEX!AN24</f>
        <v>0</v>
      </c>
      <c r="AQ27" s="104">
        <f>CAPEX!AO24</f>
        <v>0</v>
      </c>
      <c r="AR27" s="104">
        <f>CAPEX!AP24</f>
        <v>0</v>
      </c>
      <c r="AT27" s="39" t="s">
        <v>38</v>
      </c>
      <c r="AU27" s="39" t="s">
        <v>57</v>
      </c>
      <c r="AV27" s="39" t="s">
        <v>57</v>
      </c>
      <c r="AW27" s="39" t="s">
        <v>57</v>
      </c>
      <c r="AX27" s="39" t="s">
        <v>57</v>
      </c>
      <c r="AY27" s="39" t="s">
        <v>57</v>
      </c>
      <c r="AZ27" s="39" t="s">
        <v>57</v>
      </c>
      <c r="BA27" s="39" t="s">
        <v>57</v>
      </c>
      <c r="BB27" s="39" t="s">
        <v>57</v>
      </c>
      <c r="BC27" s="39" t="s">
        <v>57</v>
      </c>
      <c r="BE27" s="8"/>
      <c r="BF27" s="8"/>
      <c r="BG27" s="8"/>
      <c r="BH27" s="8"/>
      <c r="BI27" s="8"/>
      <c r="BJ27" s="8"/>
      <c r="BK27" s="8"/>
      <c r="BL27" s="8"/>
      <c r="BM27" s="8"/>
      <c r="BN27" s="8"/>
    </row>
    <row r="28" spans="4:66" outlineLevel="1">
      <c r="D28" s="42" t="str">
        <f>INDEX($AT28:$BC28,MATCH(General!$F$14,$AT$4:$BC$4,0))</f>
        <v>f. Other electric equipment</v>
      </c>
      <c r="E28" s="11" t="str">
        <f>General!$F$16</f>
        <v>EUR</v>
      </c>
      <c r="F28" s="25">
        <f t="shared" si="0"/>
        <v>0</v>
      </c>
      <c r="I28" s="104">
        <f>CAPEX!G25</f>
        <v>0</v>
      </c>
      <c r="J28" s="104">
        <f>CAPEX!H25</f>
        <v>0</v>
      </c>
      <c r="K28" s="104">
        <f>CAPEX!I25</f>
        <v>0</v>
      </c>
      <c r="L28" s="104">
        <f>CAPEX!J25</f>
        <v>0</v>
      </c>
      <c r="M28" s="104">
        <f>CAPEX!K25</f>
        <v>0</v>
      </c>
      <c r="N28" s="104">
        <f>CAPEX!L25</f>
        <v>0</v>
      </c>
      <c r="O28" s="104">
        <f>CAPEX!M25</f>
        <v>0</v>
      </c>
      <c r="P28" s="104">
        <f>CAPEX!N25</f>
        <v>0</v>
      </c>
      <c r="Q28" s="104">
        <f>CAPEX!O25</f>
        <v>0</v>
      </c>
      <c r="R28" s="104">
        <f>CAPEX!P25</f>
        <v>0</v>
      </c>
      <c r="S28" s="104">
        <f>CAPEX!Q25</f>
        <v>0</v>
      </c>
      <c r="T28" s="104">
        <f>CAPEX!R25</f>
        <v>0</v>
      </c>
      <c r="U28" s="104">
        <f>CAPEX!S25</f>
        <v>0</v>
      </c>
      <c r="V28" s="104">
        <f>CAPEX!T25</f>
        <v>0</v>
      </c>
      <c r="W28" s="104">
        <f>CAPEX!U25</f>
        <v>0</v>
      </c>
      <c r="X28" s="104">
        <f>CAPEX!V25</f>
        <v>0</v>
      </c>
      <c r="Y28" s="104">
        <f>CAPEX!W25</f>
        <v>0</v>
      </c>
      <c r="Z28" s="104">
        <f>CAPEX!X25</f>
        <v>0</v>
      </c>
      <c r="AA28" s="104">
        <f>CAPEX!Y25</f>
        <v>0</v>
      </c>
      <c r="AB28" s="104">
        <f>CAPEX!Z25</f>
        <v>0</v>
      </c>
      <c r="AC28" s="104">
        <f>CAPEX!AA25</f>
        <v>0</v>
      </c>
      <c r="AD28" s="104">
        <f>CAPEX!AB25</f>
        <v>0</v>
      </c>
      <c r="AE28" s="104">
        <f>CAPEX!AC25</f>
        <v>0</v>
      </c>
      <c r="AF28" s="104">
        <f>CAPEX!AD25</f>
        <v>0</v>
      </c>
      <c r="AG28" s="104">
        <f>CAPEX!AE25</f>
        <v>0</v>
      </c>
      <c r="AH28" s="104">
        <f>CAPEX!AF25</f>
        <v>0</v>
      </c>
      <c r="AI28" s="104">
        <f>CAPEX!AG25</f>
        <v>0</v>
      </c>
      <c r="AJ28" s="104">
        <f>CAPEX!AH25</f>
        <v>0</v>
      </c>
      <c r="AK28" s="104">
        <f>CAPEX!AI25</f>
        <v>0</v>
      </c>
      <c r="AL28" s="104">
        <f>CAPEX!AJ25</f>
        <v>0</v>
      </c>
      <c r="AM28" s="104">
        <f>CAPEX!AK25</f>
        <v>0</v>
      </c>
      <c r="AN28" s="104">
        <f>CAPEX!AL25</f>
        <v>0</v>
      </c>
      <c r="AO28" s="104">
        <f>CAPEX!AM25</f>
        <v>0</v>
      </c>
      <c r="AP28" s="104">
        <f>CAPEX!AN25</f>
        <v>0</v>
      </c>
      <c r="AQ28" s="104">
        <f>CAPEX!AO25</f>
        <v>0</v>
      </c>
      <c r="AR28" s="104">
        <f>CAPEX!AP25</f>
        <v>0</v>
      </c>
      <c r="AT28" s="39" t="s">
        <v>39</v>
      </c>
      <c r="AU28" s="39" t="s">
        <v>57</v>
      </c>
      <c r="AV28" s="39" t="s">
        <v>57</v>
      </c>
      <c r="AW28" s="39" t="s">
        <v>57</v>
      </c>
      <c r="AX28" s="39" t="s">
        <v>57</v>
      </c>
      <c r="AY28" s="39" t="s">
        <v>57</v>
      </c>
      <c r="AZ28" s="39" t="s">
        <v>57</v>
      </c>
      <c r="BA28" s="39" t="s">
        <v>57</v>
      </c>
      <c r="BB28" s="39" t="s">
        <v>57</v>
      </c>
      <c r="BC28" s="39" t="s">
        <v>57</v>
      </c>
      <c r="BE28" s="8"/>
      <c r="BF28" s="8"/>
      <c r="BG28" s="8"/>
      <c r="BH28" s="8"/>
      <c r="BI28" s="8"/>
      <c r="BJ28" s="8"/>
      <c r="BK28" s="8"/>
      <c r="BL28" s="8"/>
      <c r="BM28" s="8"/>
      <c r="BN28" s="8"/>
    </row>
    <row r="29" spans="4:66" outlineLevel="1">
      <c r="D29" s="42" t="str">
        <f>INDEX($AT29:$BC29,MATCH(General!$F$14,$AT$4:$BC$4,0))</f>
        <v>g. Indoor lighting</v>
      </c>
      <c r="E29" s="11" t="str">
        <f>General!$F$16</f>
        <v>EUR</v>
      </c>
      <c r="F29" s="25">
        <f t="shared" si="0"/>
        <v>1000</v>
      </c>
      <c r="I29" s="104">
        <f>CAPEX!G26</f>
        <v>0</v>
      </c>
      <c r="J29" s="104">
        <f>CAPEX!H26</f>
        <v>1000</v>
      </c>
      <c r="K29" s="104">
        <f>CAPEX!I26</f>
        <v>0</v>
      </c>
      <c r="L29" s="104">
        <f>CAPEX!J26</f>
        <v>0</v>
      </c>
      <c r="M29" s="104">
        <f>CAPEX!K26</f>
        <v>0</v>
      </c>
      <c r="N29" s="104">
        <f>CAPEX!L26</f>
        <v>0</v>
      </c>
      <c r="O29" s="104">
        <f>CAPEX!M26</f>
        <v>0</v>
      </c>
      <c r="P29" s="104">
        <f>CAPEX!N26</f>
        <v>0</v>
      </c>
      <c r="Q29" s="104">
        <f>CAPEX!O26</f>
        <v>0</v>
      </c>
      <c r="R29" s="104">
        <f>CAPEX!P26</f>
        <v>0</v>
      </c>
      <c r="S29" s="104">
        <f>CAPEX!Q26</f>
        <v>0</v>
      </c>
      <c r="T29" s="104">
        <f>CAPEX!R26</f>
        <v>0</v>
      </c>
      <c r="U29" s="104">
        <f>CAPEX!S26</f>
        <v>0</v>
      </c>
      <c r="V29" s="104">
        <f>CAPEX!T26</f>
        <v>0</v>
      </c>
      <c r="W29" s="104">
        <f>CAPEX!U26</f>
        <v>0</v>
      </c>
      <c r="X29" s="104">
        <f>CAPEX!V26</f>
        <v>0</v>
      </c>
      <c r="Y29" s="104">
        <f>CAPEX!W26</f>
        <v>0</v>
      </c>
      <c r="Z29" s="104">
        <f>CAPEX!X26</f>
        <v>0</v>
      </c>
      <c r="AA29" s="104">
        <f>CAPEX!Y26</f>
        <v>0</v>
      </c>
      <c r="AB29" s="104">
        <f>CAPEX!Z26</f>
        <v>0</v>
      </c>
      <c r="AC29" s="104">
        <f>CAPEX!AA26</f>
        <v>0</v>
      </c>
      <c r="AD29" s="104">
        <f>CAPEX!AB26</f>
        <v>0</v>
      </c>
      <c r="AE29" s="104">
        <f>CAPEX!AC26</f>
        <v>0</v>
      </c>
      <c r="AF29" s="104">
        <f>CAPEX!AD26</f>
        <v>0</v>
      </c>
      <c r="AG29" s="104">
        <f>CAPEX!AE26</f>
        <v>0</v>
      </c>
      <c r="AH29" s="104">
        <f>CAPEX!AF26</f>
        <v>0</v>
      </c>
      <c r="AI29" s="104">
        <f>CAPEX!AG26</f>
        <v>0</v>
      </c>
      <c r="AJ29" s="104">
        <f>CAPEX!AH26</f>
        <v>0</v>
      </c>
      <c r="AK29" s="104">
        <f>CAPEX!AI26</f>
        <v>0</v>
      </c>
      <c r="AL29" s="104">
        <f>CAPEX!AJ26</f>
        <v>0</v>
      </c>
      <c r="AM29" s="104">
        <f>CAPEX!AK26</f>
        <v>0</v>
      </c>
      <c r="AN29" s="104">
        <f>CAPEX!AL26</f>
        <v>0</v>
      </c>
      <c r="AO29" s="104">
        <f>CAPEX!AM26</f>
        <v>0</v>
      </c>
      <c r="AP29" s="104">
        <f>CAPEX!AN26</f>
        <v>0</v>
      </c>
      <c r="AQ29" s="104">
        <f>CAPEX!AO26</f>
        <v>0</v>
      </c>
      <c r="AR29" s="104">
        <f>CAPEX!AP26</f>
        <v>0</v>
      </c>
      <c r="AT29" s="39" t="s">
        <v>40</v>
      </c>
      <c r="AU29" s="39" t="s">
        <v>57</v>
      </c>
      <c r="AV29" s="39" t="s">
        <v>57</v>
      </c>
      <c r="AW29" s="39" t="s">
        <v>57</v>
      </c>
      <c r="AX29" s="39" t="s">
        <v>57</v>
      </c>
      <c r="AY29" s="39" t="s">
        <v>57</v>
      </c>
      <c r="AZ29" s="39" t="s">
        <v>57</v>
      </c>
      <c r="BA29" s="39" t="s">
        <v>57</v>
      </c>
      <c r="BB29" s="39" t="s">
        <v>57</v>
      </c>
      <c r="BC29" s="39" t="s">
        <v>57</v>
      </c>
      <c r="BE29" s="8"/>
      <c r="BF29" s="8"/>
      <c r="BG29" s="8"/>
      <c r="BH29" s="8"/>
      <c r="BI29" s="8"/>
      <c r="BJ29" s="8"/>
      <c r="BK29" s="8"/>
      <c r="BL29" s="8"/>
      <c r="BM29" s="8"/>
      <c r="BN29" s="8"/>
    </row>
    <row r="30" spans="4:66" outlineLevel="1">
      <c r="D30" s="12" t="str">
        <f>INDEX($AT30:$BC30,MATCH(General!$F$14,$AT$4:$BC$4,0))</f>
        <v>5. Contingencies</v>
      </c>
      <c r="E30" s="11" t="str">
        <f>General!$F$16</f>
        <v>EUR</v>
      </c>
      <c r="F30" s="25">
        <f t="shared" si="0"/>
        <v>0</v>
      </c>
      <c r="I30" s="104">
        <f>CAPEX!G27</f>
        <v>0</v>
      </c>
      <c r="J30" s="104">
        <f>CAPEX!H27</f>
        <v>0</v>
      </c>
      <c r="K30" s="104">
        <f>CAPEX!I27</f>
        <v>0</v>
      </c>
      <c r="L30" s="104">
        <f>CAPEX!J27</f>
        <v>0</v>
      </c>
      <c r="M30" s="104">
        <f>CAPEX!K27</f>
        <v>0</v>
      </c>
      <c r="N30" s="104">
        <f>CAPEX!L27</f>
        <v>0</v>
      </c>
      <c r="O30" s="104">
        <f>CAPEX!M27</f>
        <v>0</v>
      </c>
      <c r="P30" s="104">
        <f>CAPEX!N27</f>
        <v>0</v>
      </c>
      <c r="Q30" s="104">
        <f>CAPEX!O27</f>
        <v>0</v>
      </c>
      <c r="R30" s="104">
        <f>CAPEX!P27</f>
        <v>0</v>
      </c>
      <c r="S30" s="104">
        <f>CAPEX!Q27</f>
        <v>0</v>
      </c>
      <c r="T30" s="104">
        <f>CAPEX!R27</f>
        <v>0</v>
      </c>
      <c r="U30" s="104">
        <f>CAPEX!S27</f>
        <v>0</v>
      </c>
      <c r="V30" s="104">
        <f>CAPEX!T27</f>
        <v>0</v>
      </c>
      <c r="W30" s="104">
        <f>CAPEX!U27</f>
        <v>0</v>
      </c>
      <c r="X30" s="104">
        <f>CAPEX!V27</f>
        <v>0</v>
      </c>
      <c r="Y30" s="104">
        <f>CAPEX!W27</f>
        <v>0</v>
      </c>
      <c r="Z30" s="104">
        <f>CAPEX!X27</f>
        <v>0</v>
      </c>
      <c r="AA30" s="104">
        <f>CAPEX!Y27</f>
        <v>0</v>
      </c>
      <c r="AB30" s="104">
        <f>CAPEX!Z27</f>
        <v>0</v>
      </c>
      <c r="AC30" s="104">
        <f>CAPEX!AA27</f>
        <v>0</v>
      </c>
      <c r="AD30" s="104">
        <f>CAPEX!AB27</f>
        <v>0</v>
      </c>
      <c r="AE30" s="104">
        <f>CAPEX!AC27</f>
        <v>0</v>
      </c>
      <c r="AF30" s="104">
        <f>CAPEX!AD27</f>
        <v>0</v>
      </c>
      <c r="AG30" s="104">
        <f>CAPEX!AE27</f>
        <v>0</v>
      </c>
      <c r="AH30" s="104">
        <f>CAPEX!AF27</f>
        <v>0</v>
      </c>
      <c r="AI30" s="104">
        <f>CAPEX!AG27</f>
        <v>0</v>
      </c>
      <c r="AJ30" s="104">
        <f>CAPEX!AH27</f>
        <v>0</v>
      </c>
      <c r="AK30" s="104">
        <f>CAPEX!AI27</f>
        <v>0</v>
      </c>
      <c r="AL30" s="104">
        <f>CAPEX!AJ27</f>
        <v>0</v>
      </c>
      <c r="AM30" s="104">
        <f>CAPEX!AK27</f>
        <v>0</v>
      </c>
      <c r="AN30" s="104">
        <f>CAPEX!AL27</f>
        <v>0</v>
      </c>
      <c r="AO30" s="104">
        <f>CAPEX!AM27</f>
        <v>0</v>
      </c>
      <c r="AP30" s="104">
        <f>CAPEX!AN27</f>
        <v>0</v>
      </c>
      <c r="AQ30" s="104">
        <f>CAPEX!AO27</f>
        <v>0</v>
      </c>
      <c r="AR30" s="104">
        <f>CAPEX!AP27</f>
        <v>0</v>
      </c>
      <c r="AT30" s="39" t="s">
        <v>41</v>
      </c>
      <c r="AU30" s="39" t="s">
        <v>57</v>
      </c>
      <c r="AV30" s="39" t="s">
        <v>57</v>
      </c>
      <c r="AW30" s="39" t="s">
        <v>57</v>
      </c>
      <c r="AX30" s="39" t="s">
        <v>57</v>
      </c>
      <c r="AY30" s="39" t="s">
        <v>57</v>
      </c>
      <c r="AZ30" s="39" t="s">
        <v>57</v>
      </c>
      <c r="BA30" s="39" t="s">
        <v>57</v>
      </c>
      <c r="BB30" s="39" t="s">
        <v>57</v>
      </c>
      <c r="BC30" s="39" t="s">
        <v>57</v>
      </c>
      <c r="BE30" s="8"/>
      <c r="BF30" s="8"/>
      <c r="BG30" s="8"/>
      <c r="BH30" s="8"/>
      <c r="BI30" s="8"/>
      <c r="BJ30" s="8"/>
      <c r="BK30" s="8"/>
      <c r="BL30" s="8"/>
      <c r="BM30" s="8"/>
      <c r="BN30" s="8"/>
    </row>
    <row r="31" spans="4:66" outlineLevel="1">
      <c r="D31" s="12" t="str">
        <f>INDEX($AT31:$BC31,MATCH(General!$F$14,$AT$4:$BC$4,0))</f>
        <v>6. Price adjustment</v>
      </c>
      <c r="E31" s="11" t="str">
        <f>General!$F$16</f>
        <v>EUR</v>
      </c>
      <c r="F31" s="25">
        <f t="shared" si="0"/>
        <v>0</v>
      </c>
      <c r="I31" s="104">
        <f>CAPEX!G28</f>
        <v>0</v>
      </c>
      <c r="J31" s="104">
        <f>CAPEX!H28</f>
        <v>0</v>
      </c>
      <c r="K31" s="104">
        <f>CAPEX!I28</f>
        <v>0</v>
      </c>
      <c r="L31" s="104">
        <f>CAPEX!J28</f>
        <v>0</v>
      </c>
      <c r="M31" s="104">
        <f>CAPEX!K28</f>
        <v>0</v>
      </c>
      <c r="N31" s="104">
        <f>CAPEX!L28</f>
        <v>0</v>
      </c>
      <c r="O31" s="104">
        <f>CAPEX!M28</f>
        <v>0</v>
      </c>
      <c r="P31" s="104">
        <f>CAPEX!N28</f>
        <v>0</v>
      </c>
      <c r="Q31" s="104">
        <f>CAPEX!O28</f>
        <v>0</v>
      </c>
      <c r="R31" s="104">
        <f>CAPEX!P28</f>
        <v>0</v>
      </c>
      <c r="S31" s="104">
        <f>CAPEX!Q28</f>
        <v>0</v>
      </c>
      <c r="T31" s="104">
        <f>CAPEX!R28</f>
        <v>0</v>
      </c>
      <c r="U31" s="104">
        <f>CAPEX!S28</f>
        <v>0</v>
      </c>
      <c r="V31" s="104">
        <f>CAPEX!T28</f>
        <v>0</v>
      </c>
      <c r="W31" s="104">
        <f>CAPEX!U28</f>
        <v>0</v>
      </c>
      <c r="X31" s="104">
        <f>CAPEX!V28</f>
        <v>0</v>
      </c>
      <c r="Y31" s="104">
        <f>CAPEX!W28</f>
        <v>0</v>
      </c>
      <c r="Z31" s="104">
        <f>CAPEX!X28</f>
        <v>0</v>
      </c>
      <c r="AA31" s="104">
        <f>CAPEX!Y28</f>
        <v>0</v>
      </c>
      <c r="AB31" s="104">
        <f>CAPEX!Z28</f>
        <v>0</v>
      </c>
      <c r="AC31" s="104">
        <f>CAPEX!AA28</f>
        <v>0</v>
      </c>
      <c r="AD31" s="104">
        <f>CAPEX!AB28</f>
        <v>0</v>
      </c>
      <c r="AE31" s="104">
        <f>CAPEX!AC28</f>
        <v>0</v>
      </c>
      <c r="AF31" s="104">
        <f>CAPEX!AD28</f>
        <v>0</v>
      </c>
      <c r="AG31" s="104">
        <f>CAPEX!AE28</f>
        <v>0</v>
      </c>
      <c r="AH31" s="104">
        <f>CAPEX!AF28</f>
        <v>0</v>
      </c>
      <c r="AI31" s="104">
        <f>CAPEX!AG28</f>
        <v>0</v>
      </c>
      <c r="AJ31" s="104">
        <f>CAPEX!AH28</f>
        <v>0</v>
      </c>
      <c r="AK31" s="104">
        <f>CAPEX!AI28</f>
        <v>0</v>
      </c>
      <c r="AL31" s="104">
        <f>CAPEX!AJ28</f>
        <v>0</v>
      </c>
      <c r="AM31" s="104">
        <f>CAPEX!AK28</f>
        <v>0</v>
      </c>
      <c r="AN31" s="104">
        <f>CAPEX!AL28</f>
        <v>0</v>
      </c>
      <c r="AO31" s="104">
        <f>CAPEX!AM28</f>
        <v>0</v>
      </c>
      <c r="AP31" s="104">
        <f>CAPEX!AN28</f>
        <v>0</v>
      </c>
      <c r="AQ31" s="104">
        <f>CAPEX!AO28</f>
        <v>0</v>
      </c>
      <c r="AR31" s="104">
        <f>CAPEX!AP28</f>
        <v>0</v>
      </c>
      <c r="AT31" s="39" t="s">
        <v>42</v>
      </c>
      <c r="AU31" s="39" t="s">
        <v>57</v>
      </c>
      <c r="AV31" s="39" t="s">
        <v>57</v>
      </c>
      <c r="AW31" s="39" t="s">
        <v>57</v>
      </c>
      <c r="AX31" s="39" t="s">
        <v>57</v>
      </c>
      <c r="AY31" s="39" t="s">
        <v>57</v>
      </c>
      <c r="AZ31" s="39" t="s">
        <v>57</v>
      </c>
      <c r="BA31" s="39" t="s">
        <v>57</v>
      </c>
      <c r="BB31" s="39" t="s">
        <v>57</v>
      </c>
      <c r="BC31" s="39" t="s">
        <v>57</v>
      </c>
      <c r="BE31" s="8"/>
      <c r="BF31" s="8"/>
      <c r="BG31" s="8"/>
      <c r="BH31" s="8"/>
      <c r="BI31" s="8"/>
      <c r="BJ31" s="8"/>
      <c r="BK31" s="8"/>
      <c r="BL31" s="8"/>
      <c r="BM31" s="8"/>
      <c r="BN31" s="8"/>
    </row>
    <row r="32" spans="4:66" outlineLevel="1">
      <c r="D32" s="12" t="str">
        <f>INDEX($AT32:$BC32,MATCH(General!$F$14,$AT$4:$BC$4,0))</f>
        <v>7. Publicity</v>
      </c>
      <c r="E32" s="11" t="str">
        <f>General!$F$16</f>
        <v>EUR</v>
      </c>
      <c r="F32" s="25">
        <f t="shared" si="0"/>
        <v>0</v>
      </c>
      <c r="I32" s="104">
        <f>CAPEX!G29</f>
        <v>0</v>
      </c>
      <c r="J32" s="104">
        <f>CAPEX!H29</f>
        <v>0</v>
      </c>
      <c r="K32" s="104">
        <f>CAPEX!I29</f>
        <v>0</v>
      </c>
      <c r="L32" s="104">
        <f>CAPEX!J29</f>
        <v>0</v>
      </c>
      <c r="M32" s="104">
        <f>CAPEX!K29</f>
        <v>0</v>
      </c>
      <c r="N32" s="104">
        <f>CAPEX!L29</f>
        <v>0</v>
      </c>
      <c r="O32" s="104">
        <f>CAPEX!M29</f>
        <v>0</v>
      </c>
      <c r="P32" s="104">
        <f>CAPEX!N29</f>
        <v>0</v>
      </c>
      <c r="Q32" s="104">
        <f>CAPEX!O29</f>
        <v>0</v>
      </c>
      <c r="R32" s="104">
        <f>CAPEX!P29</f>
        <v>0</v>
      </c>
      <c r="S32" s="104">
        <f>CAPEX!Q29</f>
        <v>0</v>
      </c>
      <c r="T32" s="104">
        <f>CAPEX!R29</f>
        <v>0</v>
      </c>
      <c r="U32" s="104">
        <f>CAPEX!S29</f>
        <v>0</v>
      </c>
      <c r="V32" s="104">
        <f>CAPEX!T29</f>
        <v>0</v>
      </c>
      <c r="W32" s="104">
        <f>CAPEX!U29</f>
        <v>0</v>
      </c>
      <c r="X32" s="104">
        <f>CAPEX!V29</f>
        <v>0</v>
      </c>
      <c r="Y32" s="104">
        <f>CAPEX!W29</f>
        <v>0</v>
      </c>
      <c r="Z32" s="104">
        <f>CAPEX!X29</f>
        <v>0</v>
      </c>
      <c r="AA32" s="104">
        <f>CAPEX!Y29</f>
        <v>0</v>
      </c>
      <c r="AB32" s="104">
        <f>CAPEX!Z29</f>
        <v>0</v>
      </c>
      <c r="AC32" s="104">
        <f>CAPEX!AA29</f>
        <v>0</v>
      </c>
      <c r="AD32" s="104">
        <f>CAPEX!AB29</f>
        <v>0</v>
      </c>
      <c r="AE32" s="104">
        <f>CAPEX!AC29</f>
        <v>0</v>
      </c>
      <c r="AF32" s="104">
        <f>CAPEX!AD29</f>
        <v>0</v>
      </c>
      <c r="AG32" s="104">
        <f>CAPEX!AE29</f>
        <v>0</v>
      </c>
      <c r="AH32" s="104">
        <f>CAPEX!AF29</f>
        <v>0</v>
      </c>
      <c r="AI32" s="104">
        <f>CAPEX!AG29</f>
        <v>0</v>
      </c>
      <c r="AJ32" s="104">
        <f>CAPEX!AH29</f>
        <v>0</v>
      </c>
      <c r="AK32" s="104">
        <f>CAPEX!AI29</f>
        <v>0</v>
      </c>
      <c r="AL32" s="104">
        <f>CAPEX!AJ29</f>
        <v>0</v>
      </c>
      <c r="AM32" s="104">
        <f>CAPEX!AK29</f>
        <v>0</v>
      </c>
      <c r="AN32" s="104">
        <f>CAPEX!AL29</f>
        <v>0</v>
      </c>
      <c r="AO32" s="104">
        <f>CAPEX!AM29</f>
        <v>0</v>
      </c>
      <c r="AP32" s="104">
        <f>CAPEX!AN29</f>
        <v>0</v>
      </c>
      <c r="AQ32" s="104">
        <f>CAPEX!AO29</f>
        <v>0</v>
      </c>
      <c r="AR32" s="104">
        <f>CAPEX!AP29</f>
        <v>0</v>
      </c>
      <c r="AT32" s="39" t="s">
        <v>43</v>
      </c>
      <c r="AU32" s="39" t="s">
        <v>57</v>
      </c>
      <c r="AV32" s="39" t="s">
        <v>57</v>
      </c>
      <c r="AW32" s="39" t="s">
        <v>57</v>
      </c>
      <c r="AX32" s="39" t="s">
        <v>57</v>
      </c>
      <c r="AY32" s="39" t="s">
        <v>57</v>
      </c>
      <c r="AZ32" s="39" t="s">
        <v>57</v>
      </c>
      <c r="BA32" s="39" t="s">
        <v>57</v>
      </c>
      <c r="BB32" s="39" t="s">
        <v>57</v>
      </c>
      <c r="BC32" s="39" t="s">
        <v>57</v>
      </c>
      <c r="BE32" s="8"/>
      <c r="BF32" s="8"/>
      <c r="BG32" s="8"/>
      <c r="BH32" s="8"/>
      <c r="BI32" s="8"/>
      <c r="BJ32" s="8"/>
      <c r="BK32" s="8"/>
      <c r="BL32" s="8"/>
      <c r="BM32" s="8"/>
      <c r="BN32" s="8"/>
    </row>
    <row r="33" spans="4:66" outlineLevel="1">
      <c r="D33" s="12" t="str">
        <f>INDEX($AT33:$BC33,MATCH(General!$F$14,$AT$4:$BC$4,0))</f>
        <v>8. Supervision during contrusction implementation</v>
      </c>
      <c r="E33" s="11" t="str">
        <f>General!$F$16</f>
        <v>EUR</v>
      </c>
      <c r="F33" s="25">
        <f t="shared" si="0"/>
        <v>1000</v>
      </c>
      <c r="I33" s="104">
        <f>CAPEX!G30</f>
        <v>0</v>
      </c>
      <c r="J33" s="104">
        <f>CAPEX!H30</f>
        <v>1000</v>
      </c>
      <c r="K33" s="104">
        <f>CAPEX!I30</f>
        <v>0</v>
      </c>
      <c r="L33" s="104">
        <f>CAPEX!J30</f>
        <v>0</v>
      </c>
      <c r="M33" s="104">
        <f>CAPEX!K30</f>
        <v>0</v>
      </c>
      <c r="N33" s="104">
        <f>CAPEX!L30</f>
        <v>0</v>
      </c>
      <c r="O33" s="104">
        <f>CAPEX!M30</f>
        <v>0</v>
      </c>
      <c r="P33" s="104">
        <f>CAPEX!N30</f>
        <v>0</v>
      </c>
      <c r="Q33" s="104">
        <f>CAPEX!O30</f>
        <v>0</v>
      </c>
      <c r="R33" s="104">
        <f>CAPEX!P30</f>
        <v>0</v>
      </c>
      <c r="S33" s="104">
        <f>CAPEX!Q30</f>
        <v>0</v>
      </c>
      <c r="T33" s="104">
        <f>CAPEX!R30</f>
        <v>0</v>
      </c>
      <c r="U33" s="104">
        <f>CAPEX!S30</f>
        <v>0</v>
      </c>
      <c r="V33" s="104">
        <f>CAPEX!T30</f>
        <v>0</v>
      </c>
      <c r="W33" s="104">
        <f>CAPEX!U30</f>
        <v>0</v>
      </c>
      <c r="X33" s="104">
        <f>CAPEX!V30</f>
        <v>0</v>
      </c>
      <c r="Y33" s="104">
        <f>CAPEX!W30</f>
        <v>0</v>
      </c>
      <c r="Z33" s="104">
        <f>CAPEX!X30</f>
        <v>0</v>
      </c>
      <c r="AA33" s="104">
        <f>CAPEX!Y30</f>
        <v>0</v>
      </c>
      <c r="AB33" s="104">
        <f>CAPEX!Z30</f>
        <v>0</v>
      </c>
      <c r="AC33" s="104">
        <f>CAPEX!AA30</f>
        <v>0</v>
      </c>
      <c r="AD33" s="104">
        <f>CAPEX!AB30</f>
        <v>0</v>
      </c>
      <c r="AE33" s="104">
        <f>CAPEX!AC30</f>
        <v>0</v>
      </c>
      <c r="AF33" s="104">
        <f>CAPEX!AD30</f>
        <v>0</v>
      </c>
      <c r="AG33" s="104">
        <f>CAPEX!AE30</f>
        <v>0</v>
      </c>
      <c r="AH33" s="104">
        <f>CAPEX!AF30</f>
        <v>0</v>
      </c>
      <c r="AI33" s="104">
        <f>CAPEX!AG30</f>
        <v>0</v>
      </c>
      <c r="AJ33" s="104">
        <f>CAPEX!AH30</f>
        <v>0</v>
      </c>
      <c r="AK33" s="104">
        <f>CAPEX!AI30</f>
        <v>0</v>
      </c>
      <c r="AL33" s="104">
        <f>CAPEX!AJ30</f>
        <v>0</v>
      </c>
      <c r="AM33" s="104">
        <f>CAPEX!AK30</f>
        <v>0</v>
      </c>
      <c r="AN33" s="104">
        <f>CAPEX!AL30</f>
        <v>0</v>
      </c>
      <c r="AO33" s="104">
        <f>CAPEX!AM30</f>
        <v>0</v>
      </c>
      <c r="AP33" s="104">
        <f>CAPEX!AN30</f>
        <v>0</v>
      </c>
      <c r="AQ33" s="104">
        <f>CAPEX!AO30</f>
        <v>0</v>
      </c>
      <c r="AR33" s="104">
        <f>CAPEX!AP30</f>
        <v>0</v>
      </c>
      <c r="AT33" s="39" t="s">
        <v>44</v>
      </c>
      <c r="AU33" s="39" t="s">
        <v>57</v>
      </c>
      <c r="AV33" s="39" t="s">
        <v>57</v>
      </c>
      <c r="AW33" s="39" t="s">
        <v>57</v>
      </c>
      <c r="AX33" s="39" t="s">
        <v>57</v>
      </c>
      <c r="AY33" s="39" t="s">
        <v>57</v>
      </c>
      <c r="AZ33" s="39" t="s">
        <v>57</v>
      </c>
      <c r="BA33" s="39" t="s">
        <v>57</v>
      </c>
      <c r="BB33" s="39" t="s">
        <v>57</v>
      </c>
      <c r="BC33" s="39" t="s">
        <v>57</v>
      </c>
      <c r="BE33" s="8"/>
      <c r="BF33" s="8"/>
      <c r="BG33" s="8"/>
      <c r="BH33" s="8"/>
      <c r="BI33" s="8"/>
      <c r="BJ33" s="8"/>
      <c r="BK33" s="8"/>
      <c r="BL33" s="8"/>
      <c r="BM33" s="8"/>
      <c r="BN33" s="8"/>
    </row>
    <row r="34" spans="4:66" outlineLevel="1">
      <c r="D34" s="12" t="str">
        <f>INDEX($AT34:$BC34,MATCH(General!$F$14,$AT$4:$BC$4,0))</f>
        <v>9. Technical assistance</v>
      </c>
      <c r="E34" s="11" t="str">
        <f>General!$F$16</f>
        <v>EUR</v>
      </c>
      <c r="F34" s="25">
        <f t="shared" si="0"/>
        <v>0</v>
      </c>
      <c r="I34" s="104">
        <f>CAPEX!G31</f>
        <v>0</v>
      </c>
      <c r="J34" s="104">
        <f>CAPEX!H31</f>
        <v>0</v>
      </c>
      <c r="K34" s="104">
        <f>CAPEX!I31</f>
        <v>0</v>
      </c>
      <c r="L34" s="104">
        <f>CAPEX!J31</f>
        <v>0</v>
      </c>
      <c r="M34" s="104">
        <f>CAPEX!K31</f>
        <v>0</v>
      </c>
      <c r="N34" s="104">
        <f>CAPEX!L31</f>
        <v>0</v>
      </c>
      <c r="O34" s="104">
        <f>CAPEX!M31</f>
        <v>0</v>
      </c>
      <c r="P34" s="104">
        <f>CAPEX!N31</f>
        <v>0</v>
      </c>
      <c r="Q34" s="104">
        <f>CAPEX!O31</f>
        <v>0</v>
      </c>
      <c r="R34" s="104">
        <f>CAPEX!P31</f>
        <v>0</v>
      </c>
      <c r="S34" s="104">
        <f>CAPEX!Q31</f>
        <v>0</v>
      </c>
      <c r="T34" s="104">
        <f>CAPEX!R31</f>
        <v>0</v>
      </c>
      <c r="U34" s="104">
        <f>CAPEX!S31</f>
        <v>0</v>
      </c>
      <c r="V34" s="104">
        <f>CAPEX!T31</f>
        <v>0</v>
      </c>
      <c r="W34" s="104">
        <f>CAPEX!U31</f>
        <v>0</v>
      </c>
      <c r="X34" s="104">
        <f>CAPEX!V31</f>
        <v>0</v>
      </c>
      <c r="Y34" s="104">
        <f>CAPEX!W31</f>
        <v>0</v>
      </c>
      <c r="Z34" s="104">
        <f>CAPEX!X31</f>
        <v>0</v>
      </c>
      <c r="AA34" s="104">
        <f>CAPEX!Y31</f>
        <v>0</v>
      </c>
      <c r="AB34" s="104">
        <f>CAPEX!Z31</f>
        <v>0</v>
      </c>
      <c r="AC34" s="104">
        <f>CAPEX!AA31</f>
        <v>0</v>
      </c>
      <c r="AD34" s="104">
        <f>CAPEX!AB31</f>
        <v>0</v>
      </c>
      <c r="AE34" s="104">
        <f>CAPEX!AC31</f>
        <v>0</v>
      </c>
      <c r="AF34" s="104">
        <f>CAPEX!AD31</f>
        <v>0</v>
      </c>
      <c r="AG34" s="104">
        <f>CAPEX!AE31</f>
        <v>0</v>
      </c>
      <c r="AH34" s="104">
        <f>CAPEX!AF31</f>
        <v>0</v>
      </c>
      <c r="AI34" s="104">
        <f>CAPEX!AG31</f>
        <v>0</v>
      </c>
      <c r="AJ34" s="104">
        <f>CAPEX!AH31</f>
        <v>0</v>
      </c>
      <c r="AK34" s="104">
        <f>CAPEX!AI31</f>
        <v>0</v>
      </c>
      <c r="AL34" s="104">
        <f>CAPEX!AJ31</f>
        <v>0</v>
      </c>
      <c r="AM34" s="104">
        <f>CAPEX!AK31</f>
        <v>0</v>
      </c>
      <c r="AN34" s="104">
        <f>CAPEX!AL31</f>
        <v>0</v>
      </c>
      <c r="AO34" s="104">
        <f>CAPEX!AM31</f>
        <v>0</v>
      </c>
      <c r="AP34" s="104">
        <f>CAPEX!AN31</f>
        <v>0</v>
      </c>
      <c r="AQ34" s="104">
        <f>CAPEX!AO31</f>
        <v>0</v>
      </c>
      <c r="AR34" s="104">
        <f>CAPEX!AP31</f>
        <v>0</v>
      </c>
      <c r="AT34" s="39" t="s">
        <v>45</v>
      </c>
      <c r="AU34" s="39" t="s">
        <v>57</v>
      </c>
      <c r="AV34" s="39" t="s">
        <v>57</v>
      </c>
      <c r="AW34" s="39" t="s">
        <v>57</v>
      </c>
      <c r="AX34" s="39" t="s">
        <v>57</v>
      </c>
      <c r="AY34" s="39" t="s">
        <v>57</v>
      </c>
      <c r="AZ34" s="39" t="s">
        <v>57</v>
      </c>
      <c r="BA34" s="39" t="s">
        <v>57</v>
      </c>
      <c r="BB34" s="39" t="s">
        <v>57</v>
      </c>
      <c r="BC34" s="39" t="s">
        <v>57</v>
      </c>
      <c r="BE34" s="8"/>
      <c r="BF34" s="8"/>
      <c r="BG34" s="8"/>
      <c r="BH34" s="8"/>
      <c r="BI34" s="8"/>
      <c r="BJ34" s="8"/>
      <c r="BK34" s="8"/>
      <c r="BL34" s="8"/>
      <c r="BM34" s="8"/>
      <c r="BN34" s="8"/>
    </row>
    <row r="35" spans="4:66" outlineLevel="1">
      <c r="D35" s="41" t="str">
        <f>INDEX($AT35:$BC35,MATCH(General!$F$14,$AT$4:$BC$4,0))</f>
        <v>Total</v>
      </c>
      <c r="E35" s="17" t="str">
        <f>General!$F$16</f>
        <v>EUR</v>
      </c>
      <c r="F35" s="28">
        <f t="shared" si="0"/>
        <v>300000</v>
      </c>
      <c r="I35" s="16">
        <f>SUM(I13:I15,I22,I30:I34)</f>
        <v>30000</v>
      </c>
      <c r="J35" s="16">
        <f t="shared" ref="J35:P35" si="5">SUM(J13:J15,J22,J30:J34)</f>
        <v>270000</v>
      </c>
      <c r="K35" s="16">
        <f t="shared" si="5"/>
        <v>0</v>
      </c>
      <c r="L35" s="16">
        <f t="shared" si="5"/>
        <v>0</v>
      </c>
      <c r="M35" s="16">
        <f t="shared" si="5"/>
        <v>0</v>
      </c>
      <c r="N35" s="16">
        <f t="shared" si="5"/>
        <v>0</v>
      </c>
      <c r="O35" s="16">
        <f t="shared" si="5"/>
        <v>0</v>
      </c>
      <c r="P35" s="16">
        <f t="shared" si="5"/>
        <v>0</v>
      </c>
      <c r="Q35" s="16">
        <f t="shared" ref="Q35:AR35" si="6">SUM(Q13:Q15,Q22,Q30:Q34)</f>
        <v>0</v>
      </c>
      <c r="R35" s="16">
        <f t="shared" si="6"/>
        <v>0</v>
      </c>
      <c r="S35" s="16">
        <f t="shared" si="6"/>
        <v>0</v>
      </c>
      <c r="T35" s="16">
        <f t="shared" si="6"/>
        <v>0</v>
      </c>
      <c r="U35" s="16">
        <f t="shared" si="6"/>
        <v>0</v>
      </c>
      <c r="V35" s="16">
        <f t="shared" si="6"/>
        <v>0</v>
      </c>
      <c r="W35" s="16">
        <f t="shared" si="6"/>
        <v>0</v>
      </c>
      <c r="X35" s="16">
        <f t="shared" si="6"/>
        <v>0</v>
      </c>
      <c r="Y35" s="16">
        <f t="shared" si="6"/>
        <v>0</v>
      </c>
      <c r="Z35" s="16">
        <f t="shared" si="6"/>
        <v>0</v>
      </c>
      <c r="AA35" s="16">
        <f t="shared" si="6"/>
        <v>0</v>
      </c>
      <c r="AB35" s="16">
        <f t="shared" si="6"/>
        <v>0</v>
      </c>
      <c r="AC35" s="16">
        <f t="shared" si="6"/>
        <v>0</v>
      </c>
      <c r="AD35" s="16">
        <f t="shared" si="6"/>
        <v>0</v>
      </c>
      <c r="AE35" s="16">
        <f t="shared" si="6"/>
        <v>0</v>
      </c>
      <c r="AF35" s="16">
        <f t="shared" si="6"/>
        <v>0</v>
      </c>
      <c r="AG35" s="16">
        <f t="shared" si="6"/>
        <v>0</v>
      </c>
      <c r="AH35" s="16">
        <f t="shared" si="6"/>
        <v>0</v>
      </c>
      <c r="AI35" s="16">
        <f t="shared" si="6"/>
        <v>0</v>
      </c>
      <c r="AJ35" s="16">
        <f t="shared" si="6"/>
        <v>0</v>
      </c>
      <c r="AK35" s="16">
        <f t="shared" si="6"/>
        <v>0</v>
      </c>
      <c r="AL35" s="16">
        <f t="shared" si="6"/>
        <v>0</v>
      </c>
      <c r="AM35" s="16">
        <f t="shared" si="6"/>
        <v>0</v>
      </c>
      <c r="AN35" s="16">
        <f t="shared" si="6"/>
        <v>0</v>
      </c>
      <c r="AO35" s="16">
        <f t="shared" si="6"/>
        <v>0</v>
      </c>
      <c r="AP35" s="16">
        <f t="shared" si="6"/>
        <v>0</v>
      </c>
      <c r="AQ35" s="16">
        <f t="shared" si="6"/>
        <v>0</v>
      </c>
      <c r="AR35" s="16">
        <f t="shared" si="6"/>
        <v>0</v>
      </c>
      <c r="AT35" s="39" t="s">
        <v>61</v>
      </c>
      <c r="AU35" s="39" t="s">
        <v>57</v>
      </c>
      <c r="AV35" s="39" t="s">
        <v>57</v>
      </c>
      <c r="AW35" s="39" t="s">
        <v>57</v>
      </c>
      <c r="AX35" s="39" t="s">
        <v>57</v>
      </c>
      <c r="AY35" s="39" t="s">
        <v>57</v>
      </c>
      <c r="AZ35" s="39" t="s">
        <v>57</v>
      </c>
      <c r="BA35" s="39" t="s">
        <v>57</v>
      </c>
      <c r="BB35" s="39" t="s">
        <v>57</v>
      </c>
      <c r="BC35" s="39" t="s">
        <v>57</v>
      </c>
      <c r="BE35" s="8"/>
      <c r="BF35" s="8"/>
      <c r="BG35" s="8"/>
      <c r="BH35" s="8"/>
      <c r="BI35" s="8"/>
      <c r="BJ35" s="8"/>
      <c r="BK35" s="8"/>
      <c r="BL35" s="8"/>
      <c r="BM35" s="8"/>
      <c r="BN35" s="8"/>
    </row>
    <row r="36" spans="4:66" outlineLevel="1">
      <c r="D36" s="12" t="str">
        <f>INDEX($AT36:$BC36,MATCH(General!$F$14,$AT$4:$BC$4,0))</f>
        <v>VAT expense</v>
      </c>
      <c r="E36" s="11" t="str">
        <f>General!$F$16</f>
        <v>EUR</v>
      </c>
      <c r="F36" s="25">
        <f t="shared" ref="F36" si="7">SUM(I36:AR36)</f>
        <v>0</v>
      </c>
      <c r="I36" s="104">
        <f>CAPEX!G33</f>
        <v>0</v>
      </c>
      <c r="J36" s="104">
        <f>CAPEX!H33</f>
        <v>0</v>
      </c>
      <c r="K36" s="104">
        <f>CAPEX!I33</f>
        <v>0</v>
      </c>
      <c r="L36" s="104">
        <f>CAPEX!J33</f>
        <v>0</v>
      </c>
      <c r="M36" s="104">
        <f>CAPEX!K33</f>
        <v>0</v>
      </c>
      <c r="N36" s="104">
        <f>CAPEX!L33</f>
        <v>0</v>
      </c>
      <c r="O36" s="104">
        <f>CAPEX!M33</f>
        <v>0</v>
      </c>
      <c r="P36" s="104">
        <f>CAPEX!N33</f>
        <v>0</v>
      </c>
      <c r="Q36" s="104">
        <f>CAPEX!O33</f>
        <v>0</v>
      </c>
      <c r="R36" s="104">
        <f>CAPEX!P33</f>
        <v>0</v>
      </c>
      <c r="S36" s="104">
        <f>CAPEX!Q33</f>
        <v>0</v>
      </c>
      <c r="T36" s="104">
        <f>CAPEX!R33</f>
        <v>0</v>
      </c>
      <c r="U36" s="104">
        <f>CAPEX!S33</f>
        <v>0</v>
      </c>
      <c r="V36" s="104">
        <f>CAPEX!T33</f>
        <v>0</v>
      </c>
      <c r="W36" s="104">
        <f>CAPEX!U33</f>
        <v>0</v>
      </c>
      <c r="X36" s="104">
        <f>CAPEX!V33</f>
        <v>0</v>
      </c>
      <c r="Y36" s="104">
        <f>CAPEX!W33</f>
        <v>0</v>
      </c>
      <c r="Z36" s="104">
        <f>CAPEX!X33</f>
        <v>0</v>
      </c>
      <c r="AA36" s="104">
        <f>CAPEX!Y33</f>
        <v>0</v>
      </c>
      <c r="AB36" s="104">
        <f>CAPEX!Z33</f>
        <v>0</v>
      </c>
      <c r="AC36" s="104">
        <f>CAPEX!AA33</f>
        <v>0</v>
      </c>
      <c r="AD36" s="104">
        <f>CAPEX!AB33</f>
        <v>0</v>
      </c>
      <c r="AE36" s="104">
        <f>CAPEX!AC33</f>
        <v>0</v>
      </c>
      <c r="AF36" s="104">
        <f>CAPEX!AD33</f>
        <v>0</v>
      </c>
      <c r="AG36" s="104">
        <f>CAPEX!AE33</f>
        <v>0</v>
      </c>
      <c r="AH36" s="104">
        <f>CAPEX!AF33</f>
        <v>0</v>
      </c>
      <c r="AI36" s="104">
        <f>CAPEX!AG33</f>
        <v>0</v>
      </c>
      <c r="AJ36" s="104">
        <f>CAPEX!AH33</f>
        <v>0</v>
      </c>
      <c r="AK36" s="104">
        <f>CAPEX!AI33</f>
        <v>0</v>
      </c>
      <c r="AL36" s="104">
        <f>CAPEX!AJ33</f>
        <v>0</v>
      </c>
      <c r="AM36" s="104">
        <f>CAPEX!AK33</f>
        <v>0</v>
      </c>
      <c r="AN36" s="104">
        <f>CAPEX!AL33</f>
        <v>0</v>
      </c>
      <c r="AO36" s="104">
        <f>CAPEX!AM33</f>
        <v>0</v>
      </c>
      <c r="AP36" s="104">
        <f>CAPEX!AN33</f>
        <v>0</v>
      </c>
      <c r="AQ36" s="104">
        <f>CAPEX!AO33</f>
        <v>0</v>
      </c>
      <c r="AR36" s="104">
        <f>CAPEX!AP33</f>
        <v>0</v>
      </c>
      <c r="AT36" s="39" t="s">
        <v>99</v>
      </c>
      <c r="AU36" s="39" t="s">
        <v>57</v>
      </c>
      <c r="AV36" s="39" t="s">
        <v>57</v>
      </c>
      <c r="AW36" s="39" t="s">
        <v>57</v>
      </c>
      <c r="AX36" s="39" t="s">
        <v>57</v>
      </c>
      <c r="AY36" s="39" t="s">
        <v>57</v>
      </c>
      <c r="AZ36" s="39" t="s">
        <v>57</v>
      </c>
      <c r="BA36" s="39" t="s">
        <v>57</v>
      </c>
      <c r="BB36" s="39" t="s">
        <v>57</v>
      </c>
      <c r="BC36" s="39" t="s">
        <v>57</v>
      </c>
      <c r="BE36" s="8"/>
      <c r="BF36" s="8"/>
      <c r="BG36" s="8"/>
      <c r="BH36" s="8"/>
      <c r="BI36" s="8"/>
      <c r="BJ36" s="8"/>
      <c r="BK36" s="8"/>
      <c r="BL36" s="8"/>
      <c r="BM36" s="8"/>
      <c r="BN36" s="8"/>
    </row>
    <row r="37" spans="4:66" outlineLevel="1">
      <c r="D37" s="41" t="str">
        <f>INDEX($AT37:$BC37,MATCH(General!$F$14,$AT$4:$BC$4,0))</f>
        <v>Total incl. VAT</v>
      </c>
      <c r="E37" s="17" t="str">
        <f>General!$F$16</f>
        <v>EUR</v>
      </c>
      <c r="F37" s="28">
        <f t="shared" si="0"/>
        <v>300000</v>
      </c>
      <c r="I37" s="16">
        <f>SUM(I35:I36)</f>
        <v>30000</v>
      </c>
      <c r="J37" s="16">
        <f t="shared" ref="J37:AR37" si="8">SUM(J35:J36)</f>
        <v>270000</v>
      </c>
      <c r="K37" s="16">
        <f t="shared" si="8"/>
        <v>0</v>
      </c>
      <c r="L37" s="16">
        <f t="shared" si="8"/>
        <v>0</v>
      </c>
      <c r="M37" s="16">
        <f t="shared" si="8"/>
        <v>0</v>
      </c>
      <c r="N37" s="16">
        <f t="shared" si="8"/>
        <v>0</v>
      </c>
      <c r="O37" s="16">
        <f t="shared" si="8"/>
        <v>0</v>
      </c>
      <c r="P37" s="16">
        <f t="shared" si="8"/>
        <v>0</v>
      </c>
      <c r="Q37" s="16">
        <f t="shared" si="8"/>
        <v>0</v>
      </c>
      <c r="R37" s="16">
        <f t="shared" si="8"/>
        <v>0</v>
      </c>
      <c r="S37" s="16">
        <f t="shared" si="8"/>
        <v>0</v>
      </c>
      <c r="T37" s="16">
        <f t="shared" si="8"/>
        <v>0</v>
      </c>
      <c r="U37" s="16">
        <f t="shared" si="8"/>
        <v>0</v>
      </c>
      <c r="V37" s="16">
        <f t="shared" si="8"/>
        <v>0</v>
      </c>
      <c r="W37" s="16">
        <f t="shared" si="8"/>
        <v>0</v>
      </c>
      <c r="X37" s="16">
        <f t="shared" si="8"/>
        <v>0</v>
      </c>
      <c r="Y37" s="16">
        <f t="shared" si="8"/>
        <v>0</v>
      </c>
      <c r="Z37" s="16">
        <f t="shared" si="8"/>
        <v>0</v>
      </c>
      <c r="AA37" s="16">
        <f t="shared" si="8"/>
        <v>0</v>
      </c>
      <c r="AB37" s="16">
        <f t="shared" si="8"/>
        <v>0</v>
      </c>
      <c r="AC37" s="16">
        <f t="shared" si="8"/>
        <v>0</v>
      </c>
      <c r="AD37" s="16">
        <f t="shared" si="8"/>
        <v>0</v>
      </c>
      <c r="AE37" s="16">
        <f t="shared" si="8"/>
        <v>0</v>
      </c>
      <c r="AF37" s="16">
        <f t="shared" si="8"/>
        <v>0</v>
      </c>
      <c r="AG37" s="16">
        <f t="shared" si="8"/>
        <v>0</v>
      </c>
      <c r="AH37" s="16">
        <f t="shared" si="8"/>
        <v>0</v>
      </c>
      <c r="AI37" s="16">
        <f t="shared" si="8"/>
        <v>0</v>
      </c>
      <c r="AJ37" s="16">
        <f t="shared" si="8"/>
        <v>0</v>
      </c>
      <c r="AK37" s="16">
        <f t="shared" si="8"/>
        <v>0</v>
      </c>
      <c r="AL37" s="16">
        <f t="shared" si="8"/>
        <v>0</v>
      </c>
      <c r="AM37" s="16">
        <f t="shared" si="8"/>
        <v>0</v>
      </c>
      <c r="AN37" s="16">
        <f t="shared" si="8"/>
        <v>0</v>
      </c>
      <c r="AO37" s="16">
        <f t="shared" si="8"/>
        <v>0</v>
      </c>
      <c r="AP37" s="16">
        <f t="shared" si="8"/>
        <v>0</v>
      </c>
      <c r="AQ37" s="16">
        <f t="shared" si="8"/>
        <v>0</v>
      </c>
      <c r="AR37" s="16">
        <f t="shared" si="8"/>
        <v>0</v>
      </c>
      <c r="AT37" s="39" t="s">
        <v>62</v>
      </c>
      <c r="AU37" s="39" t="s">
        <v>57</v>
      </c>
      <c r="AV37" s="39" t="s">
        <v>57</v>
      </c>
      <c r="AW37" s="39" t="s">
        <v>57</v>
      </c>
      <c r="AX37" s="39" t="s">
        <v>57</v>
      </c>
      <c r="AY37" s="39" t="s">
        <v>57</v>
      </c>
      <c r="AZ37" s="39" t="s">
        <v>57</v>
      </c>
      <c r="BA37" s="39" t="s">
        <v>57</v>
      </c>
      <c r="BB37" s="39" t="s">
        <v>57</v>
      </c>
      <c r="BC37" s="39" t="s">
        <v>57</v>
      </c>
      <c r="BE37" s="8"/>
      <c r="BF37" s="8"/>
      <c r="BG37" s="8"/>
      <c r="BH37" s="8"/>
      <c r="BI37" s="8"/>
      <c r="BJ37" s="8"/>
      <c r="BK37" s="8"/>
      <c r="BL37" s="8"/>
      <c r="BM37" s="8"/>
      <c r="BN37" s="8"/>
    </row>
    <row r="38" spans="4:66" outlineLevel="1">
      <c r="E38" s="11"/>
    </row>
    <row r="39" spans="4:66" outlineLevel="1">
      <c r="D39" s="2" t="str">
        <f>INDEX($AT39:$BC39,MATCH(General!$F$14,$AT$4:$BC$4,0))</f>
        <v>Capital expenditures - non-eligible for grant funding</v>
      </c>
      <c r="E39" s="11"/>
      <c r="AT39" s="39" t="s">
        <v>59</v>
      </c>
      <c r="AU39" s="39" t="s">
        <v>57</v>
      </c>
      <c r="AV39" s="39" t="s">
        <v>57</v>
      </c>
      <c r="AW39" s="39" t="s">
        <v>57</v>
      </c>
      <c r="AX39" s="39" t="s">
        <v>57</v>
      </c>
      <c r="AY39" s="39" t="s">
        <v>57</v>
      </c>
      <c r="AZ39" s="39" t="s">
        <v>57</v>
      </c>
      <c r="BA39" s="39" t="s">
        <v>57</v>
      </c>
      <c r="BB39" s="39" t="s">
        <v>57</v>
      </c>
      <c r="BC39" s="39" t="s">
        <v>57</v>
      </c>
    </row>
    <row r="40" spans="4:66" outlineLevel="1">
      <c r="D40" s="12" t="str">
        <f>INDEX($AT40:$BC40,MATCH(General!$F$14,$AT$4:$BC$4,0))</f>
        <v>1. Planning/design fees</v>
      </c>
      <c r="E40" s="11" t="str">
        <f>General!$F$16</f>
        <v>EUR</v>
      </c>
      <c r="F40" s="25">
        <f t="shared" ref="F40:F62" si="9">SUM(I40:AR40)</f>
        <v>0</v>
      </c>
      <c r="I40" s="104">
        <f>CAPEX!G38</f>
        <v>0</v>
      </c>
      <c r="J40" s="104">
        <f>CAPEX!H38</f>
        <v>0</v>
      </c>
      <c r="K40" s="104">
        <f>CAPEX!I38</f>
        <v>0</v>
      </c>
      <c r="L40" s="104">
        <f>CAPEX!J38</f>
        <v>0</v>
      </c>
      <c r="M40" s="104">
        <f>CAPEX!K38</f>
        <v>0</v>
      </c>
      <c r="N40" s="104">
        <f>CAPEX!L38</f>
        <v>0</v>
      </c>
      <c r="O40" s="104">
        <f>CAPEX!M38</f>
        <v>0</v>
      </c>
      <c r="P40" s="104">
        <f>CAPEX!N38</f>
        <v>0</v>
      </c>
      <c r="Q40" s="104">
        <f>CAPEX!O38</f>
        <v>0</v>
      </c>
      <c r="R40" s="104">
        <f>CAPEX!P38</f>
        <v>0</v>
      </c>
      <c r="S40" s="104">
        <f>CAPEX!Q38</f>
        <v>0</v>
      </c>
      <c r="T40" s="104">
        <f>CAPEX!R38</f>
        <v>0</v>
      </c>
      <c r="U40" s="104">
        <f>CAPEX!S38</f>
        <v>0</v>
      </c>
      <c r="V40" s="104">
        <f>CAPEX!T38</f>
        <v>0</v>
      </c>
      <c r="W40" s="104">
        <f>CAPEX!U38</f>
        <v>0</v>
      </c>
      <c r="X40" s="104">
        <f>CAPEX!V38</f>
        <v>0</v>
      </c>
      <c r="Y40" s="104">
        <f>CAPEX!W38</f>
        <v>0</v>
      </c>
      <c r="Z40" s="104">
        <f>CAPEX!X38</f>
        <v>0</v>
      </c>
      <c r="AA40" s="104">
        <f>CAPEX!Y38</f>
        <v>0</v>
      </c>
      <c r="AB40" s="104">
        <f>CAPEX!Z38</f>
        <v>0</v>
      </c>
      <c r="AC40" s="104">
        <f>CAPEX!AA38</f>
        <v>0</v>
      </c>
      <c r="AD40" s="104">
        <f>CAPEX!AB38</f>
        <v>0</v>
      </c>
      <c r="AE40" s="104">
        <f>CAPEX!AC38</f>
        <v>0</v>
      </c>
      <c r="AF40" s="104">
        <f>CAPEX!AD38</f>
        <v>0</v>
      </c>
      <c r="AG40" s="104">
        <f>CAPEX!AE38</f>
        <v>0</v>
      </c>
      <c r="AH40" s="104">
        <f>CAPEX!AF38</f>
        <v>0</v>
      </c>
      <c r="AI40" s="104">
        <f>CAPEX!AG38</f>
        <v>0</v>
      </c>
      <c r="AJ40" s="104">
        <f>CAPEX!AH38</f>
        <v>0</v>
      </c>
      <c r="AK40" s="104">
        <f>CAPEX!AI38</f>
        <v>0</v>
      </c>
      <c r="AL40" s="104">
        <f>CAPEX!AJ38</f>
        <v>0</v>
      </c>
      <c r="AM40" s="104">
        <f>CAPEX!AK38</f>
        <v>0</v>
      </c>
      <c r="AN40" s="104">
        <f>CAPEX!AL38</f>
        <v>0</v>
      </c>
      <c r="AO40" s="104">
        <f>CAPEX!AM38</f>
        <v>0</v>
      </c>
      <c r="AP40" s="104">
        <f>CAPEX!AN38</f>
        <v>0</v>
      </c>
      <c r="AQ40" s="104">
        <f>CAPEX!AO38</f>
        <v>0</v>
      </c>
      <c r="AR40" s="104">
        <f>CAPEX!AP38</f>
        <v>0</v>
      </c>
      <c r="AT40" s="39" t="s">
        <v>25</v>
      </c>
      <c r="AU40" s="39" t="s">
        <v>57</v>
      </c>
      <c r="AV40" s="39" t="s">
        <v>57</v>
      </c>
      <c r="AW40" s="39" t="s">
        <v>57</v>
      </c>
      <c r="AX40" s="39" t="s">
        <v>57</v>
      </c>
      <c r="AY40" s="39" t="s">
        <v>57</v>
      </c>
      <c r="AZ40" s="39" t="s">
        <v>57</v>
      </c>
      <c r="BA40" s="39" t="s">
        <v>57</v>
      </c>
      <c r="BB40" s="39" t="s">
        <v>57</v>
      </c>
      <c r="BC40" s="39" t="s">
        <v>57</v>
      </c>
      <c r="BE40" s="8"/>
      <c r="BF40" s="8"/>
      <c r="BG40" s="8"/>
      <c r="BH40" s="8"/>
      <c r="BI40" s="8"/>
      <c r="BJ40" s="8"/>
      <c r="BK40" s="8"/>
      <c r="BL40" s="8"/>
      <c r="BM40" s="8"/>
      <c r="BN40" s="8"/>
    </row>
    <row r="41" spans="4:66" outlineLevel="1">
      <c r="D41" s="12" t="str">
        <f>INDEX($AT41:$BC41,MATCH(General!$F$14,$AT$4:$BC$4,0))</f>
        <v>2. Land purchase</v>
      </c>
      <c r="E41" s="11" t="str">
        <f>General!$F$16</f>
        <v>EUR</v>
      </c>
      <c r="F41" s="25">
        <f t="shared" si="9"/>
        <v>0</v>
      </c>
      <c r="I41" s="104">
        <f>CAPEX!G39</f>
        <v>0</v>
      </c>
      <c r="J41" s="104">
        <f>CAPEX!H39</f>
        <v>0</v>
      </c>
      <c r="K41" s="104">
        <f>CAPEX!I39</f>
        <v>0</v>
      </c>
      <c r="L41" s="104">
        <f>CAPEX!J39</f>
        <v>0</v>
      </c>
      <c r="M41" s="104">
        <f>CAPEX!K39</f>
        <v>0</v>
      </c>
      <c r="N41" s="104">
        <f>CAPEX!L39</f>
        <v>0</v>
      </c>
      <c r="O41" s="104">
        <f>CAPEX!M39</f>
        <v>0</v>
      </c>
      <c r="P41" s="104">
        <f>CAPEX!N39</f>
        <v>0</v>
      </c>
      <c r="Q41" s="104">
        <f>CAPEX!O39</f>
        <v>0</v>
      </c>
      <c r="R41" s="104">
        <f>CAPEX!P39</f>
        <v>0</v>
      </c>
      <c r="S41" s="104">
        <f>CAPEX!Q39</f>
        <v>0</v>
      </c>
      <c r="T41" s="104">
        <f>CAPEX!R39</f>
        <v>0</v>
      </c>
      <c r="U41" s="104">
        <f>CAPEX!S39</f>
        <v>0</v>
      </c>
      <c r="V41" s="104">
        <f>CAPEX!T39</f>
        <v>0</v>
      </c>
      <c r="W41" s="104">
        <f>CAPEX!U39</f>
        <v>0</v>
      </c>
      <c r="X41" s="104">
        <f>CAPEX!V39</f>
        <v>0</v>
      </c>
      <c r="Y41" s="104">
        <f>CAPEX!W39</f>
        <v>0</v>
      </c>
      <c r="Z41" s="104">
        <f>CAPEX!X39</f>
        <v>0</v>
      </c>
      <c r="AA41" s="104">
        <f>CAPEX!Y39</f>
        <v>0</v>
      </c>
      <c r="AB41" s="104">
        <f>CAPEX!Z39</f>
        <v>0</v>
      </c>
      <c r="AC41" s="104">
        <f>CAPEX!AA39</f>
        <v>0</v>
      </c>
      <c r="AD41" s="104">
        <f>CAPEX!AB39</f>
        <v>0</v>
      </c>
      <c r="AE41" s="104">
        <f>CAPEX!AC39</f>
        <v>0</v>
      </c>
      <c r="AF41" s="104">
        <f>CAPEX!AD39</f>
        <v>0</v>
      </c>
      <c r="AG41" s="104">
        <f>CAPEX!AE39</f>
        <v>0</v>
      </c>
      <c r="AH41" s="104">
        <f>CAPEX!AF39</f>
        <v>0</v>
      </c>
      <c r="AI41" s="104">
        <f>CAPEX!AG39</f>
        <v>0</v>
      </c>
      <c r="AJ41" s="104">
        <f>CAPEX!AH39</f>
        <v>0</v>
      </c>
      <c r="AK41" s="104">
        <f>CAPEX!AI39</f>
        <v>0</v>
      </c>
      <c r="AL41" s="104">
        <f>CAPEX!AJ39</f>
        <v>0</v>
      </c>
      <c r="AM41" s="104">
        <f>CAPEX!AK39</f>
        <v>0</v>
      </c>
      <c r="AN41" s="104">
        <f>CAPEX!AL39</f>
        <v>0</v>
      </c>
      <c r="AO41" s="104">
        <f>CAPEX!AM39</f>
        <v>0</v>
      </c>
      <c r="AP41" s="104">
        <f>CAPEX!AN39</f>
        <v>0</v>
      </c>
      <c r="AQ41" s="104">
        <f>CAPEX!AO39</f>
        <v>0</v>
      </c>
      <c r="AR41" s="104">
        <f>CAPEX!AP39</f>
        <v>0</v>
      </c>
      <c r="AT41" s="39" t="s">
        <v>26</v>
      </c>
      <c r="AU41" s="39" t="s">
        <v>57</v>
      </c>
      <c r="AV41" s="39" t="s">
        <v>57</v>
      </c>
      <c r="AW41" s="39" t="s">
        <v>57</v>
      </c>
      <c r="AX41" s="39" t="s">
        <v>57</v>
      </c>
      <c r="AY41" s="39" t="s">
        <v>57</v>
      </c>
      <c r="AZ41" s="39" t="s">
        <v>57</v>
      </c>
      <c r="BA41" s="39" t="s">
        <v>57</v>
      </c>
      <c r="BB41" s="39" t="s">
        <v>57</v>
      </c>
      <c r="BC41" s="39" t="s">
        <v>57</v>
      </c>
      <c r="BE41" s="8"/>
      <c r="BF41" s="8"/>
      <c r="BG41" s="8"/>
      <c r="BH41" s="8"/>
      <c r="BI41" s="8"/>
      <c r="BJ41" s="8"/>
      <c r="BK41" s="8"/>
      <c r="BL41" s="8"/>
      <c r="BM41" s="8"/>
      <c r="BN41" s="8"/>
    </row>
    <row r="42" spans="4:66" outlineLevel="1">
      <c r="D42" s="12" t="str">
        <f>INDEX($AT42:$BC42,MATCH(General!$F$14,$AT$4:$BC$4,0))</f>
        <v>3. Building and construction</v>
      </c>
      <c r="E42" s="11" t="str">
        <f>General!$F$16</f>
        <v>EUR</v>
      </c>
      <c r="F42" s="25">
        <f t="shared" si="9"/>
        <v>0</v>
      </c>
      <c r="I42" s="15">
        <f>SUM(I43:I48)</f>
        <v>0</v>
      </c>
      <c r="J42" s="15">
        <f t="shared" ref="J42" si="10">SUM(J43:J48)</f>
        <v>0</v>
      </c>
      <c r="K42" s="15">
        <f t="shared" ref="K42" si="11">SUM(K43:K48)</f>
        <v>0</v>
      </c>
      <c r="L42" s="15">
        <f t="shared" ref="L42" si="12">SUM(L43:L48)</f>
        <v>0</v>
      </c>
      <c r="M42" s="15">
        <f t="shared" ref="M42" si="13">SUM(M43:M48)</f>
        <v>0</v>
      </c>
      <c r="N42" s="15">
        <f t="shared" ref="N42" si="14">SUM(N43:N48)</f>
        <v>0</v>
      </c>
      <c r="O42" s="15">
        <f t="shared" ref="O42" si="15">SUM(O43:O48)</f>
        <v>0</v>
      </c>
      <c r="P42" s="15">
        <f t="shared" ref="P42:AR42" si="16">SUM(P43:P48)</f>
        <v>0</v>
      </c>
      <c r="Q42" s="15">
        <f t="shared" si="16"/>
        <v>0</v>
      </c>
      <c r="R42" s="15">
        <f t="shared" si="16"/>
        <v>0</v>
      </c>
      <c r="S42" s="15">
        <f t="shared" si="16"/>
        <v>0</v>
      </c>
      <c r="T42" s="15">
        <f t="shared" si="16"/>
        <v>0</v>
      </c>
      <c r="U42" s="15">
        <f t="shared" si="16"/>
        <v>0</v>
      </c>
      <c r="V42" s="15">
        <f t="shared" si="16"/>
        <v>0</v>
      </c>
      <c r="W42" s="15">
        <f t="shared" si="16"/>
        <v>0</v>
      </c>
      <c r="X42" s="15">
        <f t="shared" si="16"/>
        <v>0</v>
      </c>
      <c r="Y42" s="15">
        <f t="shared" si="16"/>
        <v>0</v>
      </c>
      <c r="Z42" s="15">
        <f t="shared" si="16"/>
        <v>0</v>
      </c>
      <c r="AA42" s="15">
        <f t="shared" si="16"/>
        <v>0</v>
      </c>
      <c r="AB42" s="15">
        <f t="shared" si="16"/>
        <v>0</v>
      </c>
      <c r="AC42" s="15">
        <f t="shared" si="16"/>
        <v>0</v>
      </c>
      <c r="AD42" s="15">
        <f t="shared" si="16"/>
        <v>0</v>
      </c>
      <c r="AE42" s="15">
        <f t="shared" si="16"/>
        <v>0</v>
      </c>
      <c r="AF42" s="15">
        <f t="shared" si="16"/>
        <v>0</v>
      </c>
      <c r="AG42" s="15">
        <f t="shared" si="16"/>
        <v>0</v>
      </c>
      <c r="AH42" s="15">
        <f t="shared" si="16"/>
        <v>0</v>
      </c>
      <c r="AI42" s="15">
        <f t="shared" si="16"/>
        <v>0</v>
      </c>
      <c r="AJ42" s="15">
        <f t="shared" si="16"/>
        <v>0</v>
      </c>
      <c r="AK42" s="15">
        <f t="shared" si="16"/>
        <v>0</v>
      </c>
      <c r="AL42" s="15">
        <f t="shared" si="16"/>
        <v>0</v>
      </c>
      <c r="AM42" s="15">
        <f t="shared" si="16"/>
        <v>0</v>
      </c>
      <c r="AN42" s="15">
        <f t="shared" si="16"/>
        <v>0</v>
      </c>
      <c r="AO42" s="15">
        <f t="shared" si="16"/>
        <v>0</v>
      </c>
      <c r="AP42" s="15">
        <f t="shared" si="16"/>
        <v>0</v>
      </c>
      <c r="AQ42" s="15">
        <f t="shared" si="16"/>
        <v>0</v>
      </c>
      <c r="AR42" s="15">
        <f t="shared" si="16"/>
        <v>0</v>
      </c>
      <c r="AT42" s="39" t="s">
        <v>27</v>
      </c>
      <c r="AU42" s="39" t="s">
        <v>57</v>
      </c>
      <c r="AV42" s="39" t="s">
        <v>57</v>
      </c>
      <c r="AW42" s="39" t="s">
        <v>57</v>
      </c>
      <c r="AX42" s="39" t="s">
        <v>57</v>
      </c>
      <c r="AY42" s="39" t="s">
        <v>57</v>
      </c>
      <c r="AZ42" s="39" t="s">
        <v>57</v>
      </c>
      <c r="BA42" s="39" t="s">
        <v>57</v>
      </c>
      <c r="BB42" s="39" t="s">
        <v>57</v>
      </c>
      <c r="BC42" s="39" t="s">
        <v>57</v>
      </c>
      <c r="BE42" s="8"/>
      <c r="BF42" s="8"/>
      <c r="BG42" s="8"/>
      <c r="BH42" s="8"/>
      <c r="BI42" s="8"/>
      <c r="BJ42" s="8"/>
      <c r="BK42" s="8"/>
      <c r="BL42" s="8"/>
      <c r="BM42" s="8"/>
      <c r="BN42" s="8"/>
    </row>
    <row r="43" spans="4:66" outlineLevel="1">
      <c r="D43" s="42" t="str">
        <f>INDEX($AT43:$BC43,MATCH(General!$F$14,$AT$4:$BC$4,0))</f>
        <v>a. Construction elements</v>
      </c>
      <c r="E43" s="11" t="str">
        <f>General!$F$16</f>
        <v>EUR</v>
      </c>
      <c r="F43" s="25">
        <f t="shared" si="9"/>
        <v>0</v>
      </c>
      <c r="I43" s="104">
        <f>CAPEX!G41</f>
        <v>0</v>
      </c>
      <c r="J43" s="104">
        <f>CAPEX!H41</f>
        <v>0</v>
      </c>
      <c r="K43" s="104">
        <f>CAPEX!I41</f>
        <v>0</v>
      </c>
      <c r="L43" s="104">
        <f>CAPEX!J41</f>
        <v>0</v>
      </c>
      <c r="M43" s="104">
        <f>CAPEX!K41</f>
        <v>0</v>
      </c>
      <c r="N43" s="104">
        <f>CAPEX!L41</f>
        <v>0</v>
      </c>
      <c r="O43" s="104">
        <f>CAPEX!M41</f>
        <v>0</v>
      </c>
      <c r="P43" s="104">
        <f>CAPEX!N41</f>
        <v>0</v>
      </c>
      <c r="Q43" s="104">
        <f>CAPEX!O41</f>
        <v>0</v>
      </c>
      <c r="R43" s="104">
        <f>CAPEX!P41</f>
        <v>0</v>
      </c>
      <c r="S43" s="104">
        <f>CAPEX!Q41</f>
        <v>0</v>
      </c>
      <c r="T43" s="104">
        <f>CAPEX!R41</f>
        <v>0</v>
      </c>
      <c r="U43" s="104">
        <f>CAPEX!S41</f>
        <v>0</v>
      </c>
      <c r="V43" s="104">
        <f>CAPEX!T41</f>
        <v>0</v>
      </c>
      <c r="W43" s="104">
        <f>CAPEX!U41</f>
        <v>0</v>
      </c>
      <c r="X43" s="104">
        <f>CAPEX!V41</f>
        <v>0</v>
      </c>
      <c r="Y43" s="104">
        <f>CAPEX!W41</f>
        <v>0</v>
      </c>
      <c r="Z43" s="104">
        <f>CAPEX!X41</f>
        <v>0</v>
      </c>
      <c r="AA43" s="104">
        <f>CAPEX!Y41</f>
        <v>0</v>
      </c>
      <c r="AB43" s="104">
        <f>CAPEX!Z41</f>
        <v>0</v>
      </c>
      <c r="AC43" s="104">
        <f>CAPEX!AA41</f>
        <v>0</v>
      </c>
      <c r="AD43" s="104">
        <f>CAPEX!AB41</f>
        <v>0</v>
      </c>
      <c r="AE43" s="104">
        <f>CAPEX!AC41</f>
        <v>0</v>
      </c>
      <c r="AF43" s="104">
        <f>CAPEX!AD41</f>
        <v>0</v>
      </c>
      <c r="AG43" s="104">
        <f>CAPEX!AE41</f>
        <v>0</v>
      </c>
      <c r="AH43" s="104">
        <f>CAPEX!AF41</f>
        <v>0</v>
      </c>
      <c r="AI43" s="104">
        <f>CAPEX!AG41</f>
        <v>0</v>
      </c>
      <c r="AJ43" s="104">
        <f>CAPEX!AH41</f>
        <v>0</v>
      </c>
      <c r="AK43" s="104">
        <f>CAPEX!AI41</f>
        <v>0</v>
      </c>
      <c r="AL43" s="104">
        <f>CAPEX!AJ41</f>
        <v>0</v>
      </c>
      <c r="AM43" s="104">
        <f>CAPEX!AK41</f>
        <v>0</v>
      </c>
      <c r="AN43" s="104">
        <f>CAPEX!AL41</f>
        <v>0</v>
      </c>
      <c r="AO43" s="104">
        <f>CAPEX!AM41</f>
        <v>0</v>
      </c>
      <c r="AP43" s="104">
        <f>CAPEX!AN41</f>
        <v>0</v>
      </c>
      <c r="AQ43" s="104">
        <f>CAPEX!AO41</f>
        <v>0</v>
      </c>
      <c r="AR43" s="104">
        <f>CAPEX!AP41</f>
        <v>0</v>
      </c>
      <c r="AT43" s="39" t="s">
        <v>28</v>
      </c>
      <c r="AU43" s="39" t="s">
        <v>57</v>
      </c>
      <c r="AV43" s="39" t="s">
        <v>57</v>
      </c>
      <c r="AW43" s="39" t="s">
        <v>57</v>
      </c>
      <c r="AX43" s="39" t="s">
        <v>57</v>
      </c>
      <c r="AY43" s="39" t="s">
        <v>57</v>
      </c>
      <c r="AZ43" s="39" t="s">
        <v>57</v>
      </c>
      <c r="BA43" s="39" t="s">
        <v>57</v>
      </c>
      <c r="BB43" s="39" t="s">
        <v>57</v>
      </c>
      <c r="BC43" s="39" t="s">
        <v>57</v>
      </c>
      <c r="BE43" s="8"/>
      <c r="BF43" s="8"/>
      <c r="BG43" s="8"/>
      <c r="BH43" s="8"/>
      <c r="BI43" s="8"/>
      <c r="BJ43" s="8"/>
      <c r="BK43" s="8"/>
      <c r="BL43" s="8"/>
      <c r="BM43" s="8"/>
      <c r="BN43" s="8"/>
    </row>
    <row r="44" spans="4:66" outlineLevel="1">
      <c r="D44" s="42" t="str">
        <f>INDEX($AT44:$BC44,MATCH(General!$F$14,$AT$4:$BC$4,0))</f>
        <v>b. Insulation and facade</v>
      </c>
      <c r="E44" s="11" t="str">
        <f>General!$F$16</f>
        <v>EUR</v>
      </c>
      <c r="F44" s="25">
        <f t="shared" si="9"/>
        <v>0</v>
      </c>
      <c r="I44" s="104">
        <f>CAPEX!G42</f>
        <v>0</v>
      </c>
      <c r="J44" s="104">
        <f>CAPEX!H42</f>
        <v>0</v>
      </c>
      <c r="K44" s="104">
        <f>CAPEX!I42</f>
        <v>0</v>
      </c>
      <c r="L44" s="104">
        <f>CAPEX!J42</f>
        <v>0</v>
      </c>
      <c r="M44" s="104">
        <f>CAPEX!K42</f>
        <v>0</v>
      </c>
      <c r="N44" s="104">
        <f>CAPEX!L42</f>
        <v>0</v>
      </c>
      <c r="O44" s="104">
        <f>CAPEX!M42</f>
        <v>0</v>
      </c>
      <c r="P44" s="104">
        <f>CAPEX!N42</f>
        <v>0</v>
      </c>
      <c r="Q44" s="104">
        <f>CAPEX!O42</f>
        <v>0</v>
      </c>
      <c r="R44" s="104">
        <f>CAPEX!P42</f>
        <v>0</v>
      </c>
      <c r="S44" s="104">
        <f>CAPEX!Q42</f>
        <v>0</v>
      </c>
      <c r="T44" s="104">
        <f>CAPEX!R42</f>
        <v>0</v>
      </c>
      <c r="U44" s="104">
        <f>CAPEX!S42</f>
        <v>0</v>
      </c>
      <c r="V44" s="104">
        <f>CAPEX!T42</f>
        <v>0</v>
      </c>
      <c r="W44" s="104">
        <f>CAPEX!U42</f>
        <v>0</v>
      </c>
      <c r="X44" s="104">
        <f>CAPEX!V42</f>
        <v>0</v>
      </c>
      <c r="Y44" s="104">
        <f>CAPEX!W42</f>
        <v>0</v>
      </c>
      <c r="Z44" s="104">
        <f>CAPEX!X42</f>
        <v>0</v>
      </c>
      <c r="AA44" s="104">
        <f>CAPEX!Y42</f>
        <v>0</v>
      </c>
      <c r="AB44" s="104">
        <f>CAPEX!Z42</f>
        <v>0</v>
      </c>
      <c r="AC44" s="104">
        <f>CAPEX!AA42</f>
        <v>0</v>
      </c>
      <c r="AD44" s="104">
        <f>CAPEX!AB42</f>
        <v>0</v>
      </c>
      <c r="AE44" s="104">
        <f>CAPEX!AC42</f>
        <v>0</v>
      </c>
      <c r="AF44" s="104">
        <f>CAPEX!AD42</f>
        <v>0</v>
      </c>
      <c r="AG44" s="104">
        <f>CAPEX!AE42</f>
        <v>0</v>
      </c>
      <c r="AH44" s="104">
        <f>CAPEX!AF42</f>
        <v>0</v>
      </c>
      <c r="AI44" s="104">
        <f>CAPEX!AG42</f>
        <v>0</v>
      </c>
      <c r="AJ44" s="104">
        <f>CAPEX!AH42</f>
        <v>0</v>
      </c>
      <c r="AK44" s="104">
        <f>CAPEX!AI42</f>
        <v>0</v>
      </c>
      <c r="AL44" s="104">
        <f>CAPEX!AJ42</f>
        <v>0</v>
      </c>
      <c r="AM44" s="104">
        <f>CAPEX!AK42</f>
        <v>0</v>
      </c>
      <c r="AN44" s="104">
        <f>CAPEX!AL42</f>
        <v>0</v>
      </c>
      <c r="AO44" s="104">
        <f>CAPEX!AM42</f>
        <v>0</v>
      </c>
      <c r="AP44" s="104">
        <f>CAPEX!AN42</f>
        <v>0</v>
      </c>
      <c r="AQ44" s="104">
        <f>CAPEX!AO42</f>
        <v>0</v>
      </c>
      <c r="AR44" s="104">
        <f>CAPEX!AP42</f>
        <v>0</v>
      </c>
      <c r="AT44" s="39" t="s">
        <v>29</v>
      </c>
      <c r="AU44" s="39" t="s">
        <v>57</v>
      </c>
      <c r="AV44" s="39" t="s">
        <v>57</v>
      </c>
      <c r="AW44" s="39" t="s">
        <v>57</v>
      </c>
      <c r="AX44" s="39" t="s">
        <v>57</v>
      </c>
      <c r="AY44" s="39" t="s">
        <v>57</v>
      </c>
      <c r="AZ44" s="39" t="s">
        <v>57</v>
      </c>
      <c r="BA44" s="39" t="s">
        <v>57</v>
      </c>
      <c r="BB44" s="39" t="s">
        <v>57</v>
      </c>
      <c r="BC44" s="39" t="s">
        <v>57</v>
      </c>
      <c r="BE44" s="8"/>
      <c r="BF44" s="8"/>
      <c r="BG44" s="8"/>
      <c r="BH44" s="8"/>
      <c r="BI44" s="8"/>
      <c r="BJ44" s="8"/>
      <c r="BK44" s="8"/>
      <c r="BL44" s="8"/>
      <c r="BM44" s="8"/>
      <c r="BN44" s="8"/>
    </row>
    <row r="45" spans="4:66" outlineLevel="1">
      <c r="D45" s="42" t="str">
        <f>INDEX($AT45:$BC45,MATCH(General!$F$14,$AT$4:$BC$4,0))</f>
        <v>c. Windows</v>
      </c>
      <c r="E45" s="11" t="str">
        <f>General!$F$16</f>
        <v>EUR</v>
      </c>
      <c r="F45" s="25">
        <f t="shared" si="9"/>
        <v>0</v>
      </c>
      <c r="I45" s="104">
        <f>CAPEX!G43</f>
        <v>0</v>
      </c>
      <c r="J45" s="104">
        <f>CAPEX!H43</f>
        <v>0</v>
      </c>
      <c r="K45" s="104">
        <f>CAPEX!I43</f>
        <v>0</v>
      </c>
      <c r="L45" s="104">
        <f>CAPEX!J43</f>
        <v>0</v>
      </c>
      <c r="M45" s="104">
        <f>CAPEX!K43</f>
        <v>0</v>
      </c>
      <c r="N45" s="104">
        <f>CAPEX!L43</f>
        <v>0</v>
      </c>
      <c r="O45" s="104">
        <f>CAPEX!M43</f>
        <v>0</v>
      </c>
      <c r="P45" s="104">
        <f>CAPEX!N43</f>
        <v>0</v>
      </c>
      <c r="Q45" s="104">
        <f>CAPEX!O43</f>
        <v>0</v>
      </c>
      <c r="R45" s="104">
        <f>CAPEX!P43</f>
        <v>0</v>
      </c>
      <c r="S45" s="104">
        <f>CAPEX!Q43</f>
        <v>0</v>
      </c>
      <c r="T45" s="104">
        <f>CAPEX!R43</f>
        <v>0</v>
      </c>
      <c r="U45" s="104">
        <f>CAPEX!S43</f>
        <v>0</v>
      </c>
      <c r="V45" s="104">
        <f>CAPEX!T43</f>
        <v>0</v>
      </c>
      <c r="W45" s="104">
        <f>CAPEX!U43</f>
        <v>0</v>
      </c>
      <c r="X45" s="104">
        <f>CAPEX!V43</f>
        <v>0</v>
      </c>
      <c r="Y45" s="104">
        <f>CAPEX!W43</f>
        <v>0</v>
      </c>
      <c r="Z45" s="104">
        <f>CAPEX!X43</f>
        <v>0</v>
      </c>
      <c r="AA45" s="104">
        <f>CAPEX!Y43</f>
        <v>0</v>
      </c>
      <c r="AB45" s="104">
        <f>CAPEX!Z43</f>
        <v>0</v>
      </c>
      <c r="AC45" s="104">
        <f>CAPEX!AA43</f>
        <v>0</v>
      </c>
      <c r="AD45" s="104">
        <f>CAPEX!AB43</f>
        <v>0</v>
      </c>
      <c r="AE45" s="104">
        <f>CAPEX!AC43</f>
        <v>0</v>
      </c>
      <c r="AF45" s="104">
        <f>CAPEX!AD43</f>
        <v>0</v>
      </c>
      <c r="AG45" s="104">
        <f>CAPEX!AE43</f>
        <v>0</v>
      </c>
      <c r="AH45" s="104">
        <f>CAPEX!AF43</f>
        <v>0</v>
      </c>
      <c r="AI45" s="104">
        <f>CAPEX!AG43</f>
        <v>0</v>
      </c>
      <c r="AJ45" s="104">
        <f>CAPEX!AH43</f>
        <v>0</v>
      </c>
      <c r="AK45" s="104">
        <f>CAPEX!AI43</f>
        <v>0</v>
      </c>
      <c r="AL45" s="104">
        <f>CAPEX!AJ43</f>
        <v>0</v>
      </c>
      <c r="AM45" s="104">
        <f>CAPEX!AK43</f>
        <v>0</v>
      </c>
      <c r="AN45" s="104">
        <f>CAPEX!AL43</f>
        <v>0</v>
      </c>
      <c r="AO45" s="104">
        <f>CAPEX!AM43</f>
        <v>0</v>
      </c>
      <c r="AP45" s="104">
        <f>CAPEX!AN43</f>
        <v>0</v>
      </c>
      <c r="AQ45" s="104">
        <f>CAPEX!AO43</f>
        <v>0</v>
      </c>
      <c r="AR45" s="104">
        <f>CAPEX!AP43</f>
        <v>0</v>
      </c>
      <c r="AT45" s="39" t="s">
        <v>30</v>
      </c>
      <c r="AU45" s="39" t="s">
        <v>57</v>
      </c>
      <c r="AV45" s="39" t="s">
        <v>57</v>
      </c>
      <c r="AW45" s="39" t="s">
        <v>57</v>
      </c>
      <c r="AX45" s="39" t="s">
        <v>57</v>
      </c>
      <c r="AY45" s="39" t="s">
        <v>57</v>
      </c>
      <c r="AZ45" s="39" t="s">
        <v>57</v>
      </c>
      <c r="BA45" s="39" t="s">
        <v>57</v>
      </c>
      <c r="BB45" s="39" t="s">
        <v>57</v>
      </c>
      <c r="BC45" s="39" t="s">
        <v>57</v>
      </c>
      <c r="BE45" s="8"/>
      <c r="BF45" s="8"/>
      <c r="BG45" s="8"/>
      <c r="BH45" s="8"/>
      <c r="BI45" s="8"/>
      <c r="BJ45" s="8"/>
      <c r="BK45" s="8"/>
      <c r="BL45" s="8"/>
      <c r="BM45" s="8"/>
      <c r="BN45" s="8"/>
    </row>
    <row r="46" spans="4:66" outlineLevel="1">
      <c r="D46" s="42" t="str">
        <f>INDEX($AT46:$BC46,MATCH(General!$F$14,$AT$4:$BC$4,0))</f>
        <v>d. Seismic retrofit reinforcements</v>
      </c>
      <c r="E46" s="11" t="str">
        <f>General!$F$16</f>
        <v>EUR</v>
      </c>
      <c r="F46" s="25">
        <f t="shared" si="9"/>
        <v>0</v>
      </c>
      <c r="I46" s="104">
        <f>CAPEX!G44</f>
        <v>0</v>
      </c>
      <c r="J46" s="104">
        <f>CAPEX!H44</f>
        <v>0</v>
      </c>
      <c r="K46" s="104">
        <f>CAPEX!I44</f>
        <v>0</v>
      </c>
      <c r="L46" s="104">
        <f>CAPEX!J44</f>
        <v>0</v>
      </c>
      <c r="M46" s="104">
        <f>CAPEX!K44</f>
        <v>0</v>
      </c>
      <c r="N46" s="104">
        <f>CAPEX!L44</f>
        <v>0</v>
      </c>
      <c r="O46" s="104">
        <f>CAPEX!M44</f>
        <v>0</v>
      </c>
      <c r="P46" s="104">
        <f>CAPEX!N44</f>
        <v>0</v>
      </c>
      <c r="Q46" s="104">
        <f>CAPEX!O44</f>
        <v>0</v>
      </c>
      <c r="R46" s="104">
        <f>CAPEX!P44</f>
        <v>0</v>
      </c>
      <c r="S46" s="104">
        <f>CAPEX!Q44</f>
        <v>0</v>
      </c>
      <c r="T46" s="104">
        <f>CAPEX!R44</f>
        <v>0</v>
      </c>
      <c r="U46" s="104">
        <f>CAPEX!S44</f>
        <v>0</v>
      </c>
      <c r="V46" s="104">
        <f>CAPEX!T44</f>
        <v>0</v>
      </c>
      <c r="W46" s="104">
        <f>CAPEX!U44</f>
        <v>0</v>
      </c>
      <c r="X46" s="104">
        <f>CAPEX!V44</f>
        <v>0</v>
      </c>
      <c r="Y46" s="104">
        <f>CAPEX!W44</f>
        <v>0</v>
      </c>
      <c r="Z46" s="104">
        <f>CAPEX!X44</f>
        <v>0</v>
      </c>
      <c r="AA46" s="104">
        <f>CAPEX!Y44</f>
        <v>0</v>
      </c>
      <c r="AB46" s="104">
        <f>CAPEX!Z44</f>
        <v>0</v>
      </c>
      <c r="AC46" s="104">
        <f>CAPEX!AA44</f>
        <v>0</v>
      </c>
      <c r="AD46" s="104">
        <f>CAPEX!AB44</f>
        <v>0</v>
      </c>
      <c r="AE46" s="104">
        <f>CAPEX!AC44</f>
        <v>0</v>
      </c>
      <c r="AF46" s="104">
        <f>CAPEX!AD44</f>
        <v>0</v>
      </c>
      <c r="AG46" s="104">
        <f>CAPEX!AE44</f>
        <v>0</v>
      </c>
      <c r="AH46" s="104">
        <f>CAPEX!AF44</f>
        <v>0</v>
      </c>
      <c r="AI46" s="104">
        <f>CAPEX!AG44</f>
        <v>0</v>
      </c>
      <c r="AJ46" s="104">
        <f>CAPEX!AH44</f>
        <v>0</v>
      </c>
      <c r="AK46" s="104">
        <f>CAPEX!AI44</f>
        <v>0</v>
      </c>
      <c r="AL46" s="104">
        <f>CAPEX!AJ44</f>
        <v>0</v>
      </c>
      <c r="AM46" s="104">
        <f>CAPEX!AK44</f>
        <v>0</v>
      </c>
      <c r="AN46" s="104">
        <f>CAPEX!AL44</f>
        <v>0</v>
      </c>
      <c r="AO46" s="104">
        <f>CAPEX!AM44</f>
        <v>0</v>
      </c>
      <c r="AP46" s="104">
        <f>CAPEX!AN44</f>
        <v>0</v>
      </c>
      <c r="AQ46" s="104">
        <f>CAPEX!AO44</f>
        <v>0</v>
      </c>
      <c r="AR46" s="104">
        <f>CAPEX!AP44</f>
        <v>0</v>
      </c>
      <c r="AT46" s="39" t="s">
        <v>31</v>
      </c>
      <c r="AU46" s="39" t="s">
        <v>57</v>
      </c>
      <c r="AV46" s="39" t="s">
        <v>57</v>
      </c>
      <c r="AW46" s="39" t="s">
        <v>57</v>
      </c>
      <c r="AX46" s="39" t="s">
        <v>57</v>
      </c>
      <c r="AY46" s="39" t="s">
        <v>57</v>
      </c>
      <c r="AZ46" s="39" t="s">
        <v>57</v>
      </c>
      <c r="BA46" s="39" t="s">
        <v>57</v>
      </c>
      <c r="BB46" s="39" t="s">
        <v>57</v>
      </c>
      <c r="BC46" s="39" t="s">
        <v>57</v>
      </c>
      <c r="BE46" s="8"/>
      <c r="BF46" s="8"/>
      <c r="BG46" s="8"/>
      <c r="BH46" s="8"/>
      <c r="BI46" s="8"/>
      <c r="BJ46" s="8"/>
      <c r="BK46" s="8"/>
      <c r="BL46" s="8"/>
      <c r="BM46" s="8"/>
      <c r="BN46" s="8"/>
    </row>
    <row r="47" spans="4:66" outlineLevel="1">
      <c r="D47" s="42" t="str">
        <f>INDEX($AT47:$BC47,MATCH(General!$F$14,$AT$4:$BC$4,0))</f>
        <v>e. Green infrastructure (NBS)</v>
      </c>
      <c r="E47" s="11" t="str">
        <f>General!$F$16</f>
        <v>EUR</v>
      </c>
      <c r="F47" s="25">
        <f t="shared" si="9"/>
        <v>0</v>
      </c>
      <c r="I47" s="104">
        <f>CAPEX!G45</f>
        <v>0</v>
      </c>
      <c r="J47" s="104">
        <f>CAPEX!H45</f>
        <v>0</v>
      </c>
      <c r="K47" s="104">
        <f>CAPEX!I45</f>
        <v>0</v>
      </c>
      <c r="L47" s="104">
        <f>CAPEX!J45</f>
        <v>0</v>
      </c>
      <c r="M47" s="104">
        <f>CAPEX!K45</f>
        <v>0</v>
      </c>
      <c r="N47" s="104">
        <f>CAPEX!L45</f>
        <v>0</v>
      </c>
      <c r="O47" s="104">
        <f>CAPEX!M45</f>
        <v>0</v>
      </c>
      <c r="P47" s="104">
        <f>CAPEX!N45</f>
        <v>0</v>
      </c>
      <c r="Q47" s="104">
        <f>CAPEX!O45</f>
        <v>0</v>
      </c>
      <c r="R47" s="104">
        <f>CAPEX!P45</f>
        <v>0</v>
      </c>
      <c r="S47" s="104">
        <f>CAPEX!Q45</f>
        <v>0</v>
      </c>
      <c r="T47" s="104">
        <f>CAPEX!R45</f>
        <v>0</v>
      </c>
      <c r="U47" s="104">
        <f>CAPEX!S45</f>
        <v>0</v>
      </c>
      <c r="V47" s="104">
        <f>CAPEX!T45</f>
        <v>0</v>
      </c>
      <c r="W47" s="104">
        <f>CAPEX!U45</f>
        <v>0</v>
      </c>
      <c r="X47" s="104">
        <f>CAPEX!V45</f>
        <v>0</v>
      </c>
      <c r="Y47" s="104">
        <f>CAPEX!W45</f>
        <v>0</v>
      </c>
      <c r="Z47" s="104">
        <f>CAPEX!X45</f>
        <v>0</v>
      </c>
      <c r="AA47" s="104">
        <f>CAPEX!Y45</f>
        <v>0</v>
      </c>
      <c r="AB47" s="104">
        <f>CAPEX!Z45</f>
        <v>0</v>
      </c>
      <c r="AC47" s="104">
        <f>CAPEX!AA45</f>
        <v>0</v>
      </c>
      <c r="AD47" s="104">
        <f>CAPEX!AB45</f>
        <v>0</v>
      </c>
      <c r="AE47" s="104">
        <f>CAPEX!AC45</f>
        <v>0</v>
      </c>
      <c r="AF47" s="104">
        <f>CAPEX!AD45</f>
        <v>0</v>
      </c>
      <c r="AG47" s="104">
        <f>CAPEX!AE45</f>
        <v>0</v>
      </c>
      <c r="AH47" s="104">
        <f>CAPEX!AF45</f>
        <v>0</v>
      </c>
      <c r="AI47" s="104">
        <f>CAPEX!AG45</f>
        <v>0</v>
      </c>
      <c r="AJ47" s="104">
        <f>CAPEX!AH45</f>
        <v>0</v>
      </c>
      <c r="AK47" s="104">
        <f>CAPEX!AI45</f>
        <v>0</v>
      </c>
      <c r="AL47" s="104">
        <f>CAPEX!AJ45</f>
        <v>0</v>
      </c>
      <c r="AM47" s="104">
        <f>CAPEX!AK45</f>
        <v>0</v>
      </c>
      <c r="AN47" s="104">
        <f>CAPEX!AL45</f>
        <v>0</v>
      </c>
      <c r="AO47" s="104">
        <f>CAPEX!AM45</f>
        <v>0</v>
      </c>
      <c r="AP47" s="104">
        <f>CAPEX!AN45</f>
        <v>0</v>
      </c>
      <c r="AQ47" s="104">
        <f>CAPEX!AO45</f>
        <v>0</v>
      </c>
      <c r="AR47" s="104">
        <f>CAPEX!AP45</f>
        <v>0</v>
      </c>
      <c r="AT47" s="39" t="s">
        <v>32</v>
      </c>
      <c r="AU47" s="39" t="s">
        <v>57</v>
      </c>
      <c r="AV47" s="39" t="s">
        <v>57</v>
      </c>
      <c r="AW47" s="39" t="s">
        <v>57</v>
      </c>
      <c r="AX47" s="39" t="s">
        <v>57</v>
      </c>
      <c r="AY47" s="39" t="s">
        <v>57</v>
      </c>
      <c r="AZ47" s="39" t="s">
        <v>57</v>
      </c>
      <c r="BA47" s="39" t="s">
        <v>57</v>
      </c>
      <c r="BB47" s="39" t="s">
        <v>57</v>
      </c>
      <c r="BC47" s="39" t="s">
        <v>57</v>
      </c>
      <c r="BE47" s="8"/>
      <c r="BF47" s="8"/>
      <c r="BG47" s="8"/>
      <c r="BH47" s="8"/>
      <c r="BI47" s="8"/>
      <c r="BJ47" s="8"/>
      <c r="BK47" s="8"/>
      <c r="BL47" s="8"/>
      <c r="BM47" s="8"/>
      <c r="BN47" s="8"/>
    </row>
    <row r="48" spans="4:66" outlineLevel="1">
      <c r="D48" s="42" t="str">
        <f>INDEX($AT48:$BC48,MATCH(General!$F$14,$AT$4:$BC$4,0))</f>
        <v>f. Other</v>
      </c>
      <c r="E48" s="11" t="str">
        <f>General!$F$16</f>
        <v>EUR</v>
      </c>
      <c r="F48" s="25">
        <f t="shared" si="9"/>
        <v>0</v>
      </c>
      <c r="I48" s="104">
        <f>CAPEX!G46</f>
        <v>0</v>
      </c>
      <c r="J48" s="104">
        <f>CAPEX!H46</f>
        <v>0</v>
      </c>
      <c r="K48" s="104">
        <f>CAPEX!I46</f>
        <v>0</v>
      </c>
      <c r="L48" s="104">
        <f>CAPEX!J46</f>
        <v>0</v>
      </c>
      <c r="M48" s="104">
        <f>CAPEX!K46</f>
        <v>0</v>
      </c>
      <c r="N48" s="104">
        <f>CAPEX!L46</f>
        <v>0</v>
      </c>
      <c r="O48" s="104">
        <f>CAPEX!M46</f>
        <v>0</v>
      </c>
      <c r="P48" s="104">
        <f>CAPEX!N46</f>
        <v>0</v>
      </c>
      <c r="Q48" s="104">
        <f>CAPEX!O46</f>
        <v>0</v>
      </c>
      <c r="R48" s="104">
        <f>CAPEX!P46</f>
        <v>0</v>
      </c>
      <c r="S48" s="104">
        <f>CAPEX!Q46</f>
        <v>0</v>
      </c>
      <c r="T48" s="104">
        <f>CAPEX!R46</f>
        <v>0</v>
      </c>
      <c r="U48" s="104">
        <f>CAPEX!S46</f>
        <v>0</v>
      </c>
      <c r="V48" s="104">
        <f>CAPEX!T46</f>
        <v>0</v>
      </c>
      <c r="W48" s="104">
        <f>CAPEX!U46</f>
        <v>0</v>
      </c>
      <c r="X48" s="104">
        <f>CAPEX!V46</f>
        <v>0</v>
      </c>
      <c r="Y48" s="104">
        <f>CAPEX!W46</f>
        <v>0</v>
      </c>
      <c r="Z48" s="104">
        <f>CAPEX!X46</f>
        <v>0</v>
      </c>
      <c r="AA48" s="104">
        <f>CAPEX!Y46</f>
        <v>0</v>
      </c>
      <c r="AB48" s="104">
        <f>CAPEX!Z46</f>
        <v>0</v>
      </c>
      <c r="AC48" s="104">
        <f>CAPEX!AA46</f>
        <v>0</v>
      </c>
      <c r="AD48" s="104">
        <f>CAPEX!AB46</f>
        <v>0</v>
      </c>
      <c r="AE48" s="104">
        <f>CAPEX!AC46</f>
        <v>0</v>
      </c>
      <c r="AF48" s="104">
        <f>CAPEX!AD46</f>
        <v>0</v>
      </c>
      <c r="AG48" s="104">
        <f>CAPEX!AE46</f>
        <v>0</v>
      </c>
      <c r="AH48" s="104">
        <f>CAPEX!AF46</f>
        <v>0</v>
      </c>
      <c r="AI48" s="104">
        <f>CAPEX!AG46</f>
        <v>0</v>
      </c>
      <c r="AJ48" s="104">
        <f>CAPEX!AH46</f>
        <v>0</v>
      </c>
      <c r="AK48" s="104">
        <f>CAPEX!AI46</f>
        <v>0</v>
      </c>
      <c r="AL48" s="104">
        <f>CAPEX!AJ46</f>
        <v>0</v>
      </c>
      <c r="AM48" s="104">
        <f>CAPEX!AK46</f>
        <v>0</v>
      </c>
      <c r="AN48" s="104">
        <f>CAPEX!AL46</f>
        <v>0</v>
      </c>
      <c r="AO48" s="104">
        <f>CAPEX!AM46</f>
        <v>0</v>
      </c>
      <c r="AP48" s="104">
        <f>CAPEX!AN46</f>
        <v>0</v>
      </c>
      <c r="AQ48" s="104">
        <f>CAPEX!AO46</f>
        <v>0</v>
      </c>
      <c r="AR48" s="104">
        <f>CAPEX!AP46</f>
        <v>0</v>
      </c>
      <c r="AT48" s="39" t="s">
        <v>33</v>
      </c>
      <c r="AU48" s="39" t="s">
        <v>57</v>
      </c>
      <c r="AV48" s="39" t="s">
        <v>57</v>
      </c>
      <c r="AW48" s="39" t="s">
        <v>57</v>
      </c>
      <c r="AX48" s="39" t="s">
        <v>57</v>
      </c>
      <c r="AY48" s="39" t="s">
        <v>57</v>
      </c>
      <c r="AZ48" s="39" t="s">
        <v>57</v>
      </c>
      <c r="BA48" s="39" t="s">
        <v>57</v>
      </c>
      <c r="BB48" s="39" t="s">
        <v>57</v>
      </c>
      <c r="BC48" s="39" t="s">
        <v>57</v>
      </c>
      <c r="BE48" s="8"/>
      <c r="BF48" s="8"/>
      <c r="BG48" s="8"/>
      <c r="BH48" s="8"/>
      <c r="BI48" s="8"/>
      <c r="BJ48" s="8"/>
      <c r="BK48" s="8"/>
      <c r="BL48" s="8"/>
      <c r="BM48" s="8"/>
      <c r="BN48" s="8"/>
    </row>
    <row r="49" spans="4:66" outlineLevel="1">
      <c r="D49" s="12" t="str">
        <f>INDEX($AT49:$BC49,MATCH(General!$F$14,$AT$4:$BC$4,0))</f>
        <v>4. Plant and machinery</v>
      </c>
      <c r="E49" s="11" t="str">
        <f>General!$F$16</f>
        <v>EUR</v>
      </c>
      <c r="F49" s="25">
        <f t="shared" si="9"/>
        <v>0</v>
      </c>
      <c r="I49" s="15">
        <f>SUM(I50:I56)</f>
        <v>0</v>
      </c>
      <c r="J49" s="15">
        <f t="shared" ref="J49" si="17">SUM(J50:J56)</f>
        <v>0</v>
      </c>
      <c r="K49" s="15">
        <f t="shared" ref="K49" si="18">SUM(K50:K56)</f>
        <v>0</v>
      </c>
      <c r="L49" s="15">
        <f t="shared" ref="L49" si="19">SUM(L50:L56)</f>
        <v>0</v>
      </c>
      <c r="M49" s="15">
        <f t="shared" ref="M49" si="20">SUM(M50:M56)</f>
        <v>0</v>
      </c>
      <c r="N49" s="15">
        <f t="shared" ref="N49" si="21">SUM(N50:N56)</f>
        <v>0</v>
      </c>
      <c r="O49" s="15">
        <f t="shared" ref="O49" si="22">SUM(O50:O56)</f>
        <v>0</v>
      </c>
      <c r="P49" s="15">
        <f t="shared" ref="P49:AR49" si="23">SUM(P50:P56)</f>
        <v>0</v>
      </c>
      <c r="Q49" s="15">
        <f t="shared" si="23"/>
        <v>0</v>
      </c>
      <c r="R49" s="15">
        <f t="shared" si="23"/>
        <v>0</v>
      </c>
      <c r="S49" s="15">
        <f t="shared" si="23"/>
        <v>0</v>
      </c>
      <c r="T49" s="15">
        <f t="shared" si="23"/>
        <v>0</v>
      </c>
      <c r="U49" s="15">
        <f t="shared" si="23"/>
        <v>0</v>
      </c>
      <c r="V49" s="15">
        <f t="shared" si="23"/>
        <v>0</v>
      </c>
      <c r="W49" s="15">
        <f t="shared" si="23"/>
        <v>0</v>
      </c>
      <c r="X49" s="15">
        <f t="shared" si="23"/>
        <v>0</v>
      </c>
      <c r="Y49" s="15">
        <f t="shared" si="23"/>
        <v>0</v>
      </c>
      <c r="Z49" s="15">
        <f t="shared" si="23"/>
        <v>0</v>
      </c>
      <c r="AA49" s="15">
        <f t="shared" si="23"/>
        <v>0</v>
      </c>
      <c r="AB49" s="15">
        <f t="shared" si="23"/>
        <v>0</v>
      </c>
      <c r="AC49" s="15">
        <f t="shared" si="23"/>
        <v>0</v>
      </c>
      <c r="AD49" s="15">
        <f t="shared" si="23"/>
        <v>0</v>
      </c>
      <c r="AE49" s="15">
        <f t="shared" si="23"/>
        <v>0</v>
      </c>
      <c r="AF49" s="15">
        <f t="shared" si="23"/>
        <v>0</v>
      </c>
      <c r="AG49" s="15">
        <f t="shared" si="23"/>
        <v>0</v>
      </c>
      <c r="AH49" s="15">
        <f t="shared" si="23"/>
        <v>0</v>
      </c>
      <c r="AI49" s="15">
        <f t="shared" si="23"/>
        <v>0</v>
      </c>
      <c r="AJ49" s="15">
        <f t="shared" si="23"/>
        <v>0</v>
      </c>
      <c r="AK49" s="15">
        <f t="shared" si="23"/>
        <v>0</v>
      </c>
      <c r="AL49" s="15">
        <f t="shared" si="23"/>
        <v>0</v>
      </c>
      <c r="AM49" s="15">
        <f t="shared" si="23"/>
        <v>0</v>
      </c>
      <c r="AN49" s="15">
        <f t="shared" si="23"/>
        <v>0</v>
      </c>
      <c r="AO49" s="15">
        <f t="shared" si="23"/>
        <v>0</v>
      </c>
      <c r="AP49" s="15">
        <f t="shared" si="23"/>
        <v>0</v>
      </c>
      <c r="AQ49" s="15">
        <f t="shared" si="23"/>
        <v>0</v>
      </c>
      <c r="AR49" s="15">
        <f t="shared" si="23"/>
        <v>0</v>
      </c>
      <c r="AT49" s="39" t="s">
        <v>34</v>
      </c>
      <c r="AU49" s="39" t="s">
        <v>57</v>
      </c>
      <c r="AV49" s="39" t="s">
        <v>57</v>
      </c>
      <c r="AW49" s="39" t="s">
        <v>57</v>
      </c>
      <c r="AX49" s="39" t="s">
        <v>57</v>
      </c>
      <c r="AY49" s="39" t="s">
        <v>57</v>
      </c>
      <c r="AZ49" s="39" t="s">
        <v>57</v>
      </c>
      <c r="BA49" s="39" t="s">
        <v>57</v>
      </c>
      <c r="BB49" s="39" t="s">
        <v>57</v>
      </c>
      <c r="BC49" s="39" t="s">
        <v>57</v>
      </c>
      <c r="BE49" s="8"/>
      <c r="BF49" s="8"/>
      <c r="BG49" s="8"/>
      <c r="BH49" s="8"/>
      <c r="BI49" s="8"/>
      <c r="BJ49" s="8"/>
      <c r="BK49" s="8"/>
      <c r="BL49" s="8"/>
      <c r="BM49" s="8"/>
      <c r="BN49" s="8"/>
    </row>
    <row r="50" spans="4:66" outlineLevel="1">
      <c r="D50" s="42" t="str">
        <f>INDEX($AT50:$BC50,MATCH(General!$F$14,$AT$4:$BC$4,0))</f>
        <v>a. Heating, ventilation, and air conditioning</v>
      </c>
      <c r="E50" s="11" t="str">
        <f>General!$F$16</f>
        <v>EUR</v>
      </c>
      <c r="F50" s="25">
        <f t="shared" si="9"/>
        <v>0</v>
      </c>
      <c r="I50" s="104">
        <f>CAPEX!G48</f>
        <v>0</v>
      </c>
      <c r="J50" s="104">
        <f>CAPEX!H48</f>
        <v>0</v>
      </c>
      <c r="K50" s="104">
        <f>CAPEX!I48</f>
        <v>0</v>
      </c>
      <c r="L50" s="104">
        <f>CAPEX!J48</f>
        <v>0</v>
      </c>
      <c r="M50" s="104">
        <f>CAPEX!K48</f>
        <v>0</v>
      </c>
      <c r="N50" s="104">
        <f>CAPEX!L48</f>
        <v>0</v>
      </c>
      <c r="O50" s="104">
        <f>CAPEX!M48</f>
        <v>0</v>
      </c>
      <c r="P50" s="104">
        <f>CAPEX!N48</f>
        <v>0</v>
      </c>
      <c r="Q50" s="104">
        <f>CAPEX!O48</f>
        <v>0</v>
      </c>
      <c r="R50" s="104">
        <f>CAPEX!P48</f>
        <v>0</v>
      </c>
      <c r="S50" s="104">
        <f>CAPEX!Q48</f>
        <v>0</v>
      </c>
      <c r="T50" s="104">
        <f>CAPEX!R48</f>
        <v>0</v>
      </c>
      <c r="U50" s="104">
        <f>CAPEX!S48</f>
        <v>0</v>
      </c>
      <c r="V50" s="104">
        <f>CAPEX!T48</f>
        <v>0</v>
      </c>
      <c r="W50" s="104">
        <f>CAPEX!U48</f>
        <v>0</v>
      </c>
      <c r="X50" s="104">
        <f>CAPEX!V48</f>
        <v>0</v>
      </c>
      <c r="Y50" s="104">
        <f>CAPEX!W48</f>
        <v>0</v>
      </c>
      <c r="Z50" s="104">
        <f>CAPEX!X48</f>
        <v>0</v>
      </c>
      <c r="AA50" s="104">
        <f>CAPEX!Y48</f>
        <v>0</v>
      </c>
      <c r="AB50" s="104">
        <f>CAPEX!Z48</f>
        <v>0</v>
      </c>
      <c r="AC50" s="104">
        <f>CAPEX!AA48</f>
        <v>0</v>
      </c>
      <c r="AD50" s="104">
        <f>CAPEX!AB48</f>
        <v>0</v>
      </c>
      <c r="AE50" s="104">
        <f>CAPEX!AC48</f>
        <v>0</v>
      </c>
      <c r="AF50" s="104">
        <f>CAPEX!AD48</f>
        <v>0</v>
      </c>
      <c r="AG50" s="104">
        <f>CAPEX!AE48</f>
        <v>0</v>
      </c>
      <c r="AH50" s="104">
        <f>CAPEX!AF48</f>
        <v>0</v>
      </c>
      <c r="AI50" s="104">
        <f>CAPEX!AG48</f>
        <v>0</v>
      </c>
      <c r="AJ50" s="104">
        <f>CAPEX!AH48</f>
        <v>0</v>
      </c>
      <c r="AK50" s="104">
        <f>CAPEX!AI48</f>
        <v>0</v>
      </c>
      <c r="AL50" s="104">
        <f>CAPEX!AJ48</f>
        <v>0</v>
      </c>
      <c r="AM50" s="104">
        <f>CAPEX!AK48</f>
        <v>0</v>
      </c>
      <c r="AN50" s="104">
        <f>CAPEX!AL48</f>
        <v>0</v>
      </c>
      <c r="AO50" s="104">
        <f>CAPEX!AM48</f>
        <v>0</v>
      </c>
      <c r="AP50" s="104">
        <f>CAPEX!AN48</f>
        <v>0</v>
      </c>
      <c r="AQ50" s="104">
        <f>CAPEX!AO48</f>
        <v>0</v>
      </c>
      <c r="AR50" s="104">
        <f>CAPEX!AP48</f>
        <v>0</v>
      </c>
      <c r="AT50" s="39" t="s">
        <v>35</v>
      </c>
      <c r="AU50" s="39" t="s">
        <v>57</v>
      </c>
      <c r="AV50" s="39" t="s">
        <v>57</v>
      </c>
      <c r="AW50" s="39" t="s">
        <v>57</v>
      </c>
      <c r="AX50" s="39" t="s">
        <v>57</v>
      </c>
      <c r="AY50" s="39" t="s">
        <v>57</v>
      </c>
      <c r="AZ50" s="39" t="s">
        <v>57</v>
      </c>
      <c r="BA50" s="39" t="s">
        <v>57</v>
      </c>
      <c r="BB50" s="39" t="s">
        <v>57</v>
      </c>
      <c r="BC50" s="39" t="s">
        <v>57</v>
      </c>
      <c r="BE50" s="8"/>
      <c r="BF50" s="8"/>
      <c r="BG50" s="8"/>
      <c r="BH50" s="8"/>
      <c r="BI50" s="8"/>
      <c r="BJ50" s="8"/>
      <c r="BK50" s="8"/>
      <c r="BL50" s="8"/>
      <c r="BM50" s="8"/>
      <c r="BN50" s="8"/>
    </row>
    <row r="51" spans="4:66" outlineLevel="1">
      <c r="D51" s="42" t="str">
        <f>INDEX($AT51:$BC51,MATCH(General!$F$14,$AT$4:$BC$4,0))</f>
        <v>b. Solar power plant</v>
      </c>
      <c r="E51" s="11" t="str">
        <f>General!$F$16</f>
        <v>EUR</v>
      </c>
      <c r="F51" s="25">
        <f t="shared" si="9"/>
        <v>0</v>
      </c>
      <c r="I51" s="104">
        <f>CAPEX!G49</f>
        <v>0</v>
      </c>
      <c r="J51" s="104">
        <f>CAPEX!H49</f>
        <v>0</v>
      </c>
      <c r="K51" s="104">
        <f>CAPEX!I49</f>
        <v>0</v>
      </c>
      <c r="L51" s="104">
        <f>CAPEX!J49</f>
        <v>0</v>
      </c>
      <c r="M51" s="104">
        <f>CAPEX!K49</f>
        <v>0</v>
      </c>
      <c r="N51" s="104">
        <f>CAPEX!L49</f>
        <v>0</v>
      </c>
      <c r="O51" s="104">
        <f>CAPEX!M49</f>
        <v>0</v>
      </c>
      <c r="P51" s="104">
        <f>CAPEX!N49</f>
        <v>0</v>
      </c>
      <c r="Q51" s="104">
        <f>CAPEX!O49</f>
        <v>0</v>
      </c>
      <c r="R51" s="104">
        <f>CAPEX!P49</f>
        <v>0</v>
      </c>
      <c r="S51" s="104">
        <f>CAPEX!Q49</f>
        <v>0</v>
      </c>
      <c r="T51" s="104">
        <f>CAPEX!R49</f>
        <v>0</v>
      </c>
      <c r="U51" s="104">
        <f>CAPEX!S49</f>
        <v>0</v>
      </c>
      <c r="V51" s="104">
        <f>CAPEX!T49</f>
        <v>0</v>
      </c>
      <c r="W51" s="104">
        <f>CAPEX!U49</f>
        <v>0</v>
      </c>
      <c r="X51" s="104">
        <f>CAPEX!V49</f>
        <v>0</v>
      </c>
      <c r="Y51" s="104">
        <f>CAPEX!W49</f>
        <v>0</v>
      </c>
      <c r="Z51" s="104">
        <f>CAPEX!X49</f>
        <v>0</v>
      </c>
      <c r="AA51" s="104">
        <f>CAPEX!Y49</f>
        <v>0</v>
      </c>
      <c r="AB51" s="104">
        <f>CAPEX!Z49</f>
        <v>0</v>
      </c>
      <c r="AC51" s="104">
        <f>CAPEX!AA49</f>
        <v>0</v>
      </c>
      <c r="AD51" s="104">
        <f>CAPEX!AB49</f>
        <v>0</v>
      </c>
      <c r="AE51" s="104">
        <f>CAPEX!AC49</f>
        <v>0</v>
      </c>
      <c r="AF51" s="104">
        <f>CAPEX!AD49</f>
        <v>0</v>
      </c>
      <c r="AG51" s="104">
        <f>CAPEX!AE49</f>
        <v>0</v>
      </c>
      <c r="AH51" s="104">
        <f>CAPEX!AF49</f>
        <v>0</v>
      </c>
      <c r="AI51" s="104">
        <f>CAPEX!AG49</f>
        <v>0</v>
      </c>
      <c r="AJ51" s="104">
        <f>CAPEX!AH49</f>
        <v>0</v>
      </c>
      <c r="AK51" s="104">
        <f>CAPEX!AI49</f>
        <v>0</v>
      </c>
      <c r="AL51" s="104">
        <f>CAPEX!AJ49</f>
        <v>0</v>
      </c>
      <c r="AM51" s="104">
        <f>CAPEX!AK49</f>
        <v>0</v>
      </c>
      <c r="AN51" s="104">
        <f>CAPEX!AL49</f>
        <v>0</v>
      </c>
      <c r="AO51" s="104">
        <f>CAPEX!AM49</f>
        <v>0</v>
      </c>
      <c r="AP51" s="104">
        <f>CAPEX!AN49</f>
        <v>0</v>
      </c>
      <c r="AQ51" s="104">
        <f>CAPEX!AO49</f>
        <v>0</v>
      </c>
      <c r="AR51" s="104">
        <f>CAPEX!AP49</f>
        <v>0</v>
      </c>
      <c r="AT51" s="39" t="s">
        <v>36</v>
      </c>
      <c r="AU51" s="39" t="s">
        <v>57</v>
      </c>
      <c r="AV51" s="39" t="s">
        <v>57</v>
      </c>
      <c r="AW51" s="39" t="s">
        <v>57</v>
      </c>
      <c r="AX51" s="39" t="s">
        <v>57</v>
      </c>
      <c r="AY51" s="39" t="s">
        <v>57</v>
      </c>
      <c r="AZ51" s="39" t="s">
        <v>57</v>
      </c>
      <c r="BA51" s="39" t="s">
        <v>57</v>
      </c>
      <c r="BB51" s="39" t="s">
        <v>57</v>
      </c>
      <c r="BC51" s="39" t="s">
        <v>57</v>
      </c>
      <c r="BE51" s="8"/>
      <c r="BF51" s="8"/>
      <c r="BG51" s="8"/>
      <c r="BH51" s="8"/>
      <c r="BI51" s="8"/>
      <c r="BJ51" s="8"/>
      <c r="BK51" s="8"/>
      <c r="BL51" s="8"/>
      <c r="BM51" s="8"/>
      <c r="BN51" s="8"/>
    </row>
    <row r="52" spans="4:66" outlineLevel="1">
      <c r="D52" s="42" t="str">
        <f>INDEX($AT52:$BC52,MATCH(General!$F$14,$AT$4:$BC$4,0))</f>
        <v>c. Battery energy storage system</v>
      </c>
      <c r="E52" s="11" t="str">
        <f>General!$F$16</f>
        <v>EUR</v>
      </c>
      <c r="F52" s="25">
        <f t="shared" si="9"/>
        <v>0</v>
      </c>
      <c r="I52" s="104">
        <f>CAPEX!G50</f>
        <v>0</v>
      </c>
      <c r="J52" s="104">
        <f>CAPEX!H50</f>
        <v>0</v>
      </c>
      <c r="K52" s="104">
        <f>CAPEX!I50</f>
        <v>0</v>
      </c>
      <c r="L52" s="104">
        <f>CAPEX!J50</f>
        <v>0</v>
      </c>
      <c r="M52" s="104">
        <f>CAPEX!K50</f>
        <v>0</v>
      </c>
      <c r="N52" s="104">
        <f>CAPEX!L50</f>
        <v>0</v>
      </c>
      <c r="O52" s="104">
        <f>CAPEX!M50</f>
        <v>0</v>
      </c>
      <c r="P52" s="104">
        <f>CAPEX!N50</f>
        <v>0</v>
      </c>
      <c r="Q52" s="104">
        <f>CAPEX!O50</f>
        <v>0</v>
      </c>
      <c r="R52" s="104">
        <f>CAPEX!P50</f>
        <v>0</v>
      </c>
      <c r="S52" s="104">
        <f>CAPEX!Q50</f>
        <v>0</v>
      </c>
      <c r="T52" s="104">
        <f>CAPEX!R50</f>
        <v>0</v>
      </c>
      <c r="U52" s="104">
        <f>CAPEX!S50</f>
        <v>0</v>
      </c>
      <c r="V52" s="104">
        <f>CAPEX!T50</f>
        <v>0</v>
      </c>
      <c r="W52" s="104">
        <f>CAPEX!U50</f>
        <v>0</v>
      </c>
      <c r="X52" s="104">
        <f>CAPEX!V50</f>
        <v>0</v>
      </c>
      <c r="Y52" s="104">
        <f>CAPEX!W50</f>
        <v>0</v>
      </c>
      <c r="Z52" s="104">
        <f>CAPEX!X50</f>
        <v>0</v>
      </c>
      <c r="AA52" s="104">
        <f>CAPEX!Y50</f>
        <v>0</v>
      </c>
      <c r="AB52" s="104">
        <f>CAPEX!Z50</f>
        <v>0</v>
      </c>
      <c r="AC52" s="104">
        <f>CAPEX!AA50</f>
        <v>0</v>
      </c>
      <c r="AD52" s="104">
        <f>CAPEX!AB50</f>
        <v>0</v>
      </c>
      <c r="AE52" s="104">
        <f>CAPEX!AC50</f>
        <v>0</v>
      </c>
      <c r="AF52" s="104">
        <f>CAPEX!AD50</f>
        <v>0</v>
      </c>
      <c r="AG52" s="104">
        <f>CAPEX!AE50</f>
        <v>0</v>
      </c>
      <c r="AH52" s="104">
        <f>CAPEX!AF50</f>
        <v>0</v>
      </c>
      <c r="AI52" s="104">
        <f>CAPEX!AG50</f>
        <v>0</v>
      </c>
      <c r="AJ52" s="104">
        <f>CAPEX!AH50</f>
        <v>0</v>
      </c>
      <c r="AK52" s="104">
        <f>CAPEX!AI50</f>
        <v>0</v>
      </c>
      <c r="AL52" s="104">
        <f>CAPEX!AJ50</f>
        <v>0</v>
      </c>
      <c r="AM52" s="104">
        <f>CAPEX!AK50</f>
        <v>0</v>
      </c>
      <c r="AN52" s="104">
        <f>CAPEX!AL50</f>
        <v>0</v>
      </c>
      <c r="AO52" s="104">
        <f>CAPEX!AM50</f>
        <v>0</v>
      </c>
      <c r="AP52" s="104">
        <f>CAPEX!AN50</f>
        <v>0</v>
      </c>
      <c r="AQ52" s="104">
        <f>CAPEX!AO50</f>
        <v>0</v>
      </c>
      <c r="AR52" s="104">
        <f>CAPEX!AP50</f>
        <v>0</v>
      </c>
      <c r="AT52" s="39" t="s">
        <v>37</v>
      </c>
      <c r="AU52" s="39" t="s">
        <v>57</v>
      </c>
      <c r="AV52" s="39" t="s">
        <v>57</v>
      </c>
      <c r="AW52" s="39" t="s">
        <v>57</v>
      </c>
      <c r="AX52" s="39" t="s">
        <v>57</v>
      </c>
      <c r="AY52" s="39" t="s">
        <v>57</v>
      </c>
      <c r="AZ52" s="39" t="s">
        <v>57</v>
      </c>
      <c r="BA52" s="39" t="s">
        <v>57</v>
      </c>
      <c r="BB52" s="39" t="s">
        <v>57</v>
      </c>
      <c r="BC52" s="39" t="s">
        <v>57</v>
      </c>
      <c r="BE52" s="8"/>
      <c r="BF52" s="8"/>
      <c r="BG52" s="8"/>
      <c r="BH52" s="8"/>
      <c r="BI52" s="8"/>
      <c r="BJ52" s="8"/>
      <c r="BK52" s="8"/>
      <c r="BL52" s="8"/>
      <c r="BM52" s="8"/>
      <c r="BN52" s="8"/>
    </row>
    <row r="53" spans="4:66" outlineLevel="1">
      <c r="D53" s="42" t="str">
        <f>INDEX($AT53:$BC53,MATCH(General!$F$14,$AT$4:$BC$4,0))</f>
        <v>d. Charging equipment</v>
      </c>
      <c r="E53" s="11" t="str">
        <f>General!$F$16</f>
        <v>EUR</v>
      </c>
      <c r="F53" s="25">
        <f t="shared" si="9"/>
        <v>0</v>
      </c>
      <c r="I53" s="104">
        <f>CAPEX!G51</f>
        <v>0</v>
      </c>
      <c r="J53" s="104">
        <f>CAPEX!H51</f>
        <v>0</v>
      </c>
      <c r="K53" s="104">
        <f>CAPEX!I51</f>
        <v>0</v>
      </c>
      <c r="L53" s="104">
        <f>CAPEX!J51</f>
        <v>0</v>
      </c>
      <c r="M53" s="104">
        <f>CAPEX!K51</f>
        <v>0</v>
      </c>
      <c r="N53" s="104">
        <f>CAPEX!L51</f>
        <v>0</v>
      </c>
      <c r="O53" s="104">
        <f>CAPEX!M51</f>
        <v>0</v>
      </c>
      <c r="P53" s="104">
        <f>CAPEX!N51</f>
        <v>0</v>
      </c>
      <c r="Q53" s="104">
        <f>CAPEX!O51</f>
        <v>0</v>
      </c>
      <c r="R53" s="104">
        <f>CAPEX!P51</f>
        <v>0</v>
      </c>
      <c r="S53" s="104">
        <f>CAPEX!Q51</f>
        <v>0</v>
      </c>
      <c r="T53" s="104">
        <f>CAPEX!R51</f>
        <v>0</v>
      </c>
      <c r="U53" s="104">
        <f>CAPEX!S51</f>
        <v>0</v>
      </c>
      <c r="V53" s="104">
        <f>CAPEX!T51</f>
        <v>0</v>
      </c>
      <c r="W53" s="104">
        <f>CAPEX!U51</f>
        <v>0</v>
      </c>
      <c r="X53" s="104">
        <f>CAPEX!V51</f>
        <v>0</v>
      </c>
      <c r="Y53" s="104">
        <f>CAPEX!W51</f>
        <v>0</v>
      </c>
      <c r="Z53" s="104">
        <f>CAPEX!X51</f>
        <v>0</v>
      </c>
      <c r="AA53" s="104">
        <f>CAPEX!Y51</f>
        <v>0</v>
      </c>
      <c r="AB53" s="104">
        <f>CAPEX!Z51</f>
        <v>0</v>
      </c>
      <c r="AC53" s="104">
        <f>CAPEX!AA51</f>
        <v>0</v>
      </c>
      <c r="AD53" s="104">
        <f>CAPEX!AB51</f>
        <v>0</v>
      </c>
      <c r="AE53" s="104">
        <f>CAPEX!AC51</f>
        <v>0</v>
      </c>
      <c r="AF53" s="104">
        <f>CAPEX!AD51</f>
        <v>0</v>
      </c>
      <c r="AG53" s="104">
        <f>CAPEX!AE51</f>
        <v>0</v>
      </c>
      <c r="AH53" s="104">
        <f>CAPEX!AF51</f>
        <v>0</v>
      </c>
      <c r="AI53" s="104">
        <f>CAPEX!AG51</f>
        <v>0</v>
      </c>
      <c r="AJ53" s="104">
        <f>CAPEX!AH51</f>
        <v>0</v>
      </c>
      <c r="AK53" s="104">
        <f>CAPEX!AI51</f>
        <v>0</v>
      </c>
      <c r="AL53" s="104">
        <f>CAPEX!AJ51</f>
        <v>0</v>
      </c>
      <c r="AM53" s="104">
        <f>CAPEX!AK51</f>
        <v>0</v>
      </c>
      <c r="AN53" s="104">
        <f>CAPEX!AL51</f>
        <v>0</v>
      </c>
      <c r="AO53" s="104">
        <f>CAPEX!AM51</f>
        <v>0</v>
      </c>
      <c r="AP53" s="104">
        <f>CAPEX!AN51</f>
        <v>0</v>
      </c>
      <c r="AQ53" s="104">
        <f>CAPEX!AO51</f>
        <v>0</v>
      </c>
      <c r="AR53" s="104">
        <f>CAPEX!AP51</f>
        <v>0</v>
      </c>
      <c r="AT53" s="39" t="s">
        <v>58</v>
      </c>
      <c r="AU53" s="39" t="s">
        <v>57</v>
      </c>
      <c r="AV53" s="39" t="s">
        <v>57</v>
      </c>
      <c r="AW53" s="39" t="s">
        <v>57</v>
      </c>
      <c r="AX53" s="39" t="s">
        <v>57</v>
      </c>
      <c r="AY53" s="39" t="s">
        <v>57</v>
      </c>
      <c r="AZ53" s="39" t="s">
        <v>57</v>
      </c>
      <c r="BA53" s="39" t="s">
        <v>57</v>
      </c>
      <c r="BB53" s="39" t="s">
        <v>57</v>
      </c>
      <c r="BC53" s="39" t="s">
        <v>57</v>
      </c>
      <c r="BE53" s="8"/>
      <c r="BF53" s="8"/>
      <c r="BG53" s="8"/>
      <c r="BH53" s="8"/>
      <c r="BI53" s="8"/>
      <c r="BJ53" s="8"/>
      <c r="BK53" s="8"/>
      <c r="BL53" s="8"/>
      <c r="BM53" s="8"/>
      <c r="BN53" s="8"/>
    </row>
    <row r="54" spans="4:66" outlineLevel="1">
      <c r="D54" s="42" t="str">
        <f>INDEX($AT54:$BC54,MATCH(General!$F$14,$AT$4:$BC$4,0))</f>
        <v>e. IT equipment and sensors</v>
      </c>
      <c r="E54" s="11" t="str">
        <f>General!$F$16</f>
        <v>EUR</v>
      </c>
      <c r="F54" s="25">
        <f t="shared" si="9"/>
        <v>0</v>
      </c>
      <c r="I54" s="104">
        <f>CAPEX!G52</f>
        <v>0</v>
      </c>
      <c r="J54" s="104">
        <f>CAPEX!H52</f>
        <v>0</v>
      </c>
      <c r="K54" s="104">
        <f>CAPEX!I52</f>
        <v>0</v>
      </c>
      <c r="L54" s="104">
        <f>CAPEX!J52</f>
        <v>0</v>
      </c>
      <c r="M54" s="104">
        <f>CAPEX!K52</f>
        <v>0</v>
      </c>
      <c r="N54" s="104">
        <f>CAPEX!L52</f>
        <v>0</v>
      </c>
      <c r="O54" s="104">
        <f>CAPEX!M52</f>
        <v>0</v>
      </c>
      <c r="P54" s="104">
        <f>CAPEX!N52</f>
        <v>0</v>
      </c>
      <c r="Q54" s="104">
        <f>CAPEX!O52</f>
        <v>0</v>
      </c>
      <c r="R54" s="104">
        <f>CAPEX!P52</f>
        <v>0</v>
      </c>
      <c r="S54" s="104">
        <f>CAPEX!Q52</f>
        <v>0</v>
      </c>
      <c r="T54" s="104">
        <f>CAPEX!R52</f>
        <v>0</v>
      </c>
      <c r="U54" s="104">
        <f>CAPEX!S52</f>
        <v>0</v>
      </c>
      <c r="V54" s="104">
        <f>CAPEX!T52</f>
        <v>0</v>
      </c>
      <c r="W54" s="104">
        <f>CAPEX!U52</f>
        <v>0</v>
      </c>
      <c r="X54" s="104">
        <f>CAPEX!V52</f>
        <v>0</v>
      </c>
      <c r="Y54" s="104">
        <f>CAPEX!W52</f>
        <v>0</v>
      </c>
      <c r="Z54" s="104">
        <f>CAPEX!X52</f>
        <v>0</v>
      </c>
      <c r="AA54" s="104">
        <f>CAPEX!Y52</f>
        <v>0</v>
      </c>
      <c r="AB54" s="104">
        <f>CAPEX!Z52</f>
        <v>0</v>
      </c>
      <c r="AC54" s="104">
        <f>CAPEX!AA52</f>
        <v>0</v>
      </c>
      <c r="AD54" s="104">
        <f>CAPEX!AB52</f>
        <v>0</v>
      </c>
      <c r="AE54" s="104">
        <f>CAPEX!AC52</f>
        <v>0</v>
      </c>
      <c r="AF54" s="104">
        <f>CAPEX!AD52</f>
        <v>0</v>
      </c>
      <c r="AG54" s="104">
        <f>CAPEX!AE52</f>
        <v>0</v>
      </c>
      <c r="AH54" s="104">
        <f>CAPEX!AF52</f>
        <v>0</v>
      </c>
      <c r="AI54" s="104">
        <f>CAPEX!AG52</f>
        <v>0</v>
      </c>
      <c r="AJ54" s="104">
        <f>CAPEX!AH52</f>
        <v>0</v>
      </c>
      <c r="AK54" s="104">
        <f>CAPEX!AI52</f>
        <v>0</v>
      </c>
      <c r="AL54" s="104">
        <f>CAPEX!AJ52</f>
        <v>0</v>
      </c>
      <c r="AM54" s="104">
        <f>CAPEX!AK52</f>
        <v>0</v>
      </c>
      <c r="AN54" s="104">
        <f>CAPEX!AL52</f>
        <v>0</v>
      </c>
      <c r="AO54" s="104">
        <f>CAPEX!AM52</f>
        <v>0</v>
      </c>
      <c r="AP54" s="104">
        <f>CAPEX!AN52</f>
        <v>0</v>
      </c>
      <c r="AQ54" s="104">
        <f>CAPEX!AO52</f>
        <v>0</v>
      </c>
      <c r="AR54" s="104">
        <f>CAPEX!AP52</f>
        <v>0</v>
      </c>
      <c r="AT54" s="39" t="s">
        <v>38</v>
      </c>
      <c r="AU54" s="39" t="s">
        <v>57</v>
      </c>
      <c r="AV54" s="39" t="s">
        <v>57</v>
      </c>
      <c r="AW54" s="39" t="s">
        <v>57</v>
      </c>
      <c r="AX54" s="39" t="s">
        <v>57</v>
      </c>
      <c r="AY54" s="39" t="s">
        <v>57</v>
      </c>
      <c r="AZ54" s="39" t="s">
        <v>57</v>
      </c>
      <c r="BA54" s="39" t="s">
        <v>57</v>
      </c>
      <c r="BB54" s="39" t="s">
        <v>57</v>
      </c>
      <c r="BC54" s="39" t="s">
        <v>57</v>
      </c>
      <c r="BE54" s="8"/>
      <c r="BF54" s="8"/>
      <c r="BG54" s="8"/>
      <c r="BH54" s="8"/>
      <c r="BI54" s="8"/>
      <c r="BJ54" s="8"/>
      <c r="BK54" s="8"/>
      <c r="BL54" s="8"/>
      <c r="BM54" s="8"/>
      <c r="BN54" s="8"/>
    </row>
    <row r="55" spans="4:66" outlineLevel="1">
      <c r="D55" s="42" t="str">
        <f>INDEX($AT55:$BC55,MATCH(General!$F$14,$AT$4:$BC$4,0))</f>
        <v>f. Other electric equipment</v>
      </c>
      <c r="E55" s="11" t="str">
        <f>General!$F$16</f>
        <v>EUR</v>
      </c>
      <c r="F55" s="25">
        <f t="shared" si="9"/>
        <v>0</v>
      </c>
      <c r="I55" s="104">
        <f>CAPEX!G53</f>
        <v>0</v>
      </c>
      <c r="J55" s="104">
        <f>CAPEX!H53</f>
        <v>0</v>
      </c>
      <c r="K55" s="104">
        <f>CAPEX!I53</f>
        <v>0</v>
      </c>
      <c r="L55" s="104">
        <f>CAPEX!J53</f>
        <v>0</v>
      </c>
      <c r="M55" s="104">
        <f>CAPEX!K53</f>
        <v>0</v>
      </c>
      <c r="N55" s="104">
        <f>CAPEX!L53</f>
        <v>0</v>
      </c>
      <c r="O55" s="104">
        <f>CAPEX!M53</f>
        <v>0</v>
      </c>
      <c r="P55" s="104">
        <f>CAPEX!N53</f>
        <v>0</v>
      </c>
      <c r="Q55" s="104">
        <f>CAPEX!O53</f>
        <v>0</v>
      </c>
      <c r="R55" s="104">
        <f>CAPEX!P53</f>
        <v>0</v>
      </c>
      <c r="S55" s="104">
        <f>CAPEX!Q53</f>
        <v>0</v>
      </c>
      <c r="T55" s="104">
        <f>CAPEX!R53</f>
        <v>0</v>
      </c>
      <c r="U55" s="104">
        <f>CAPEX!S53</f>
        <v>0</v>
      </c>
      <c r="V55" s="104">
        <f>CAPEX!T53</f>
        <v>0</v>
      </c>
      <c r="W55" s="104">
        <f>CAPEX!U53</f>
        <v>0</v>
      </c>
      <c r="X55" s="104">
        <f>CAPEX!V53</f>
        <v>0</v>
      </c>
      <c r="Y55" s="104">
        <f>CAPEX!W53</f>
        <v>0</v>
      </c>
      <c r="Z55" s="104">
        <f>CAPEX!X53</f>
        <v>0</v>
      </c>
      <c r="AA55" s="104">
        <f>CAPEX!Y53</f>
        <v>0</v>
      </c>
      <c r="AB55" s="104">
        <f>CAPEX!Z53</f>
        <v>0</v>
      </c>
      <c r="AC55" s="104">
        <f>CAPEX!AA53</f>
        <v>0</v>
      </c>
      <c r="AD55" s="104">
        <f>CAPEX!AB53</f>
        <v>0</v>
      </c>
      <c r="AE55" s="104">
        <f>CAPEX!AC53</f>
        <v>0</v>
      </c>
      <c r="AF55" s="104">
        <f>CAPEX!AD53</f>
        <v>0</v>
      </c>
      <c r="AG55" s="104">
        <f>CAPEX!AE53</f>
        <v>0</v>
      </c>
      <c r="AH55" s="104">
        <f>CAPEX!AF53</f>
        <v>0</v>
      </c>
      <c r="AI55" s="104">
        <f>CAPEX!AG53</f>
        <v>0</v>
      </c>
      <c r="AJ55" s="104">
        <f>CAPEX!AH53</f>
        <v>0</v>
      </c>
      <c r="AK55" s="104">
        <f>CAPEX!AI53</f>
        <v>0</v>
      </c>
      <c r="AL55" s="104">
        <f>CAPEX!AJ53</f>
        <v>0</v>
      </c>
      <c r="AM55" s="104">
        <f>CAPEX!AK53</f>
        <v>0</v>
      </c>
      <c r="AN55" s="104">
        <f>CAPEX!AL53</f>
        <v>0</v>
      </c>
      <c r="AO55" s="104">
        <f>CAPEX!AM53</f>
        <v>0</v>
      </c>
      <c r="AP55" s="104">
        <f>CAPEX!AN53</f>
        <v>0</v>
      </c>
      <c r="AQ55" s="104">
        <f>CAPEX!AO53</f>
        <v>0</v>
      </c>
      <c r="AR55" s="104">
        <f>CAPEX!AP53</f>
        <v>0</v>
      </c>
      <c r="AT55" s="39" t="s">
        <v>39</v>
      </c>
      <c r="AU55" s="39" t="s">
        <v>57</v>
      </c>
      <c r="AV55" s="39" t="s">
        <v>57</v>
      </c>
      <c r="AW55" s="39" t="s">
        <v>57</v>
      </c>
      <c r="AX55" s="39" t="s">
        <v>57</v>
      </c>
      <c r="AY55" s="39" t="s">
        <v>57</v>
      </c>
      <c r="AZ55" s="39" t="s">
        <v>57</v>
      </c>
      <c r="BA55" s="39" t="s">
        <v>57</v>
      </c>
      <c r="BB55" s="39" t="s">
        <v>57</v>
      </c>
      <c r="BC55" s="39" t="s">
        <v>57</v>
      </c>
      <c r="BE55" s="8"/>
      <c r="BF55" s="8"/>
      <c r="BG55" s="8"/>
      <c r="BH55" s="8"/>
      <c r="BI55" s="8"/>
      <c r="BJ55" s="8"/>
      <c r="BK55" s="8"/>
      <c r="BL55" s="8"/>
      <c r="BM55" s="8"/>
      <c r="BN55" s="8"/>
    </row>
    <row r="56" spans="4:66" outlineLevel="1">
      <c r="D56" s="42" t="str">
        <f>INDEX($AT56:$BC56,MATCH(General!$F$14,$AT$4:$BC$4,0))</f>
        <v>g. Indoor lighting</v>
      </c>
      <c r="E56" s="11" t="str">
        <f>General!$F$16</f>
        <v>EUR</v>
      </c>
      <c r="F56" s="25">
        <f t="shared" si="9"/>
        <v>0</v>
      </c>
      <c r="I56" s="104">
        <f>CAPEX!G54</f>
        <v>0</v>
      </c>
      <c r="J56" s="104">
        <f>CAPEX!H54</f>
        <v>0</v>
      </c>
      <c r="K56" s="104">
        <f>CAPEX!I54</f>
        <v>0</v>
      </c>
      <c r="L56" s="104">
        <f>CAPEX!J54</f>
        <v>0</v>
      </c>
      <c r="M56" s="104">
        <f>CAPEX!K54</f>
        <v>0</v>
      </c>
      <c r="N56" s="104">
        <f>CAPEX!L54</f>
        <v>0</v>
      </c>
      <c r="O56" s="104">
        <f>CAPEX!M54</f>
        <v>0</v>
      </c>
      <c r="P56" s="104">
        <f>CAPEX!N54</f>
        <v>0</v>
      </c>
      <c r="Q56" s="104">
        <f>CAPEX!O54</f>
        <v>0</v>
      </c>
      <c r="R56" s="104">
        <f>CAPEX!P54</f>
        <v>0</v>
      </c>
      <c r="S56" s="104">
        <f>CAPEX!Q54</f>
        <v>0</v>
      </c>
      <c r="T56" s="104">
        <f>CAPEX!R54</f>
        <v>0</v>
      </c>
      <c r="U56" s="104">
        <f>CAPEX!S54</f>
        <v>0</v>
      </c>
      <c r="V56" s="104">
        <f>CAPEX!T54</f>
        <v>0</v>
      </c>
      <c r="W56" s="104">
        <f>CAPEX!U54</f>
        <v>0</v>
      </c>
      <c r="X56" s="104">
        <f>CAPEX!V54</f>
        <v>0</v>
      </c>
      <c r="Y56" s="104">
        <f>CAPEX!W54</f>
        <v>0</v>
      </c>
      <c r="Z56" s="104">
        <f>CAPEX!X54</f>
        <v>0</v>
      </c>
      <c r="AA56" s="104">
        <f>CAPEX!Y54</f>
        <v>0</v>
      </c>
      <c r="AB56" s="104">
        <f>CAPEX!Z54</f>
        <v>0</v>
      </c>
      <c r="AC56" s="104">
        <f>CAPEX!AA54</f>
        <v>0</v>
      </c>
      <c r="AD56" s="104">
        <f>CAPEX!AB54</f>
        <v>0</v>
      </c>
      <c r="AE56" s="104">
        <f>CAPEX!AC54</f>
        <v>0</v>
      </c>
      <c r="AF56" s="104">
        <f>CAPEX!AD54</f>
        <v>0</v>
      </c>
      <c r="AG56" s="104">
        <f>CAPEX!AE54</f>
        <v>0</v>
      </c>
      <c r="AH56" s="104">
        <f>CAPEX!AF54</f>
        <v>0</v>
      </c>
      <c r="AI56" s="104">
        <f>CAPEX!AG54</f>
        <v>0</v>
      </c>
      <c r="AJ56" s="104">
        <f>CAPEX!AH54</f>
        <v>0</v>
      </c>
      <c r="AK56" s="104">
        <f>CAPEX!AI54</f>
        <v>0</v>
      </c>
      <c r="AL56" s="104">
        <f>CAPEX!AJ54</f>
        <v>0</v>
      </c>
      <c r="AM56" s="104">
        <f>CAPEX!AK54</f>
        <v>0</v>
      </c>
      <c r="AN56" s="104">
        <f>CAPEX!AL54</f>
        <v>0</v>
      </c>
      <c r="AO56" s="104">
        <f>CAPEX!AM54</f>
        <v>0</v>
      </c>
      <c r="AP56" s="104">
        <f>CAPEX!AN54</f>
        <v>0</v>
      </c>
      <c r="AQ56" s="104">
        <f>CAPEX!AO54</f>
        <v>0</v>
      </c>
      <c r="AR56" s="104">
        <f>CAPEX!AP54</f>
        <v>0</v>
      </c>
      <c r="AT56" s="39" t="s">
        <v>40</v>
      </c>
      <c r="AU56" s="39" t="s">
        <v>57</v>
      </c>
      <c r="AV56" s="39" t="s">
        <v>57</v>
      </c>
      <c r="AW56" s="39" t="s">
        <v>57</v>
      </c>
      <c r="AX56" s="39" t="s">
        <v>57</v>
      </c>
      <c r="AY56" s="39" t="s">
        <v>57</v>
      </c>
      <c r="AZ56" s="39" t="s">
        <v>57</v>
      </c>
      <c r="BA56" s="39" t="s">
        <v>57</v>
      </c>
      <c r="BB56" s="39" t="s">
        <v>57</v>
      </c>
      <c r="BC56" s="39" t="s">
        <v>57</v>
      </c>
      <c r="BE56" s="8"/>
      <c r="BF56" s="8"/>
      <c r="BG56" s="8"/>
      <c r="BH56" s="8"/>
      <c r="BI56" s="8"/>
      <c r="BJ56" s="8"/>
      <c r="BK56" s="8"/>
      <c r="BL56" s="8"/>
      <c r="BM56" s="8"/>
      <c r="BN56" s="8"/>
    </row>
    <row r="57" spans="4:66" outlineLevel="1">
      <c r="D57" s="12" t="str">
        <f>INDEX($AT57:$BC57,MATCH(General!$F$14,$AT$4:$BC$4,0))</f>
        <v>5. Contingencies</v>
      </c>
      <c r="E57" s="11" t="str">
        <f>General!$F$16</f>
        <v>EUR</v>
      </c>
      <c r="F57" s="25">
        <f t="shared" si="9"/>
        <v>0</v>
      </c>
      <c r="I57" s="104">
        <f>CAPEX!G55</f>
        <v>0</v>
      </c>
      <c r="J57" s="104">
        <f>CAPEX!H55</f>
        <v>0</v>
      </c>
      <c r="K57" s="104">
        <f>CAPEX!I55</f>
        <v>0</v>
      </c>
      <c r="L57" s="104">
        <f>CAPEX!J55</f>
        <v>0</v>
      </c>
      <c r="M57" s="104">
        <f>CAPEX!K55</f>
        <v>0</v>
      </c>
      <c r="N57" s="104">
        <f>CAPEX!L55</f>
        <v>0</v>
      </c>
      <c r="O57" s="104">
        <f>CAPEX!M55</f>
        <v>0</v>
      </c>
      <c r="P57" s="104">
        <f>CAPEX!N55</f>
        <v>0</v>
      </c>
      <c r="Q57" s="104">
        <f>CAPEX!O55</f>
        <v>0</v>
      </c>
      <c r="R57" s="104">
        <f>CAPEX!P55</f>
        <v>0</v>
      </c>
      <c r="S57" s="104">
        <f>CAPEX!Q55</f>
        <v>0</v>
      </c>
      <c r="T57" s="104">
        <f>CAPEX!R55</f>
        <v>0</v>
      </c>
      <c r="U57" s="104">
        <f>CAPEX!S55</f>
        <v>0</v>
      </c>
      <c r="V57" s="104">
        <f>CAPEX!T55</f>
        <v>0</v>
      </c>
      <c r="W57" s="104">
        <f>CAPEX!U55</f>
        <v>0</v>
      </c>
      <c r="X57" s="104">
        <f>CAPEX!V55</f>
        <v>0</v>
      </c>
      <c r="Y57" s="104">
        <f>CAPEX!W55</f>
        <v>0</v>
      </c>
      <c r="Z57" s="104">
        <f>CAPEX!X55</f>
        <v>0</v>
      </c>
      <c r="AA57" s="104">
        <f>CAPEX!Y55</f>
        <v>0</v>
      </c>
      <c r="AB57" s="104">
        <f>CAPEX!Z55</f>
        <v>0</v>
      </c>
      <c r="AC57" s="104">
        <f>CAPEX!AA55</f>
        <v>0</v>
      </c>
      <c r="AD57" s="104">
        <f>CAPEX!AB55</f>
        <v>0</v>
      </c>
      <c r="AE57" s="104">
        <f>CAPEX!AC55</f>
        <v>0</v>
      </c>
      <c r="AF57" s="104">
        <f>CAPEX!AD55</f>
        <v>0</v>
      </c>
      <c r="AG57" s="104">
        <f>CAPEX!AE55</f>
        <v>0</v>
      </c>
      <c r="AH57" s="104">
        <f>CAPEX!AF55</f>
        <v>0</v>
      </c>
      <c r="AI57" s="104">
        <f>CAPEX!AG55</f>
        <v>0</v>
      </c>
      <c r="AJ57" s="104">
        <f>CAPEX!AH55</f>
        <v>0</v>
      </c>
      <c r="AK57" s="104">
        <f>CAPEX!AI55</f>
        <v>0</v>
      </c>
      <c r="AL57" s="104">
        <f>CAPEX!AJ55</f>
        <v>0</v>
      </c>
      <c r="AM57" s="104">
        <f>CAPEX!AK55</f>
        <v>0</v>
      </c>
      <c r="AN57" s="104">
        <f>CAPEX!AL55</f>
        <v>0</v>
      </c>
      <c r="AO57" s="104">
        <f>CAPEX!AM55</f>
        <v>0</v>
      </c>
      <c r="AP57" s="104">
        <f>CAPEX!AN55</f>
        <v>0</v>
      </c>
      <c r="AQ57" s="104">
        <f>CAPEX!AO55</f>
        <v>0</v>
      </c>
      <c r="AR57" s="104">
        <f>CAPEX!AP55</f>
        <v>0</v>
      </c>
      <c r="AT57" s="39" t="s">
        <v>41</v>
      </c>
      <c r="AU57" s="39" t="s">
        <v>57</v>
      </c>
      <c r="AV57" s="39" t="s">
        <v>57</v>
      </c>
      <c r="AW57" s="39" t="s">
        <v>57</v>
      </c>
      <c r="AX57" s="39" t="s">
        <v>57</v>
      </c>
      <c r="AY57" s="39" t="s">
        <v>57</v>
      </c>
      <c r="AZ57" s="39" t="s">
        <v>57</v>
      </c>
      <c r="BA57" s="39" t="s">
        <v>57</v>
      </c>
      <c r="BB57" s="39" t="s">
        <v>57</v>
      </c>
      <c r="BC57" s="39" t="s">
        <v>57</v>
      </c>
      <c r="BE57" s="8"/>
      <c r="BF57" s="8"/>
      <c r="BG57" s="8"/>
      <c r="BH57" s="8"/>
      <c r="BI57" s="8"/>
      <c r="BJ57" s="8"/>
      <c r="BK57" s="8"/>
      <c r="BL57" s="8"/>
      <c r="BM57" s="8"/>
      <c r="BN57" s="8"/>
    </row>
    <row r="58" spans="4:66" outlineLevel="1">
      <c r="D58" s="12" t="str">
        <f>INDEX($AT58:$BC58,MATCH(General!$F$14,$AT$4:$BC$4,0))</f>
        <v>6. Price adjustment</v>
      </c>
      <c r="E58" s="11" t="str">
        <f>General!$F$16</f>
        <v>EUR</v>
      </c>
      <c r="F58" s="25">
        <f t="shared" si="9"/>
        <v>0</v>
      </c>
      <c r="I58" s="104">
        <f>CAPEX!G56</f>
        <v>0</v>
      </c>
      <c r="J58" s="104">
        <f>CAPEX!H56</f>
        <v>0</v>
      </c>
      <c r="K58" s="104">
        <f>CAPEX!I56</f>
        <v>0</v>
      </c>
      <c r="L58" s="104">
        <f>CAPEX!J56</f>
        <v>0</v>
      </c>
      <c r="M58" s="104">
        <f>CAPEX!K56</f>
        <v>0</v>
      </c>
      <c r="N58" s="104">
        <f>CAPEX!L56</f>
        <v>0</v>
      </c>
      <c r="O58" s="104">
        <f>CAPEX!M56</f>
        <v>0</v>
      </c>
      <c r="P58" s="104">
        <f>CAPEX!N56</f>
        <v>0</v>
      </c>
      <c r="Q58" s="104">
        <f>CAPEX!O56</f>
        <v>0</v>
      </c>
      <c r="R58" s="104">
        <f>CAPEX!P56</f>
        <v>0</v>
      </c>
      <c r="S58" s="104">
        <f>CAPEX!Q56</f>
        <v>0</v>
      </c>
      <c r="T58" s="104">
        <f>CAPEX!R56</f>
        <v>0</v>
      </c>
      <c r="U58" s="104">
        <f>CAPEX!S56</f>
        <v>0</v>
      </c>
      <c r="V58" s="104">
        <f>CAPEX!T56</f>
        <v>0</v>
      </c>
      <c r="W58" s="104">
        <f>CAPEX!U56</f>
        <v>0</v>
      </c>
      <c r="X58" s="104">
        <f>CAPEX!V56</f>
        <v>0</v>
      </c>
      <c r="Y58" s="104">
        <f>CAPEX!W56</f>
        <v>0</v>
      </c>
      <c r="Z58" s="104">
        <f>CAPEX!X56</f>
        <v>0</v>
      </c>
      <c r="AA58" s="104">
        <f>CAPEX!Y56</f>
        <v>0</v>
      </c>
      <c r="AB58" s="104">
        <f>CAPEX!Z56</f>
        <v>0</v>
      </c>
      <c r="AC58" s="104">
        <f>CAPEX!AA56</f>
        <v>0</v>
      </c>
      <c r="AD58" s="104">
        <f>CAPEX!AB56</f>
        <v>0</v>
      </c>
      <c r="AE58" s="104">
        <f>CAPEX!AC56</f>
        <v>0</v>
      </c>
      <c r="AF58" s="104">
        <f>CAPEX!AD56</f>
        <v>0</v>
      </c>
      <c r="AG58" s="104">
        <f>CAPEX!AE56</f>
        <v>0</v>
      </c>
      <c r="AH58" s="104">
        <f>CAPEX!AF56</f>
        <v>0</v>
      </c>
      <c r="AI58" s="104">
        <f>CAPEX!AG56</f>
        <v>0</v>
      </c>
      <c r="AJ58" s="104">
        <f>CAPEX!AH56</f>
        <v>0</v>
      </c>
      <c r="AK58" s="104">
        <f>CAPEX!AI56</f>
        <v>0</v>
      </c>
      <c r="AL58" s="104">
        <f>CAPEX!AJ56</f>
        <v>0</v>
      </c>
      <c r="AM58" s="104">
        <f>CAPEX!AK56</f>
        <v>0</v>
      </c>
      <c r="AN58" s="104">
        <f>CAPEX!AL56</f>
        <v>0</v>
      </c>
      <c r="AO58" s="104">
        <f>CAPEX!AM56</f>
        <v>0</v>
      </c>
      <c r="AP58" s="104">
        <f>CAPEX!AN56</f>
        <v>0</v>
      </c>
      <c r="AQ58" s="104">
        <f>CAPEX!AO56</f>
        <v>0</v>
      </c>
      <c r="AR58" s="104">
        <f>CAPEX!AP56</f>
        <v>0</v>
      </c>
      <c r="AT58" s="39" t="s">
        <v>42</v>
      </c>
      <c r="AU58" s="39" t="s">
        <v>57</v>
      </c>
      <c r="AV58" s="39" t="s">
        <v>57</v>
      </c>
      <c r="AW58" s="39" t="s">
        <v>57</v>
      </c>
      <c r="AX58" s="39" t="s">
        <v>57</v>
      </c>
      <c r="AY58" s="39" t="s">
        <v>57</v>
      </c>
      <c r="AZ58" s="39" t="s">
        <v>57</v>
      </c>
      <c r="BA58" s="39" t="s">
        <v>57</v>
      </c>
      <c r="BB58" s="39" t="s">
        <v>57</v>
      </c>
      <c r="BC58" s="39" t="s">
        <v>57</v>
      </c>
      <c r="BE58" s="8"/>
      <c r="BF58" s="8"/>
      <c r="BG58" s="8"/>
      <c r="BH58" s="8"/>
      <c r="BI58" s="8"/>
      <c r="BJ58" s="8"/>
      <c r="BK58" s="8"/>
      <c r="BL58" s="8"/>
      <c r="BM58" s="8"/>
      <c r="BN58" s="8"/>
    </row>
    <row r="59" spans="4:66" outlineLevel="1">
      <c r="D59" s="12" t="str">
        <f>INDEX($AT59:$BC59,MATCH(General!$F$14,$AT$4:$BC$4,0))</f>
        <v>7. Publicity</v>
      </c>
      <c r="E59" s="11" t="str">
        <f>General!$F$16</f>
        <v>EUR</v>
      </c>
      <c r="F59" s="25">
        <f t="shared" si="9"/>
        <v>0</v>
      </c>
      <c r="I59" s="104">
        <f>CAPEX!G57</f>
        <v>0</v>
      </c>
      <c r="J59" s="104">
        <f>CAPEX!H57</f>
        <v>0</v>
      </c>
      <c r="K59" s="104">
        <f>CAPEX!I57</f>
        <v>0</v>
      </c>
      <c r="L59" s="104">
        <f>CAPEX!J57</f>
        <v>0</v>
      </c>
      <c r="M59" s="104">
        <f>CAPEX!K57</f>
        <v>0</v>
      </c>
      <c r="N59" s="104">
        <f>CAPEX!L57</f>
        <v>0</v>
      </c>
      <c r="O59" s="104">
        <f>CAPEX!M57</f>
        <v>0</v>
      </c>
      <c r="P59" s="104">
        <f>CAPEX!N57</f>
        <v>0</v>
      </c>
      <c r="Q59" s="104">
        <f>CAPEX!O57</f>
        <v>0</v>
      </c>
      <c r="R59" s="104">
        <f>CAPEX!P57</f>
        <v>0</v>
      </c>
      <c r="S59" s="104">
        <f>CAPEX!Q57</f>
        <v>0</v>
      </c>
      <c r="T59" s="104">
        <f>CAPEX!R57</f>
        <v>0</v>
      </c>
      <c r="U59" s="104">
        <f>CAPEX!S57</f>
        <v>0</v>
      </c>
      <c r="V59" s="104">
        <f>CAPEX!T57</f>
        <v>0</v>
      </c>
      <c r="W59" s="104">
        <f>CAPEX!U57</f>
        <v>0</v>
      </c>
      <c r="X59" s="104">
        <f>CAPEX!V57</f>
        <v>0</v>
      </c>
      <c r="Y59" s="104">
        <f>CAPEX!W57</f>
        <v>0</v>
      </c>
      <c r="Z59" s="104">
        <f>CAPEX!X57</f>
        <v>0</v>
      </c>
      <c r="AA59" s="104">
        <f>CAPEX!Y57</f>
        <v>0</v>
      </c>
      <c r="AB59" s="104">
        <f>CAPEX!Z57</f>
        <v>0</v>
      </c>
      <c r="AC59" s="104">
        <f>CAPEX!AA57</f>
        <v>0</v>
      </c>
      <c r="AD59" s="104">
        <f>CAPEX!AB57</f>
        <v>0</v>
      </c>
      <c r="AE59" s="104">
        <f>CAPEX!AC57</f>
        <v>0</v>
      </c>
      <c r="AF59" s="104">
        <f>CAPEX!AD57</f>
        <v>0</v>
      </c>
      <c r="AG59" s="104">
        <f>CAPEX!AE57</f>
        <v>0</v>
      </c>
      <c r="AH59" s="104">
        <f>CAPEX!AF57</f>
        <v>0</v>
      </c>
      <c r="AI59" s="104">
        <f>CAPEX!AG57</f>
        <v>0</v>
      </c>
      <c r="AJ59" s="104">
        <f>CAPEX!AH57</f>
        <v>0</v>
      </c>
      <c r="AK59" s="104">
        <f>CAPEX!AI57</f>
        <v>0</v>
      </c>
      <c r="AL59" s="104">
        <f>CAPEX!AJ57</f>
        <v>0</v>
      </c>
      <c r="AM59" s="104">
        <f>CAPEX!AK57</f>
        <v>0</v>
      </c>
      <c r="AN59" s="104">
        <f>CAPEX!AL57</f>
        <v>0</v>
      </c>
      <c r="AO59" s="104">
        <f>CAPEX!AM57</f>
        <v>0</v>
      </c>
      <c r="AP59" s="104">
        <f>CAPEX!AN57</f>
        <v>0</v>
      </c>
      <c r="AQ59" s="104">
        <f>CAPEX!AO57</f>
        <v>0</v>
      </c>
      <c r="AR59" s="104">
        <f>CAPEX!AP57</f>
        <v>0</v>
      </c>
      <c r="AT59" s="39" t="s">
        <v>43</v>
      </c>
      <c r="AU59" s="39" t="s">
        <v>57</v>
      </c>
      <c r="AV59" s="39" t="s">
        <v>57</v>
      </c>
      <c r="AW59" s="39" t="s">
        <v>57</v>
      </c>
      <c r="AX59" s="39" t="s">
        <v>57</v>
      </c>
      <c r="AY59" s="39" t="s">
        <v>57</v>
      </c>
      <c r="AZ59" s="39" t="s">
        <v>57</v>
      </c>
      <c r="BA59" s="39" t="s">
        <v>57</v>
      </c>
      <c r="BB59" s="39" t="s">
        <v>57</v>
      </c>
      <c r="BC59" s="39" t="s">
        <v>57</v>
      </c>
      <c r="BE59" s="8"/>
      <c r="BF59" s="8"/>
      <c r="BG59" s="8"/>
      <c r="BH59" s="8"/>
      <c r="BI59" s="8"/>
      <c r="BJ59" s="8"/>
      <c r="BK59" s="8"/>
      <c r="BL59" s="8"/>
      <c r="BM59" s="8"/>
      <c r="BN59" s="8"/>
    </row>
    <row r="60" spans="4:66" outlineLevel="1">
      <c r="D60" s="12" t="str">
        <f>INDEX($AT60:$BC60,MATCH(General!$F$14,$AT$4:$BC$4,0))</f>
        <v>8. Supervision during contrusction implementation</v>
      </c>
      <c r="E60" s="11" t="str">
        <f>General!$F$16</f>
        <v>EUR</v>
      </c>
      <c r="F60" s="25">
        <f t="shared" si="9"/>
        <v>0</v>
      </c>
      <c r="I60" s="104">
        <f>CAPEX!G58</f>
        <v>0</v>
      </c>
      <c r="J60" s="104">
        <f>CAPEX!H58</f>
        <v>0</v>
      </c>
      <c r="K60" s="104">
        <f>CAPEX!I58</f>
        <v>0</v>
      </c>
      <c r="L60" s="104">
        <f>CAPEX!J58</f>
        <v>0</v>
      </c>
      <c r="M60" s="104">
        <f>CAPEX!K58</f>
        <v>0</v>
      </c>
      <c r="N60" s="104">
        <f>CAPEX!L58</f>
        <v>0</v>
      </c>
      <c r="O60" s="104">
        <f>CAPEX!M58</f>
        <v>0</v>
      </c>
      <c r="P60" s="104">
        <f>CAPEX!N58</f>
        <v>0</v>
      </c>
      <c r="Q60" s="104">
        <f>CAPEX!O58</f>
        <v>0</v>
      </c>
      <c r="R60" s="104">
        <f>CAPEX!P58</f>
        <v>0</v>
      </c>
      <c r="S60" s="104">
        <f>CAPEX!Q58</f>
        <v>0</v>
      </c>
      <c r="T60" s="104">
        <f>CAPEX!R58</f>
        <v>0</v>
      </c>
      <c r="U60" s="104">
        <f>CAPEX!S58</f>
        <v>0</v>
      </c>
      <c r="V60" s="104">
        <f>CAPEX!T58</f>
        <v>0</v>
      </c>
      <c r="W60" s="104">
        <f>CAPEX!U58</f>
        <v>0</v>
      </c>
      <c r="X60" s="104">
        <f>CAPEX!V58</f>
        <v>0</v>
      </c>
      <c r="Y60" s="104">
        <f>CAPEX!W58</f>
        <v>0</v>
      </c>
      <c r="Z60" s="104">
        <f>CAPEX!X58</f>
        <v>0</v>
      </c>
      <c r="AA60" s="104">
        <f>CAPEX!Y58</f>
        <v>0</v>
      </c>
      <c r="AB60" s="104">
        <f>CAPEX!Z58</f>
        <v>0</v>
      </c>
      <c r="AC60" s="104">
        <f>CAPEX!AA58</f>
        <v>0</v>
      </c>
      <c r="AD60" s="104">
        <f>CAPEX!AB58</f>
        <v>0</v>
      </c>
      <c r="AE60" s="104">
        <f>CAPEX!AC58</f>
        <v>0</v>
      </c>
      <c r="AF60" s="104">
        <f>CAPEX!AD58</f>
        <v>0</v>
      </c>
      <c r="AG60" s="104">
        <f>CAPEX!AE58</f>
        <v>0</v>
      </c>
      <c r="AH60" s="104">
        <f>CAPEX!AF58</f>
        <v>0</v>
      </c>
      <c r="AI60" s="104">
        <f>CAPEX!AG58</f>
        <v>0</v>
      </c>
      <c r="AJ60" s="104">
        <f>CAPEX!AH58</f>
        <v>0</v>
      </c>
      <c r="AK60" s="104">
        <f>CAPEX!AI58</f>
        <v>0</v>
      </c>
      <c r="AL60" s="104">
        <f>CAPEX!AJ58</f>
        <v>0</v>
      </c>
      <c r="AM60" s="104">
        <f>CAPEX!AK58</f>
        <v>0</v>
      </c>
      <c r="AN60" s="104">
        <f>CAPEX!AL58</f>
        <v>0</v>
      </c>
      <c r="AO60" s="104">
        <f>CAPEX!AM58</f>
        <v>0</v>
      </c>
      <c r="AP60" s="104">
        <f>CAPEX!AN58</f>
        <v>0</v>
      </c>
      <c r="AQ60" s="104">
        <f>CAPEX!AO58</f>
        <v>0</v>
      </c>
      <c r="AR60" s="104">
        <f>CAPEX!AP58</f>
        <v>0</v>
      </c>
      <c r="AT60" s="39" t="s">
        <v>44</v>
      </c>
      <c r="AU60" s="39" t="s">
        <v>57</v>
      </c>
      <c r="AV60" s="39" t="s">
        <v>57</v>
      </c>
      <c r="AW60" s="39" t="s">
        <v>57</v>
      </c>
      <c r="AX60" s="39" t="s">
        <v>57</v>
      </c>
      <c r="AY60" s="39" t="s">
        <v>57</v>
      </c>
      <c r="AZ60" s="39" t="s">
        <v>57</v>
      </c>
      <c r="BA60" s="39" t="s">
        <v>57</v>
      </c>
      <c r="BB60" s="39" t="s">
        <v>57</v>
      </c>
      <c r="BC60" s="39" t="s">
        <v>57</v>
      </c>
      <c r="BE60" s="8"/>
      <c r="BF60" s="8"/>
      <c r="BG60" s="8"/>
      <c r="BH60" s="8"/>
      <c r="BI60" s="8"/>
      <c r="BJ60" s="8"/>
      <c r="BK60" s="8"/>
      <c r="BL60" s="8"/>
      <c r="BM60" s="8"/>
      <c r="BN60" s="8"/>
    </row>
    <row r="61" spans="4:66" outlineLevel="1">
      <c r="D61" s="12" t="str">
        <f>INDEX($AT61:$BC61,MATCH(General!$F$14,$AT$4:$BC$4,0))</f>
        <v>9. Technical assistance</v>
      </c>
      <c r="E61" s="11" t="str">
        <f>General!$F$16</f>
        <v>EUR</v>
      </c>
      <c r="F61" s="25">
        <f t="shared" si="9"/>
        <v>0</v>
      </c>
      <c r="I61" s="104">
        <f>CAPEX!G59</f>
        <v>0</v>
      </c>
      <c r="J61" s="104">
        <f>CAPEX!H59</f>
        <v>0</v>
      </c>
      <c r="K61" s="104">
        <f>CAPEX!I59</f>
        <v>0</v>
      </c>
      <c r="L61" s="104">
        <f>CAPEX!J59</f>
        <v>0</v>
      </c>
      <c r="M61" s="104">
        <f>CAPEX!K59</f>
        <v>0</v>
      </c>
      <c r="N61" s="104">
        <f>CAPEX!L59</f>
        <v>0</v>
      </c>
      <c r="O61" s="104">
        <f>CAPEX!M59</f>
        <v>0</v>
      </c>
      <c r="P61" s="104">
        <f>CAPEX!N59</f>
        <v>0</v>
      </c>
      <c r="Q61" s="104">
        <f>CAPEX!O59</f>
        <v>0</v>
      </c>
      <c r="R61" s="104">
        <f>CAPEX!P59</f>
        <v>0</v>
      </c>
      <c r="S61" s="104">
        <f>CAPEX!Q59</f>
        <v>0</v>
      </c>
      <c r="T61" s="104">
        <f>CAPEX!R59</f>
        <v>0</v>
      </c>
      <c r="U61" s="104">
        <f>CAPEX!S59</f>
        <v>0</v>
      </c>
      <c r="V61" s="104">
        <f>CAPEX!T59</f>
        <v>0</v>
      </c>
      <c r="W61" s="104">
        <f>CAPEX!U59</f>
        <v>0</v>
      </c>
      <c r="X61" s="104">
        <f>CAPEX!V59</f>
        <v>0</v>
      </c>
      <c r="Y61" s="104">
        <f>CAPEX!W59</f>
        <v>0</v>
      </c>
      <c r="Z61" s="104">
        <f>CAPEX!X59</f>
        <v>0</v>
      </c>
      <c r="AA61" s="104">
        <f>CAPEX!Y59</f>
        <v>0</v>
      </c>
      <c r="AB61" s="104">
        <f>CAPEX!Z59</f>
        <v>0</v>
      </c>
      <c r="AC61" s="104">
        <f>CAPEX!AA59</f>
        <v>0</v>
      </c>
      <c r="AD61" s="104">
        <f>CAPEX!AB59</f>
        <v>0</v>
      </c>
      <c r="AE61" s="104">
        <f>CAPEX!AC59</f>
        <v>0</v>
      </c>
      <c r="AF61" s="104">
        <f>CAPEX!AD59</f>
        <v>0</v>
      </c>
      <c r="AG61" s="104">
        <f>CAPEX!AE59</f>
        <v>0</v>
      </c>
      <c r="AH61" s="104">
        <f>CAPEX!AF59</f>
        <v>0</v>
      </c>
      <c r="AI61" s="104">
        <f>CAPEX!AG59</f>
        <v>0</v>
      </c>
      <c r="AJ61" s="104">
        <f>CAPEX!AH59</f>
        <v>0</v>
      </c>
      <c r="AK61" s="104">
        <f>CAPEX!AI59</f>
        <v>0</v>
      </c>
      <c r="AL61" s="104">
        <f>CAPEX!AJ59</f>
        <v>0</v>
      </c>
      <c r="AM61" s="104">
        <f>CAPEX!AK59</f>
        <v>0</v>
      </c>
      <c r="AN61" s="104">
        <f>CAPEX!AL59</f>
        <v>0</v>
      </c>
      <c r="AO61" s="104">
        <f>CAPEX!AM59</f>
        <v>0</v>
      </c>
      <c r="AP61" s="104">
        <f>CAPEX!AN59</f>
        <v>0</v>
      </c>
      <c r="AQ61" s="104">
        <f>CAPEX!AO59</f>
        <v>0</v>
      </c>
      <c r="AR61" s="104">
        <f>CAPEX!AP59</f>
        <v>0</v>
      </c>
      <c r="AT61" s="39" t="s">
        <v>45</v>
      </c>
      <c r="AU61" s="39" t="s">
        <v>57</v>
      </c>
      <c r="AV61" s="39" t="s">
        <v>57</v>
      </c>
      <c r="AW61" s="39" t="s">
        <v>57</v>
      </c>
      <c r="AX61" s="39" t="s">
        <v>57</v>
      </c>
      <c r="AY61" s="39" t="s">
        <v>57</v>
      </c>
      <c r="AZ61" s="39" t="s">
        <v>57</v>
      </c>
      <c r="BA61" s="39" t="s">
        <v>57</v>
      </c>
      <c r="BB61" s="39" t="s">
        <v>57</v>
      </c>
      <c r="BC61" s="39" t="s">
        <v>57</v>
      </c>
      <c r="BE61" s="8"/>
      <c r="BF61" s="8"/>
      <c r="BG61" s="8"/>
      <c r="BH61" s="8"/>
      <c r="BI61" s="8"/>
      <c r="BJ61" s="8"/>
      <c r="BK61" s="8"/>
      <c r="BL61" s="8"/>
      <c r="BM61" s="8"/>
      <c r="BN61" s="8"/>
    </row>
    <row r="62" spans="4:66" outlineLevel="1">
      <c r="D62" s="41" t="str">
        <f>INDEX($AT62:$BC62,MATCH(General!$F$14,$AT$4:$BC$4,0))</f>
        <v>Total</v>
      </c>
      <c r="E62" s="17" t="str">
        <f>General!$F$16</f>
        <v>EUR</v>
      </c>
      <c r="F62" s="28">
        <f t="shared" si="9"/>
        <v>0</v>
      </c>
      <c r="I62" s="16">
        <f>SUM(I40:I42,I49,I57:I61)</f>
        <v>0</v>
      </c>
      <c r="J62" s="16">
        <f t="shared" ref="J62" si="24">SUM(J40:J42,J49,J57:J61)</f>
        <v>0</v>
      </c>
      <c r="K62" s="16">
        <f t="shared" ref="K62" si="25">SUM(K40:K42,K49,K57:K61)</f>
        <v>0</v>
      </c>
      <c r="L62" s="16">
        <f t="shared" ref="L62" si="26">SUM(L40:L42,L49,L57:L61)</f>
        <v>0</v>
      </c>
      <c r="M62" s="16">
        <f t="shared" ref="M62" si="27">SUM(M40:M42,M49,M57:M61)</f>
        <v>0</v>
      </c>
      <c r="N62" s="16">
        <f t="shared" ref="N62" si="28">SUM(N40:N42,N49,N57:N61)</f>
        <v>0</v>
      </c>
      <c r="O62" s="16">
        <f t="shared" ref="O62" si="29">SUM(O40:O42,O49,O57:O61)</f>
        <v>0</v>
      </c>
      <c r="P62" s="16">
        <f t="shared" ref="P62:AR62" si="30">SUM(P40:P42,P49,P57:P61)</f>
        <v>0</v>
      </c>
      <c r="Q62" s="16">
        <f t="shared" si="30"/>
        <v>0</v>
      </c>
      <c r="R62" s="16">
        <f t="shared" si="30"/>
        <v>0</v>
      </c>
      <c r="S62" s="16">
        <f t="shared" si="30"/>
        <v>0</v>
      </c>
      <c r="T62" s="16">
        <f t="shared" si="30"/>
        <v>0</v>
      </c>
      <c r="U62" s="16">
        <f t="shared" si="30"/>
        <v>0</v>
      </c>
      <c r="V62" s="16">
        <f t="shared" si="30"/>
        <v>0</v>
      </c>
      <c r="W62" s="16">
        <f t="shared" si="30"/>
        <v>0</v>
      </c>
      <c r="X62" s="16">
        <f t="shared" si="30"/>
        <v>0</v>
      </c>
      <c r="Y62" s="16">
        <f t="shared" si="30"/>
        <v>0</v>
      </c>
      <c r="Z62" s="16">
        <f t="shared" si="30"/>
        <v>0</v>
      </c>
      <c r="AA62" s="16">
        <f t="shared" si="30"/>
        <v>0</v>
      </c>
      <c r="AB62" s="16">
        <f t="shared" si="30"/>
        <v>0</v>
      </c>
      <c r="AC62" s="16">
        <f t="shared" si="30"/>
        <v>0</v>
      </c>
      <c r="AD62" s="16">
        <f t="shared" si="30"/>
        <v>0</v>
      </c>
      <c r="AE62" s="16">
        <f t="shared" si="30"/>
        <v>0</v>
      </c>
      <c r="AF62" s="16">
        <f t="shared" si="30"/>
        <v>0</v>
      </c>
      <c r="AG62" s="16">
        <f t="shared" si="30"/>
        <v>0</v>
      </c>
      <c r="AH62" s="16">
        <f t="shared" si="30"/>
        <v>0</v>
      </c>
      <c r="AI62" s="16">
        <f t="shared" si="30"/>
        <v>0</v>
      </c>
      <c r="AJ62" s="16">
        <f t="shared" si="30"/>
        <v>0</v>
      </c>
      <c r="AK62" s="16">
        <f t="shared" si="30"/>
        <v>0</v>
      </c>
      <c r="AL62" s="16">
        <f t="shared" si="30"/>
        <v>0</v>
      </c>
      <c r="AM62" s="16">
        <f t="shared" si="30"/>
        <v>0</v>
      </c>
      <c r="AN62" s="16">
        <f t="shared" si="30"/>
        <v>0</v>
      </c>
      <c r="AO62" s="16">
        <f t="shared" si="30"/>
        <v>0</v>
      </c>
      <c r="AP62" s="16">
        <f t="shared" si="30"/>
        <v>0</v>
      </c>
      <c r="AQ62" s="16">
        <f t="shared" si="30"/>
        <v>0</v>
      </c>
      <c r="AR62" s="16">
        <f t="shared" si="30"/>
        <v>0</v>
      </c>
      <c r="AT62" s="39" t="s">
        <v>61</v>
      </c>
      <c r="AU62" s="39" t="s">
        <v>57</v>
      </c>
      <c r="AV62" s="39" t="s">
        <v>57</v>
      </c>
      <c r="AW62" s="39" t="s">
        <v>57</v>
      </c>
      <c r="AX62" s="39" t="s">
        <v>57</v>
      </c>
      <c r="AY62" s="39" t="s">
        <v>57</v>
      </c>
      <c r="AZ62" s="39" t="s">
        <v>57</v>
      </c>
      <c r="BA62" s="39" t="s">
        <v>57</v>
      </c>
      <c r="BB62" s="39" t="s">
        <v>57</v>
      </c>
      <c r="BC62" s="39" t="s">
        <v>57</v>
      </c>
      <c r="BE62" s="8"/>
      <c r="BF62" s="8"/>
      <c r="BG62" s="8"/>
      <c r="BH62" s="8"/>
      <c r="BI62" s="8"/>
      <c r="BJ62" s="8"/>
      <c r="BK62" s="8"/>
      <c r="BL62" s="8"/>
      <c r="BM62" s="8"/>
      <c r="BN62" s="8"/>
    </row>
    <row r="63" spans="4:66" outlineLevel="1">
      <c r="D63" s="12" t="str">
        <f>INDEX($AT63:$BC63,MATCH(General!$F$14,$AT$4:$BC$4,0))</f>
        <v>VAT expense</v>
      </c>
      <c r="E63" s="11" t="str">
        <f>General!$F$16</f>
        <v>EUR</v>
      </c>
      <c r="F63" s="25">
        <f t="shared" ref="F63" si="31">SUM(I63:AR63)</f>
        <v>0</v>
      </c>
      <c r="I63" s="104">
        <f>CAPEX!G61</f>
        <v>0</v>
      </c>
      <c r="J63" s="104">
        <f>CAPEX!H61</f>
        <v>0</v>
      </c>
      <c r="K63" s="104">
        <f>CAPEX!I61</f>
        <v>0</v>
      </c>
      <c r="L63" s="104">
        <f>CAPEX!J61</f>
        <v>0</v>
      </c>
      <c r="M63" s="104">
        <f>CAPEX!K61</f>
        <v>0</v>
      </c>
      <c r="N63" s="104">
        <f>CAPEX!L61</f>
        <v>0</v>
      </c>
      <c r="O63" s="104">
        <f>CAPEX!M61</f>
        <v>0</v>
      </c>
      <c r="P63" s="104">
        <f>CAPEX!N61</f>
        <v>0</v>
      </c>
      <c r="Q63" s="104">
        <f>CAPEX!O61</f>
        <v>0</v>
      </c>
      <c r="R63" s="104">
        <f>CAPEX!P61</f>
        <v>0</v>
      </c>
      <c r="S63" s="104">
        <f>CAPEX!Q61</f>
        <v>0</v>
      </c>
      <c r="T63" s="104">
        <f>CAPEX!R61</f>
        <v>0</v>
      </c>
      <c r="U63" s="104">
        <f>CAPEX!S61</f>
        <v>0</v>
      </c>
      <c r="V63" s="104">
        <f>CAPEX!T61</f>
        <v>0</v>
      </c>
      <c r="W63" s="104">
        <f>CAPEX!U61</f>
        <v>0</v>
      </c>
      <c r="X63" s="104">
        <f>CAPEX!V61</f>
        <v>0</v>
      </c>
      <c r="Y63" s="104">
        <f>CAPEX!W61</f>
        <v>0</v>
      </c>
      <c r="Z63" s="104">
        <f>CAPEX!X61</f>
        <v>0</v>
      </c>
      <c r="AA63" s="104">
        <f>CAPEX!Y61</f>
        <v>0</v>
      </c>
      <c r="AB63" s="104">
        <f>CAPEX!Z61</f>
        <v>0</v>
      </c>
      <c r="AC63" s="104">
        <f>CAPEX!AA61</f>
        <v>0</v>
      </c>
      <c r="AD63" s="104">
        <f>CAPEX!AB61</f>
        <v>0</v>
      </c>
      <c r="AE63" s="104">
        <f>CAPEX!AC61</f>
        <v>0</v>
      </c>
      <c r="AF63" s="104">
        <f>CAPEX!AD61</f>
        <v>0</v>
      </c>
      <c r="AG63" s="104">
        <f>CAPEX!AE61</f>
        <v>0</v>
      </c>
      <c r="AH63" s="104">
        <f>CAPEX!AF61</f>
        <v>0</v>
      </c>
      <c r="AI63" s="104">
        <f>CAPEX!AG61</f>
        <v>0</v>
      </c>
      <c r="AJ63" s="104">
        <f>CAPEX!AH61</f>
        <v>0</v>
      </c>
      <c r="AK63" s="104">
        <f>CAPEX!AI61</f>
        <v>0</v>
      </c>
      <c r="AL63" s="104">
        <f>CAPEX!AJ61</f>
        <v>0</v>
      </c>
      <c r="AM63" s="104">
        <f>CAPEX!AK61</f>
        <v>0</v>
      </c>
      <c r="AN63" s="104">
        <f>CAPEX!AL61</f>
        <v>0</v>
      </c>
      <c r="AO63" s="104">
        <f>CAPEX!AM61</f>
        <v>0</v>
      </c>
      <c r="AP63" s="104">
        <f>CAPEX!AN61</f>
        <v>0</v>
      </c>
      <c r="AQ63" s="104">
        <f>CAPEX!AO61</f>
        <v>0</v>
      </c>
      <c r="AR63" s="104">
        <f>CAPEX!AP61</f>
        <v>0</v>
      </c>
      <c r="AT63" s="39" t="s">
        <v>99</v>
      </c>
      <c r="AU63" s="39" t="s">
        <v>57</v>
      </c>
      <c r="AV63" s="39" t="s">
        <v>57</v>
      </c>
      <c r="AW63" s="39" t="s">
        <v>57</v>
      </c>
      <c r="AX63" s="39" t="s">
        <v>57</v>
      </c>
      <c r="AY63" s="39" t="s">
        <v>57</v>
      </c>
      <c r="AZ63" s="39" t="s">
        <v>57</v>
      </c>
      <c r="BA63" s="39" t="s">
        <v>57</v>
      </c>
      <c r="BB63" s="39" t="s">
        <v>57</v>
      </c>
      <c r="BC63" s="39" t="s">
        <v>57</v>
      </c>
      <c r="BE63" s="8"/>
      <c r="BF63" s="8"/>
      <c r="BG63" s="8"/>
      <c r="BH63" s="8"/>
      <c r="BI63" s="8"/>
      <c r="BJ63" s="8"/>
      <c r="BK63" s="8"/>
      <c r="BL63" s="8"/>
      <c r="BM63" s="8"/>
      <c r="BN63" s="8"/>
    </row>
    <row r="64" spans="4:66" outlineLevel="1">
      <c r="D64" s="41" t="str">
        <f>INDEX($AT64:$BC64,MATCH(General!$F$14,$AT$4:$BC$4,0))</f>
        <v>Total incl. VAT</v>
      </c>
      <c r="E64" s="17" t="str">
        <f>General!$F$16</f>
        <v>EUR</v>
      </c>
      <c r="F64" s="28">
        <f t="shared" ref="F64" si="32">SUM(I64:AR64)</f>
        <v>0</v>
      </c>
      <c r="I64" s="16">
        <f t="shared" ref="I64:AR64" si="33">SUM(I62:I63)</f>
        <v>0</v>
      </c>
      <c r="J64" s="16">
        <f t="shared" si="33"/>
        <v>0</v>
      </c>
      <c r="K64" s="16">
        <f t="shared" si="33"/>
        <v>0</v>
      </c>
      <c r="L64" s="16">
        <f t="shared" si="33"/>
        <v>0</v>
      </c>
      <c r="M64" s="16">
        <f t="shared" si="33"/>
        <v>0</v>
      </c>
      <c r="N64" s="16">
        <f t="shared" si="33"/>
        <v>0</v>
      </c>
      <c r="O64" s="16">
        <f t="shared" si="33"/>
        <v>0</v>
      </c>
      <c r="P64" s="16">
        <f t="shared" si="33"/>
        <v>0</v>
      </c>
      <c r="Q64" s="16">
        <f t="shared" si="33"/>
        <v>0</v>
      </c>
      <c r="R64" s="16">
        <f t="shared" si="33"/>
        <v>0</v>
      </c>
      <c r="S64" s="16">
        <f t="shared" si="33"/>
        <v>0</v>
      </c>
      <c r="T64" s="16">
        <f t="shared" si="33"/>
        <v>0</v>
      </c>
      <c r="U64" s="16">
        <f t="shared" si="33"/>
        <v>0</v>
      </c>
      <c r="V64" s="16">
        <f t="shared" si="33"/>
        <v>0</v>
      </c>
      <c r="W64" s="16">
        <f t="shared" si="33"/>
        <v>0</v>
      </c>
      <c r="X64" s="16">
        <f t="shared" si="33"/>
        <v>0</v>
      </c>
      <c r="Y64" s="16">
        <f t="shared" si="33"/>
        <v>0</v>
      </c>
      <c r="Z64" s="16">
        <f t="shared" si="33"/>
        <v>0</v>
      </c>
      <c r="AA64" s="16">
        <f t="shared" si="33"/>
        <v>0</v>
      </c>
      <c r="AB64" s="16">
        <f t="shared" si="33"/>
        <v>0</v>
      </c>
      <c r="AC64" s="16">
        <f t="shared" si="33"/>
        <v>0</v>
      </c>
      <c r="AD64" s="16">
        <f t="shared" si="33"/>
        <v>0</v>
      </c>
      <c r="AE64" s="16">
        <f t="shared" si="33"/>
        <v>0</v>
      </c>
      <c r="AF64" s="16">
        <f t="shared" si="33"/>
        <v>0</v>
      </c>
      <c r="AG64" s="16">
        <f t="shared" si="33"/>
        <v>0</v>
      </c>
      <c r="AH64" s="16">
        <f t="shared" si="33"/>
        <v>0</v>
      </c>
      <c r="AI64" s="16">
        <f t="shared" si="33"/>
        <v>0</v>
      </c>
      <c r="AJ64" s="16">
        <f t="shared" si="33"/>
        <v>0</v>
      </c>
      <c r="AK64" s="16">
        <f t="shared" si="33"/>
        <v>0</v>
      </c>
      <c r="AL64" s="16">
        <f t="shared" si="33"/>
        <v>0</v>
      </c>
      <c r="AM64" s="16">
        <f t="shared" si="33"/>
        <v>0</v>
      </c>
      <c r="AN64" s="16">
        <f t="shared" si="33"/>
        <v>0</v>
      </c>
      <c r="AO64" s="16">
        <f t="shared" si="33"/>
        <v>0</v>
      </c>
      <c r="AP64" s="16">
        <f t="shared" si="33"/>
        <v>0</v>
      </c>
      <c r="AQ64" s="16">
        <f t="shared" si="33"/>
        <v>0</v>
      </c>
      <c r="AR64" s="16">
        <f t="shared" si="33"/>
        <v>0</v>
      </c>
      <c r="AT64" s="39" t="s">
        <v>62</v>
      </c>
      <c r="AU64" s="39" t="s">
        <v>57</v>
      </c>
      <c r="AV64" s="39" t="s">
        <v>57</v>
      </c>
      <c r="AW64" s="39" t="s">
        <v>57</v>
      </c>
      <c r="AX64" s="39" t="s">
        <v>57</v>
      </c>
      <c r="AY64" s="39" t="s">
        <v>57</v>
      </c>
      <c r="AZ64" s="39" t="s">
        <v>57</v>
      </c>
      <c r="BA64" s="39" t="s">
        <v>57</v>
      </c>
      <c r="BB64" s="39" t="s">
        <v>57</v>
      </c>
      <c r="BC64" s="39" t="s">
        <v>57</v>
      </c>
      <c r="BE64" s="8"/>
      <c r="BF64" s="8"/>
      <c r="BG64" s="8"/>
      <c r="BH64" s="8"/>
      <c r="BI64" s="8"/>
      <c r="BJ64" s="8"/>
      <c r="BK64" s="8"/>
      <c r="BL64" s="8"/>
      <c r="BM64" s="8"/>
      <c r="BN64" s="8"/>
    </row>
    <row r="65" spans="4:66" outlineLevel="1">
      <c r="E65" s="11"/>
    </row>
    <row r="66" spans="4:66" outlineLevel="1">
      <c r="D66" s="2" t="str">
        <f>INDEX($AT66:$BC66,MATCH(General!$F$14,$AT$4:$BC$4,0))</f>
        <v>Capital expenditures - Summary</v>
      </c>
      <c r="E66" s="11"/>
      <c r="AT66" s="39" t="s">
        <v>274</v>
      </c>
      <c r="AU66" s="39" t="s">
        <v>57</v>
      </c>
      <c r="AV66" s="39" t="s">
        <v>57</v>
      </c>
      <c r="AW66" s="39" t="s">
        <v>57</v>
      </c>
      <c r="AX66" s="39" t="s">
        <v>57</v>
      </c>
      <c r="AY66" s="39" t="s">
        <v>57</v>
      </c>
      <c r="AZ66" s="39" t="s">
        <v>57</v>
      </c>
      <c r="BA66" s="39" t="s">
        <v>57</v>
      </c>
      <c r="BB66" s="39" t="s">
        <v>57</v>
      </c>
      <c r="BC66" s="39" t="s">
        <v>57</v>
      </c>
    </row>
    <row r="67" spans="4:66" outlineLevel="1">
      <c r="D67" s="12" t="str">
        <f>INDEX($AT67:$BC67,MATCH(General!$F$14,$AT$4:$BC$4,0))</f>
        <v>1. Planning/design fees</v>
      </c>
      <c r="E67" s="11" t="str">
        <f>General!$F$16</f>
        <v>EUR</v>
      </c>
      <c r="F67" s="25">
        <f t="shared" ref="F67:F91" si="34">SUM(I67:AR67)</f>
        <v>10000</v>
      </c>
      <c r="I67" s="15">
        <f t="shared" ref="I67:AR67" si="35">SUM(I13,I40)</f>
        <v>10000</v>
      </c>
      <c r="J67" s="15">
        <f t="shared" si="35"/>
        <v>0</v>
      </c>
      <c r="K67" s="15">
        <f t="shared" si="35"/>
        <v>0</v>
      </c>
      <c r="L67" s="15">
        <f t="shared" si="35"/>
        <v>0</v>
      </c>
      <c r="M67" s="15">
        <f t="shared" si="35"/>
        <v>0</v>
      </c>
      <c r="N67" s="15">
        <f t="shared" si="35"/>
        <v>0</v>
      </c>
      <c r="O67" s="15">
        <f t="shared" si="35"/>
        <v>0</v>
      </c>
      <c r="P67" s="15">
        <f t="shared" si="35"/>
        <v>0</v>
      </c>
      <c r="Q67" s="15">
        <f t="shared" si="35"/>
        <v>0</v>
      </c>
      <c r="R67" s="15">
        <f t="shared" si="35"/>
        <v>0</v>
      </c>
      <c r="S67" s="15">
        <f t="shared" si="35"/>
        <v>0</v>
      </c>
      <c r="T67" s="15">
        <f t="shared" si="35"/>
        <v>0</v>
      </c>
      <c r="U67" s="15">
        <f t="shared" si="35"/>
        <v>0</v>
      </c>
      <c r="V67" s="15">
        <f t="shared" si="35"/>
        <v>0</v>
      </c>
      <c r="W67" s="15">
        <f t="shared" si="35"/>
        <v>0</v>
      </c>
      <c r="X67" s="15">
        <f t="shared" si="35"/>
        <v>0</v>
      </c>
      <c r="Y67" s="15">
        <f t="shared" si="35"/>
        <v>0</v>
      </c>
      <c r="Z67" s="15">
        <f t="shared" si="35"/>
        <v>0</v>
      </c>
      <c r="AA67" s="15">
        <f t="shared" si="35"/>
        <v>0</v>
      </c>
      <c r="AB67" s="15">
        <f t="shared" si="35"/>
        <v>0</v>
      </c>
      <c r="AC67" s="15">
        <f t="shared" si="35"/>
        <v>0</v>
      </c>
      <c r="AD67" s="15">
        <f t="shared" si="35"/>
        <v>0</v>
      </c>
      <c r="AE67" s="15">
        <f t="shared" si="35"/>
        <v>0</v>
      </c>
      <c r="AF67" s="15">
        <f t="shared" si="35"/>
        <v>0</v>
      </c>
      <c r="AG67" s="15">
        <f t="shared" si="35"/>
        <v>0</v>
      </c>
      <c r="AH67" s="15">
        <f t="shared" si="35"/>
        <v>0</v>
      </c>
      <c r="AI67" s="15">
        <f t="shared" si="35"/>
        <v>0</v>
      </c>
      <c r="AJ67" s="15">
        <f t="shared" si="35"/>
        <v>0</v>
      </c>
      <c r="AK67" s="15">
        <f t="shared" si="35"/>
        <v>0</v>
      </c>
      <c r="AL67" s="15">
        <f t="shared" si="35"/>
        <v>0</v>
      </c>
      <c r="AM67" s="15">
        <f t="shared" si="35"/>
        <v>0</v>
      </c>
      <c r="AN67" s="15">
        <f t="shared" si="35"/>
        <v>0</v>
      </c>
      <c r="AO67" s="15">
        <f t="shared" si="35"/>
        <v>0</v>
      </c>
      <c r="AP67" s="15">
        <f t="shared" si="35"/>
        <v>0</v>
      </c>
      <c r="AQ67" s="15">
        <f t="shared" si="35"/>
        <v>0</v>
      </c>
      <c r="AR67" s="15">
        <f t="shared" si="35"/>
        <v>0</v>
      </c>
      <c r="AT67" s="39" t="s">
        <v>25</v>
      </c>
      <c r="AU67" s="39" t="s">
        <v>57</v>
      </c>
      <c r="AV67" s="39" t="s">
        <v>57</v>
      </c>
      <c r="AW67" s="39" t="s">
        <v>57</v>
      </c>
      <c r="AX67" s="39" t="s">
        <v>57</v>
      </c>
      <c r="AY67" s="39" t="s">
        <v>57</v>
      </c>
      <c r="AZ67" s="39" t="s">
        <v>57</v>
      </c>
      <c r="BA67" s="39" t="s">
        <v>57</v>
      </c>
      <c r="BB67" s="39" t="s">
        <v>57</v>
      </c>
      <c r="BC67" s="39" t="s">
        <v>57</v>
      </c>
      <c r="BE67" s="8"/>
      <c r="BF67" s="8"/>
      <c r="BG67" s="8"/>
      <c r="BH67" s="8"/>
      <c r="BI67" s="8"/>
      <c r="BJ67" s="8"/>
      <c r="BK67" s="8"/>
      <c r="BL67" s="8"/>
      <c r="BM67" s="8"/>
      <c r="BN67" s="8"/>
    </row>
    <row r="68" spans="4:66" outlineLevel="1">
      <c r="D68" s="12" t="str">
        <f>INDEX($AT68:$BC68,MATCH(General!$F$14,$AT$4:$BC$4,0))</f>
        <v>2. Land purchase</v>
      </c>
      <c r="E68" s="11" t="str">
        <f>General!$F$16</f>
        <v>EUR</v>
      </c>
      <c r="F68" s="25">
        <f t="shared" si="34"/>
        <v>0</v>
      </c>
      <c r="I68" s="15">
        <f t="shared" ref="I68:AR68" si="36">SUM(I14,I41)</f>
        <v>0</v>
      </c>
      <c r="J68" s="15">
        <f t="shared" si="36"/>
        <v>0</v>
      </c>
      <c r="K68" s="15">
        <f t="shared" si="36"/>
        <v>0</v>
      </c>
      <c r="L68" s="15">
        <f t="shared" si="36"/>
        <v>0</v>
      </c>
      <c r="M68" s="15">
        <f t="shared" si="36"/>
        <v>0</v>
      </c>
      <c r="N68" s="15">
        <f t="shared" si="36"/>
        <v>0</v>
      </c>
      <c r="O68" s="15">
        <f t="shared" si="36"/>
        <v>0</v>
      </c>
      <c r="P68" s="15">
        <f t="shared" si="36"/>
        <v>0</v>
      </c>
      <c r="Q68" s="15">
        <f t="shared" si="36"/>
        <v>0</v>
      </c>
      <c r="R68" s="15">
        <f t="shared" si="36"/>
        <v>0</v>
      </c>
      <c r="S68" s="15">
        <f t="shared" si="36"/>
        <v>0</v>
      </c>
      <c r="T68" s="15">
        <f t="shared" si="36"/>
        <v>0</v>
      </c>
      <c r="U68" s="15">
        <f t="shared" si="36"/>
        <v>0</v>
      </c>
      <c r="V68" s="15">
        <f t="shared" si="36"/>
        <v>0</v>
      </c>
      <c r="W68" s="15">
        <f t="shared" si="36"/>
        <v>0</v>
      </c>
      <c r="X68" s="15">
        <f t="shared" si="36"/>
        <v>0</v>
      </c>
      <c r="Y68" s="15">
        <f t="shared" si="36"/>
        <v>0</v>
      </c>
      <c r="Z68" s="15">
        <f t="shared" si="36"/>
        <v>0</v>
      </c>
      <c r="AA68" s="15">
        <f t="shared" si="36"/>
        <v>0</v>
      </c>
      <c r="AB68" s="15">
        <f t="shared" si="36"/>
        <v>0</v>
      </c>
      <c r="AC68" s="15">
        <f t="shared" si="36"/>
        <v>0</v>
      </c>
      <c r="AD68" s="15">
        <f t="shared" si="36"/>
        <v>0</v>
      </c>
      <c r="AE68" s="15">
        <f t="shared" si="36"/>
        <v>0</v>
      </c>
      <c r="AF68" s="15">
        <f t="shared" si="36"/>
        <v>0</v>
      </c>
      <c r="AG68" s="15">
        <f t="shared" si="36"/>
        <v>0</v>
      </c>
      <c r="AH68" s="15">
        <f t="shared" si="36"/>
        <v>0</v>
      </c>
      <c r="AI68" s="15">
        <f t="shared" si="36"/>
        <v>0</v>
      </c>
      <c r="AJ68" s="15">
        <f t="shared" si="36"/>
        <v>0</v>
      </c>
      <c r="AK68" s="15">
        <f t="shared" si="36"/>
        <v>0</v>
      </c>
      <c r="AL68" s="15">
        <f t="shared" si="36"/>
        <v>0</v>
      </c>
      <c r="AM68" s="15">
        <f t="shared" si="36"/>
        <v>0</v>
      </c>
      <c r="AN68" s="15">
        <f t="shared" si="36"/>
        <v>0</v>
      </c>
      <c r="AO68" s="15">
        <f t="shared" si="36"/>
        <v>0</v>
      </c>
      <c r="AP68" s="15">
        <f t="shared" si="36"/>
        <v>0</v>
      </c>
      <c r="AQ68" s="15">
        <f t="shared" si="36"/>
        <v>0</v>
      </c>
      <c r="AR68" s="15">
        <f t="shared" si="36"/>
        <v>0</v>
      </c>
      <c r="AT68" s="39" t="s">
        <v>26</v>
      </c>
      <c r="AU68" s="39" t="s">
        <v>57</v>
      </c>
      <c r="AV68" s="39" t="s">
        <v>57</v>
      </c>
      <c r="AW68" s="39" t="s">
        <v>57</v>
      </c>
      <c r="AX68" s="39" t="s">
        <v>57</v>
      </c>
      <c r="AY68" s="39" t="s">
        <v>57</v>
      </c>
      <c r="AZ68" s="39" t="s">
        <v>57</v>
      </c>
      <c r="BA68" s="39" t="s">
        <v>57</v>
      </c>
      <c r="BB68" s="39" t="s">
        <v>57</v>
      </c>
      <c r="BC68" s="39" t="s">
        <v>57</v>
      </c>
      <c r="BE68" s="8"/>
      <c r="BF68" s="8"/>
      <c r="BG68" s="8"/>
      <c r="BH68" s="8"/>
      <c r="BI68" s="8"/>
      <c r="BJ68" s="8"/>
      <c r="BK68" s="8"/>
      <c r="BL68" s="8"/>
      <c r="BM68" s="8"/>
      <c r="BN68" s="8"/>
    </row>
    <row r="69" spans="4:66" outlineLevel="1">
      <c r="D69" s="12" t="str">
        <f>INDEX($AT69:$BC69,MATCH(General!$F$14,$AT$4:$BC$4,0))</f>
        <v>3. Building and construction</v>
      </c>
      <c r="E69" s="11" t="str">
        <f>General!$F$16</f>
        <v>EUR</v>
      </c>
      <c r="F69" s="25">
        <f t="shared" si="34"/>
        <v>220000</v>
      </c>
      <c r="I69" s="15">
        <f t="shared" ref="I69:AR69" si="37">SUM(I15,I42)</f>
        <v>20000</v>
      </c>
      <c r="J69" s="15">
        <f t="shared" si="37"/>
        <v>200000</v>
      </c>
      <c r="K69" s="15">
        <f t="shared" si="37"/>
        <v>0</v>
      </c>
      <c r="L69" s="15">
        <f t="shared" si="37"/>
        <v>0</v>
      </c>
      <c r="M69" s="15">
        <f t="shared" si="37"/>
        <v>0</v>
      </c>
      <c r="N69" s="15">
        <f t="shared" si="37"/>
        <v>0</v>
      </c>
      <c r="O69" s="15">
        <f t="shared" si="37"/>
        <v>0</v>
      </c>
      <c r="P69" s="15">
        <f t="shared" si="37"/>
        <v>0</v>
      </c>
      <c r="Q69" s="15">
        <f t="shared" si="37"/>
        <v>0</v>
      </c>
      <c r="R69" s="15">
        <f t="shared" si="37"/>
        <v>0</v>
      </c>
      <c r="S69" s="15">
        <f t="shared" si="37"/>
        <v>0</v>
      </c>
      <c r="T69" s="15">
        <f t="shared" si="37"/>
        <v>0</v>
      </c>
      <c r="U69" s="15">
        <f t="shared" si="37"/>
        <v>0</v>
      </c>
      <c r="V69" s="15">
        <f t="shared" si="37"/>
        <v>0</v>
      </c>
      <c r="W69" s="15">
        <f t="shared" si="37"/>
        <v>0</v>
      </c>
      <c r="X69" s="15">
        <f t="shared" si="37"/>
        <v>0</v>
      </c>
      <c r="Y69" s="15">
        <f t="shared" si="37"/>
        <v>0</v>
      </c>
      <c r="Z69" s="15">
        <f t="shared" si="37"/>
        <v>0</v>
      </c>
      <c r="AA69" s="15">
        <f t="shared" si="37"/>
        <v>0</v>
      </c>
      <c r="AB69" s="15">
        <f t="shared" si="37"/>
        <v>0</v>
      </c>
      <c r="AC69" s="15">
        <f t="shared" si="37"/>
        <v>0</v>
      </c>
      <c r="AD69" s="15">
        <f t="shared" si="37"/>
        <v>0</v>
      </c>
      <c r="AE69" s="15">
        <f t="shared" si="37"/>
        <v>0</v>
      </c>
      <c r="AF69" s="15">
        <f t="shared" si="37"/>
        <v>0</v>
      </c>
      <c r="AG69" s="15">
        <f t="shared" si="37"/>
        <v>0</v>
      </c>
      <c r="AH69" s="15">
        <f t="shared" si="37"/>
        <v>0</v>
      </c>
      <c r="AI69" s="15">
        <f t="shared" si="37"/>
        <v>0</v>
      </c>
      <c r="AJ69" s="15">
        <f t="shared" si="37"/>
        <v>0</v>
      </c>
      <c r="AK69" s="15">
        <f t="shared" si="37"/>
        <v>0</v>
      </c>
      <c r="AL69" s="15">
        <f t="shared" si="37"/>
        <v>0</v>
      </c>
      <c r="AM69" s="15">
        <f t="shared" si="37"/>
        <v>0</v>
      </c>
      <c r="AN69" s="15">
        <f t="shared" si="37"/>
        <v>0</v>
      </c>
      <c r="AO69" s="15">
        <f t="shared" si="37"/>
        <v>0</v>
      </c>
      <c r="AP69" s="15">
        <f t="shared" si="37"/>
        <v>0</v>
      </c>
      <c r="AQ69" s="15">
        <f t="shared" si="37"/>
        <v>0</v>
      </c>
      <c r="AR69" s="15">
        <f t="shared" si="37"/>
        <v>0</v>
      </c>
      <c r="AT69" s="39" t="s">
        <v>27</v>
      </c>
      <c r="AU69" s="39" t="s">
        <v>57</v>
      </c>
      <c r="AV69" s="39" t="s">
        <v>57</v>
      </c>
      <c r="AW69" s="39" t="s">
        <v>57</v>
      </c>
      <c r="AX69" s="39" t="s">
        <v>57</v>
      </c>
      <c r="AY69" s="39" t="s">
        <v>57</v>
      </c>
      <c r="AZ69" s="39" t="s">
        <v>57</v>
      </c>
      <c r="BA69" s="39" t="s">
        <v>57</v>
      </c>
      <c r="BB69" s="39" t="s">
        <v>57</v>
      </c>
      <c r="BC69" s="39" t="s">
        <v>57</v>
      </c>
      <c r="BE69" s="8"/>
      <c r="BF69" s="8"/>
      <c r="BG69" s="8"/>
      <c r="BH69" s="8"/>
      <c r="BI69" s="8"/>
      <c r="BJ69" s="8"/>
      <c r="BK69" s="8"/>
      <c r="BL69" s="8"/>
      <c r="BM69" s="8"/>
      <c r="BN69" s="8"/>
    </row>
    <row r="70" spans="4:66" outlineLevel="1">
      <c r="D70" s="42" t="str">
        <f>INDEX($AT70:$BC70,MATCH(General!$F$14,$AT$4:$BC$4,0))</f>
        <v>a. Construction elements</v>
      </c>
      <c r="E70" s="11" t="str">
        <f>General!$F$16</f>
        <v>EUR</v>
      </c>
      <c r="F70" s="25">
        <f t="shared" si="34"/>
        <v>100000</v>
      </c>
      <c r="I70" s="15">
        <f t="shared" ref="I70:AR70" si="38">SUM(I16,I43)</f>
        <v>20000</v>
      </c>
      <c r="J70" s="15">
        <f t="shared" si="38"/>
        <v>80000</v>
      </c>
      <c r="K70" s="15">
        <f t="shared" si="38"/>
        <v>0</v>
      </c>
      <c r="L70" s="15">
        <f t="shared" si="38"/>
        <v>0</v>
      </c>
      <c r="M70" s="15">
        <f t="shared" si="38"/>
        <v>0</v>
      </c>
      <c r="N70" s="15">
        <f t="shared" si="38"/>
        <v>0</v>
      </c>
      <c r="O70" s="15">
        <f t="shared" si="38"/>
        <v>0</v>
      </c>
      <c r="P70" s="15">
        <f t="shared" si="38"/>
        <v>0</v>
      </c>
      <c r="Q70" s="15">
        <f t="shared" si="38"/>
        <v>0</v>
      </c>
      <c r="R70" s="15">
        <f t="shared" si="38"/>
        <v>0</v>
      </c>
      <c r="S70" s="15">
        <f t="shared" si="38"/>
        <v>0</v>
      </c>
      <c r="T70" s="15">
        <f t="shared" si="38"/>
        <v>0</v>
      </c>
      <c r="U70" s="15">
        <f t="shared" si="38"/>
        <v>0</v>
      </c>
      <c r="V70" s="15">
        <f t="shared" si="38"/>
        <v>0</v>
      </c>
      <c r="W70" s="15">
        <f t="shared" si="38"/>
        <v>0</v>
      </c>
      <c r="X70" s="15">
        <f t="shared" si="38"/>
        <v>0</v>
      </c>
      <c r="Y70" s="15">
        <f t="shared" si="38"/>
        <v>0</v>
      </c>
      <c r="Z70" s="15">
        <f t="shared" si="38"/>
        <v>0</v>
      </c>
      <c r="AA70" s="15">
        <f t="shared" si="38"/>
        <v>0</v>
      </c>
      <c r="AB70" s="15">
        <f t="shared" si="38"/>
        <v>0</v>
      </c>
      <c r="AC70" s="15">
        <f t="shared" si="38"/>
        <v>0</v>
      </c>
      <c r="AD70" s="15">
        <f t="shared" si="38"/>
        <v>0</v>
      </c>
      <c r="AE70" s="15">
        <f t="shared" si="38"/>
        <v>0</v>
      </c>
      <c r="AF70" s="15">
        <f t="shared" si="38"/>
        <v>0</v>
      </c>
      <c r="AG70" s="15">
        <f t="shared" si="38"/>
        <v>0</v>
      </c>
      <c r="AH70" s="15">
        <f t="shared" si="38"/>
        <v>0</v>
      </c>
      <c r="AI70" s="15">
        <f t="shared" si="38"/>
        <v>0</v>
      </c>
      <c r="AJ70" s="15">
        <f t="shared" si="38"/>
        <v>0</v>
      </c>
      <c r="AK70" s="15">
        <f t="shared" si="38"/>
        <v>0</v>
      </c>
      <c r="AL70" s="15">
        <f t="shared" si="38"/>
        <v>0</v>
      </c>
      <c r="AM70" s="15">
        <f t="shared" si="38"/>
        <v>0</v>
      </c>
      <c r="AN70" s="15">
        <f t="shared" si="38"/>
        <v>0</v>
      </c>
      <c r="AO70" s="15">
        <f t="shared" si="38"/>
        <v>0</v>
      </c>
      <c r="AP70" s="15">
        <f t="shared" si="38"/>
        <v>0</v>
      </c>
      <c r="AQ70" s="15">
        <f t="shared" si="38"/>
        <v>0</v>
      </c>
      <c r="AR70" s="15">
        <f t="shared" si="38"/>
        <v>0</v>
      </c>
      <c r="AT70" s="39" t="s">
        <v>28</v>
      </c>
      <c r="AU70" s="39" t="s">
        <v>57</v>
      </c>
      <c r="AV70" s="39" t="s">
        <v>57</v>
      </c>
      <c r="AW70" s="39" t="s">
        <v>57</v>
      </c>
      <c r="AX70" s="39" t="s">
        <v>57</v>
      </c>
      <c r="AY70" s="39" t="s">
        <v>57</v>
      </c>
      <c r="AZ70" s="39" t="s">
        <v>57</v>
      </c>
      <c r="BA70" s="39" t="s">
        <v>57</v>
      </c>
      <c r="BB70" s="39" t="s">
        <v>57</v>
      </c>
      <c r="BC70" s="39" t="s">
        <v>57</v>
      </c>
      <c r="BE70" s="8"/>
      <c r="BF70" s="8"/>
      <c r="BG70" s="8"/>
      <c r="BH70" s="8"/>
      <c r="BI70" s="8"/>
      <c r="BJ70" s="8"/>
      <c r="BK70" s="8"/>
      <c r="BL70" s="8"/>
      <c r="BM70" s="8"/>
      <c r="BN70" s="8"/>
    </row>
    <row r="71" spans="4:66" outlineLevel="1">
      <c r="D71" s="42" t="str">
        <f>INDEX($AT71:$BC71,MATCH(General!$F$14,$AT$4:$BC$4,0))</f>
        <v>b. Insulation and facade</v>
      </c>
      <c r="E71" s="11" t="str">
        <f>General!$F$16</f>
        <v>EUR</v>
      </c>
      <c r="F71" s="25">
        <f t="shared" si="34"/>
        <v>100000</v>
      </c>
      <c r="I71" s="15">
        <f t="shared" ref="I71:AR71" si="39">SUM(I17,I44)</f>
        <v>0</v>
      </c>
      <c r="J71" s="15">
        <f t="shared" si="39"/>
        <v>100000</v>
      </c>
      <c r="K71" s="15">
        <f t="shared" si="39"/>
        <v>0</v>
      </c>
      <c r="L71" s="15">
        <f t="shared" si="39"/>
        <v>0</v>
      </c>
      <c r="M71" s="15">
        <f t="shared" si="39"/>
        <v>0</v>
      </c>
      <c r="N71" s="15">
        <f t="shared" si="39"/>
        <v>0</v>
      </c>
      <c r="O71" s="15">
        <f t="shared" si="39"/>
        <v>0</v>
      </c>
      <c r="P71" s="15">
        <f t="shared" si="39"/>
        <v>0</v>
      </c>
      <c r="Q71" s="15">
        <f t="shared" si="39"/>
        <v>0</v>
      </c>
      <c r="R71" s="15">
        <f t="shared" si="39"/>
        <v>0</v>
      </c>
      <c r="S71" s="15">
        <f t="shared" si="39"/>
        <v>0</v>
      </c>
      <c r="T71" s="15">
        <f t="shared" si="39"/>
        <v>0</v>
      </c>
      <c r="U71" s="15">
        <f t="shared" si="39"/>
        <v>0</v>
      </c>
      <c r="V71" s="15">
        <f t="shared" si="39"/>
        <v>0</v>
      </c>
      <c r="W71" s="15">
        <f t="shared" si="39"/>
        <v>0</v>
      </c>
      <c r="X71" s="15">
        <f t="shared" si="39"/>
        <v>0</v>
      </c>
      <c r="Y71" s="15">
        <f t="shared" si="39"/>
        <v>0</v>
      </c>
      <c r="Z71" s="15">
        <f t="shared" si="39"/>
        <v>0</v>
      </c>
      <c r="AA71" s="15">
        <f t="shared" si="39"/>
        <v>0</v>
      </c>
      <c r="AB71" s="15">
        <f t="shared" si="39"/>
        <v>0</v>
      </c>
      <c r="AC71" s="15">
        <f t="shared" si="39"/>
        <v>0</v>
      </c>
      <c r="AD71" s="15">
        <f t="shared" si="39"/>
        <v>0</v>
      </c>
      <c r="AE71" s="15">
        <f t="shared" si="39"/>
        <v>0</v>
      </c>
      <c r="AF71" s="15">
        <f t="shared" si="39"/>
        <v>0</v>
      </c>
      <c r="AG71" s="15">
        <f t="shared" si="39"/>
        <v>0</v>
      </c>
      <c r="AH71" s="15">
        <f t="shared" si="39"/>
        <v>0</v>
      </c>
      <c r="AI71" s="15">
        <f t="shared" si="39"/>
        <v>0</v>
      </c>
      <c r="AJ71" s="15">
        <f t="shared" si="39"/>
        <v>0</v>
      </c>
      <c r="AK71" s="15">
        <f t="shared" si="39"/>
        <v>0</v>
      </c>
      <c r="AL71" s="15">
        <f t="shared" si="39"/>
        <v>0</v>
      </c>
      <c r="AM71" s="15">
        <f t="shared" si="39"/>
        <v>0</v>
      </c>
      <c r="AN71" s="15">
        <f t="shared" si="39"/>
        <v>0</v>
      </c>
      <c r="AO71" s="15">
        <f t="shared" si="39"/>
        <v>0</v>
      </c>
      <c r="AP71" s="15">
        <f t="shared" si="39"/>
        <v>0</v>
      </c>
      <c r="AQ71" s="15">
        <f t="shared" si="39"/>
        <v>0</v>
      </c>
      <c r="AR71" s="15">
        <f t="shared" si="39"/>
        <v>0</v>
      </c>
      <c r="AT71" s="39" t="s">
        <v>29</v>
      </c>
      <c r="AU71" s="39" t="s">
        <v>57</v>
      </c>
      <c r="AV71" s="39" t="s">
        <v>57</v>
      </c>
      <c r="AW71" s="39" t="s">
        <v>57</v>
      </c>
      <c r="AX71" s="39" t="s">
        <v>57</v>
      </c>
      <c r="AY71" s="39" t="s">
        <v>57</v>
      </c>
      <c r="AZ71" s="39" t="s">
        <v>57</v>
      </c>
      <c r="BA71" s="39" t="s">
        <v>57</v>
      </c>
      <c r="BB71" s="39" t="s">
        <v>57</v>
      </c>
      <c r="BC71" s="39" t="s">
        <v>57</v>
      </c>
      <c r="BE71" s="8"/>
      <c r="BF71" s="8"/>
      <c r="BG71" s="8"/>
      <c r="BH71" s="8"/>
      <c r="BI71" s="8"/>
      <c r="BJ71" s="8"/>
      <c r="BK71" s="8"/>
      <c r="BL71" s="8"/>
      <c r="BM71" s="8"/>
      <c r="BN71" s="8"/>
    </row>
    <row r="72" spans="4:66" outlineLevel="1">
      <c r="D72" s="42" t="str">
        <f>INDEX($AT72:$BC72,MATCH(General!$F$14,$AT$4:$BC$4,0))</f>
        <v>c. Windows</v>
      </c>
      <c r="E72" s="11" t="str">
        <f>General!$F$16</f>
        <v>EUR</v>
      </c>
      <c r="F72" s="25">
        <f t="shared" si="34"/>
        <v>20000</v>
      </c>
      <c r="I72" s="15">
        <f t="shared" ref="I72:AR72" si="40">SUM(I18,I45)</f>
        <v>0</v>
      </c>
      <c r="J72" s="15">
        <f t="shared" si="40"/>
        <v>20000</v>
      </c>
      <c r="K72" s="15">
        <f t="shared" si="40"/>
        <v>0</v>
      </c>
      <c r="L72" s="15">
        <f t="shared" si="40"/>
        <v>0</v>
      </c>
      <c r="M72" s="15">
        <f t="shared" si="40"/>
        <v>0</v>
      </c>
      <c r="N72" s="15">
        <f t="shared" si="40"/>
        <v>0</v>
      </c>
      <c r="O72" s="15">
        <f t="shared" si="40"/>
        <v>0</v>
      </c>
      <c r="P72" s="15">
        <f t="shared" si="40"/>
        <v>0</v>
      </c>
      <c r="Q72" s="15">
        <f t="shared" si="40"/>
        <v>0</v>
      </c>
      <c r="R72" s="15">
        <f t="shared" si="40"/>
        <v>0</v>
      </c>
      <c r="S72" s="15">
        <f t="shared" si="40"/>
        <v>0</v>
      </c>
      <c r="T72" s="15">
        <f t="shared" si="40"/>
        <v>0</v>
      </c>
      <c r="U72" s="15">
        <f t="shared" si="40"/>
        <v>0</v>
      </c>
      <c r="V72" s="15">
        <f t="shared" si="40"/>
        <v>0</v>
      </c>
      <c r="W72" s="15">
        <f t="shared" si="40"/>
        <v>0</v>
      </c>
      <c r="X72" s="15">
        <f t="shared" si="40"/>
        <v>0</v>
      </c>
      <c r="Y72" s="15">
        <f t="shared" si="40"/>
        <v>0</v>
      </c>
      <c r="Z72" s="15">
        <f t="shared" si="40"/>
        <v>0</v>
      </c>
      <c r="AA72" s="15">
        <f t="shared" si="40"/>
        <v>0</v>
      </c>
      <c r="AB72" s="15">
        <f t="shared" si="40"/>
        <v>0</v>
      </c>
      <c r="AC72" s="15">
        <f t="shared" si="40"/>
        <v>0</v>
      </c>
      <c r="AD72" s="15">
        <f t="shared" si="40"/>
        <v>0</v>
      </c>
      <c r="AE72" s="15">
        <f t="shared" si="40"/>
        <v>0</v>
      </c>
      <c r="AF72" s="15">
        <f t="shared" si="40"/>
        <v>0</v>
      </c>
      <c r="AG72" s="15">
        <f t="shared" si="40"/>
        <v>0</v>
      </c>
      <c r="AH72" s="15">
        <f t="shared" si="40"/>
        <v>0</v>
      </c>
      <c r="AI72" s="15">
        <f t="shared" si="40"/>
        <v>0</v>
      </c>
      <c r="AJ72" s="15">
        <f t="shared" si="40"/>
        <v>0</v>
      </c>
      <c r="AK72" s="15">
        <f t="shared" si="40"/>
        <v>0</v>
      </c>
      <c r="AL72" s="15">
        <f t="shared" si="40"/>
        <v>0</v>
      </c>
      <c r="AM72" s="15">
        <f t="shared" si="40"/>
        <v>0</v>
      </c>
      <c r="AN72" s="15">
        <f t="shared" si="40"/>
        <v>0</v>
      </c>
      <c r="AO72" s="15">
        <f t="shared" si="40"/>
        <v>0</v>
      </c>
      <c r="AP72" s="15">
        <f t="shared" si="40"/>
        <v>0</v>
      </c>
      <c r="AQ72" s="15">
        <f t="shared" si="40"/>
        <v>0</v>
      </c>
      <c r="AR72" s="15">
        <f t="shared" si="40"/>
        <v>0</v>
      </c>
      <c r="AT72" s="39" t="s">
        <v>30</v>
      </c>
      <c r="AU72" s="39" t="s">
        <v>57</v>
      </c>
      <c r="AV72" s="39" t="s">
        <v>57</v>
      </c>
      <c r="AW72" s="39" t="s">
        <v>57</v>
      </c>
      <c r="AX72" s="39" t="s">
        <v>57</v>
      </c>
      <c r="AY72" s="39" t="s">
        <v>57</v>
      </c>
      <c r="AZ72" s="39" t="s">
        <v>57</v>
      </c>
      <c r="BA72" s="39" t="s">
        <v>57</v>
      </c>
      <c r="BB72" s="39" t="s">
        <v>57</v>
      </c>
      <c r="BC72" s="39" t="s">
        <v>57</v>
      </c>
      <c r="BE72" s="8"/>
      <c r="BF72" s="8"/>
      <c r="BG72" s="8"/>
      <c r="BH72" s="8"/>
      <c r="BI72" s="8"/>
      <c r="BJ72" s="8"/>
      <c r="BK72" s="8"/>
      <c r="BL72" s="8"/>
      <c r="BM72" s="8"/>
      <c r="BN72" s="8"/>
    </row>
    <row r="73" spans="4:66" outlineLevel="1">
      <c r="D73" s="42" t="str">
        <f>INDEX($AT73:$BC73,MATCH(General!$F$14,$AT$4:$BC$4,0))</f>
        <v>d. Seismic retrofit reinforcements</v>
      </c>
      <c r="E73" s="11" t="str">
        <f>General!$F$16</f>
        <v>EUR</v>
      </c>
      <c r="F73" s="25">
        <f t="shared" si="34"/>
        <v>0</v>
      </c>
      <c r="I73" s="15">
        <f t="shared" ref="I73:AR73" si="41">SUM(I19,I46)</f>
        <v>0</v>
      </c>
      <c r="J73" s="15">
        <f t="shared" si="41"/>
        <v>0</v>
      </c>
      <c r="K73" s="15">
        <f t="shared" si="41"/>
        <v>0</v>
      </c>
      <c r="L73" s="15">
        <f t="shared" si="41"/>
        <v>0</v>
      </c>
      <c r="M73" s="15">
        <f t="shared" si="41"/>
        <v>0</v>
      </c>
      <c r="N73" s="15">
        <f t="shared" si="41"/>
        <v>0</v>
      </c>
      <c r="O73" s="15">
        <f t="shared" si="41"/>
        <v>0</v>
      </c>
      <c r="P73" s="15">
        <f t="shared" si="41"/>
        <v>0</v>
      </c>
      <c r="Q73" s="15">
        <f t="shared" si="41"/>
        <v>0</v>
      </c>
      <c r="R73" s="15">
        <f t="shared" si="41"/>
        <v>0</v>
      </c>
      <c r="S73" s="15">
        <f t="shared" si="41"/>
        <v>0</v>
      </c>
      <c r="T73" s="15">
        <f t="shared" si="41"/>
        <v>0</v>
      </c>
      <c r="U73" s="15">
        <f t="shared" si="41"/>
        <v>0</v>
      </c>
      <c r="V73" s="15">
        <f t="shared" si="41"/>
        <v>0</v>
      </c>
      <c r="W73" s="15">
        <f t="shared" si="41"/>
        <v>0</v>
      </c>
      <c r="X73" s="15">
        <f t="shared" si="41"/>
        <v>0</v>
      </c>
      <c r="Y73" s="15">
        <f t="shared" si="41"/>
        <v>0</v>
      </c>
      <c r="Z73" s="15">
        <f t="shared" si="41"/>
        <v>0</v>
      </c>
      <c r="AA73" s="15">
        <f t="shared" si="41"/>
        <v>0</v>
      </c>
      <c r="AB73" s="15">
        <f t="shared" si="41"/>
        <v>0</v>
      </c>
      <c r="AC73" s="15">
        <f t="shared" si="41"/>
        <v>0</v>
      </c>
      <c r="AD73" s="15">
        <f t="shared" si="41"/>
        <v>0</v>
      </c>
      <c r="AE73" s="15">
        <f t="shared" si="41"/>
        <v>0</v>
      </c>
      <c r="AF73" s="15">
        <f t="shared" si="41"/>
        <v>0</v>
      </c>
      <c r="AG73" s="15">
        <f t="shared" si="41"/>
        <v>0</v>
      </c>
      <c r="AH73" s="15">
        <f t="shared" si="41"/>
        <v>0</v>
      </c>
      <c r="AI73" s="15">
        <f t="shared" si="41"/>
        <v>0</v>
      </c>
      <c r="AJ73" s="15">
        <f t="shared" si="41"/>
        <v>0</v>
      </c>
      <c r="AK73" s="15">
        <f t="shared" si="41"/>
        <v>0</v>
      </c>
      <c r="AL73" s="15">
        <f t="shared" si="41"/>
        <v>0</v>
      </c>
      <c r="AM73" s="15">
        <f t="shared" si="41"/>
        <v>0</v>
      </c>
      <c r="AN73" s="15">
        <f t="shared" si="41"/>
        <v>0</v>
      </c>
      <c r="AO73" s="15">
        <f t="shared" si="41"/>
        <v>0</v>
      </c>
      <c r="AP73" s="15">
        <f t="shared" si="41"/>
        <v>0</v>
      </c>
      <c r="AQ73" s="15">
        <f t="shared" si="41"/>
        <v>0</v>
      </c>
      <c r="AR73" s="15">
        <f t="shared" si="41"/>
        <v>0</v>
      </c>
      <c r="AT73" s="39" t="s">
        <v>31</v>
      </c>
      <c r="AU73" s="39" t="s">
        <v>57</v>
      </c>
      <c r="AV73" s="39" t="s">
        <v>57</v>
      </c>
      <c r="AW73" s="39" t="s">
        <v>57</v>
      </c>
      <c r="AX73" s="39" t="s">
        <v>57</v>
      </c>
      <c r="AY73" s="39" t="s">
        <v>57</v>
      </c>
      <c r="AZ73" s="39" t="s">
        <v>57</v>
      </c>
      <c r="BA73" s="39" t="s">
        <v>57</v>
      </c>
      <c r="BB73" s="39" t="s">
        <v>57</v>
      </c>
      <c r="BC73" s="39" t="s">
        <v>57</v>
      </c>
      <c r="BE73" s="8"/>
      <c r="BF73" s="8"/>
      <c r="BG73" s="8"/>
      <c r="BH73" s="8"/>
      <c r="BI73" s="8"/>
      <c r="BJ73" s="8"/>
      <c r="BK73" s="8"/>
      <c r="BL73" s="8"/>
      <c r="BM73" s="8"/>
      <c r="BN73" s="8"/>
    </row>
    <row r="74" spans="4:66" outlineLevel="1">
      <c r="D74" s="42" t="str">
        <f>INDEX($AT74:$BC74,MATCH(General!$F$14,$AT$4:$BC$4,0))</f>
        <v>e. Green infrastructure (NBS)</v>
      </c>
      <c r="E74" s="11" t="str">
        <f>General!$F$16</f>
        <v>EUR</v>
      </c>
      <c r="F74" s="25">
        <f t="shared" si="34"/>
        <v>0</v>
      </c>
      <c r="I74" s="15">
        <f t="shared" ref="I74:AR74" si="42">SUM(I20,I47)</f>
        <v>0</v>
      </c>
      <c r="J74" s="15">
        <f t="shared" si="42"/>
        <v>0</v>
      </c>
      <c r="K74" s="15">
        <f t="shared" si="42"/>
        <v>0</v>
      </c>
      <c r="L74" s="15">
        <f t="shared" si="42"/>
        <v>0</v>
      </c>
      <c r="M74" s="15">
        <f t="shared" si="42"/>
        <v>0</v>
      </c>
      <c r="N74" s="15">
        <f t="shared" si="42"/>
        <v>0</v>
      </c>
      <c r="O74" s="15">
        <f t="shared" si="42"/>
        <v>0</v>
      </c>
      <c r="P74" s="15">
        <f t="shared" si="42"/>
        <v>0</v>
      </c>
      <c r="Q74" s="15">
        <f t="shared" si="42"/>
        <v>0</v>
      </c>
      <c r="R74" s="15">
        <f t="shared" si="42"/>
        <v>0</v>
      </c>
      <c r="S74" s="15">
        <f t="shared" si="42"/>
        <v>0</v>
      </c>
      <c r="T74" s="15">
        <f t="shared" si="42"/>
        <v>0</v>
      </c>
      <c r="U74" s="15">
        <f t="shared" si="42"/>
        <v>0</v>
      </c>
      <c r="V74" s="15">
        <f t="shared" si="42"/>
        <v>0</v>
      </c>
      <c r="W74" s="15">
        <f t="shared" si="42"/>
        <v>0</v>
      </c>
      <c r="X74" s="15">
        <f t="shared" si="42"/>
        <v>0</v>
      </c>
      <c r="Y74" s="15">
        <f t="shared" si="42"/>
        <v>0</v>
      </c>
      <c r="Z74" s="15">
        <f t="shared" si="42"/>
        <v>0</v>
      </c>
      <c r="AA74" s="15">
        <f t="shared" si="42"/>
        <v>0</v>
      </c>
      <c r="AB74" s="15">
        <f t="shared" si="42"/>
        <v>0</v>
      </c>
      <c r="AC74" s="15">
        <f t="shared" si="42"/>
        <v>0</v>
      </c>
      <c r="AD74" s="15">
        <f t="shared" si="42"/>
        <v>0</v>
      </c>
      <c r="AE74" s="15">
        <f t="shared" si="42"/>
        <v>0</v>
      </c>
      <c r="AF74" s="15">
        <f t="shared" si="42"/>
        <v>0</v>
      </c>
      <c r="AG74" s="15">
        <f t="shared" si="42"/>
        <v>0</v>
      </c>
      <c r="AH74" s="15">
        <f t="shared" si="42"/>
        <v>0</v>
      </c>
      <c r="AI74" s="15">
        <f t="shared" si="42"/>
        <v>0</v>
      </c>
      <c r="AJ74" s="15">
        <f t="shared" si="42"/>
        <v>0</v>
      </c>
      <c r="AK74" s="15">
        <f t="shared" si="42"/>
        <v>0</v>
      </c>
      <c r="AL74" s="15">
        <f t="shared" si="42"/>
        <v>0</v>
      </c>
      <c r="AM74" s="15">
        <f t="shared" si="42"/>
        <v>0</v>
      </c>
      <c r="AN74" s="15">
        <f t="shared" si="42"/>
        <v>0</v>
      </c>
      <c r="AO74" s="15">
        <f t="shared" si="42"/>
        <v>0</v>
      </c>
      <c r="AP74" s="15">
        <f t="shared" si="42"/>
        <v>0</v>
      </c>
      <c r="AQ74" s="15">
        <f t="shared" si="42"/>
        <v>0</v>
      </c>
      <c r="AR74" s="15">
        <f t="shared" si="42"/>
        <v>0</v>
      </c>
      <c r="AT74" s="39" t="s">
        <v>32</v>
      </c>
      <c r="AU74" s="39" t="s">
        <v>57</v>
      </c>
      <c r="AV74" s="39" t="s">
        <v>57</v>
      </c>
      <c r="AW74" s="39" t="s">
        <v>57</v>
      </c>
      <c r="AX74" s="39" t="s">
        <v>57</v>
      </c>
      <c r="AY74" s="39" t="s">
        <v>57</v>
      </c>
      <c r="AZ74" s="39" t="s">
        <v>57</v>
      </c>
      <c r="BA74" s="39" t="s">
        <v>57</v>
      </c>
      <c r="BB74" s="39" t="s">
        <v>57</v>
      </c>
      <c r="BC74" s="39" t="s">
        <v>57</v>
      </c>
      <c r="BE74" s="8"/>
      <c r="BF74" s="8"/>
      <c r="BG74" s="8"/>
      <c r="BH74" s="8"/>
      <c r="BI74" s="8"/>
      <c r="BJ74" s="8"/>
      <c r="BK74" s="8"/>
      <c r="BL74" s="8"/>
      <c r="BM74" s="8"/>
      <c r="BN74" s="8"/>
    </row>
    <row r="75" spans="4:66" outlineLevel="1">
      <c r="D75" s="42" t="str">
        <f>INDEX($AT75:$BC75,MATCH(General!$F$14,$AT$4:$BC$4,0))</f>
        <v>f. Other</v>
      </c>
      <c r="E75" s="11" t="str">
        <f>General!$F$16</f>
        <v>EUR</v>
      </c>
      <c r="F75" s="25">
        <f t="shared" si="34"/>
        <v>0</v>
      </c>
      <c r="I75" s="15">
        <f t="shared" ref="I75:AR75" si="43">SUM(I21,I48)</f>
        <v>0</v>
      </c>
      <c r="J75" s="15">
        <f t="shared" si="43"/>
        <v>0</v>
      </c>
      <c r="K75" s="15">
        <f t="shared" si="43"/>
        <v>0</v>
      </c>
      <c r="L75" s="15">
        <f t="shared" si="43"/>
        <v>0</v>
      </c>
      <c r="M75" s="15">
        <f t="shared" si="43"/>
        <v>0</v>
      </c>
      <c r="N75" s="15">
        <f t="shared" si="43"/>
        <v>0</v>
      </c>
      <c r="O75" s="15">
        <f t="shared" si="43"/>
        <v>0</v>
      </c>
      <c r="P75" s="15">
        <f t="shared" si="43"/>
        <v>0</v>
      </c>
      <c r="Q75" s="15">
        <f t="shared" si="43"/>
        <v>0</v>
      </c>
      <c r="R75" s="15">
        <f t="shared" si="43"/>
        <v>0</v>
      </c>
      <c r="S75" s="15">
        <f t="shared" si="43"/>
        <v>0</v>
      </c>
      <c r="T75" s="15">
        <f t="shared" si="43"/>
        <v>0</v>
      </c>
      <c r="U75" s="15">
        <f t="shared" si="43"/>
        <v>0</v>
      </c>
      <c r="V75" s="15">
        <f t="shared" si="43"/>
        <v>0</v>
      </c>
      <c r="W75" s="15">
        <f t="shared" si="43"/>
        <v>0</v>
      </c>
      <c r="X75" s="15">
        <f t="shared" si="43"/>
        <v>0</v>
      </c>
      <c r="Y75" s="15">
        <f t="shared" si="43"/>
        <v>0</v>
      </c>
      <c r="Z75" s="15">
        <f t="shared" si="43"/>
        <v>0</v>
      </c>
      <c r="AA75" s="15">
        <f t="shared" si="43"/>
        <v>0</v>
      </c>
      <c r="AB75" s="15">
        <f t="shared" si="43"/>
        <v>0</v>
      </c>
      <c r="AC75" s="15">
        <f t="shared" si="43"/>
        <v>0</v>
      </c>
      <c r="AD75" s="15">
        <f t="shared" si="43"/>
        <v>0</v>
      </c>
      <c r="AE75" s="15">
        <f t="shared" si="43"/>
        <v>0</v>
      </c>
      <c r="AF75" s="15">
        <f t="shared" si="43"/>
        <v>0</v>
      </c>
      <c r="AG75" s="15">
        <f t="shared" si="43"/>
        <v>0</v>
      </c>
      <c r="AH75" s="15">
        <f t="shared" si="43"/>
        <v>0</v>
      </c>
      <c r="AI75" s="15">
        <f t="shared" si="43"/>
        <v>0</v>
      </c>
      <c r="AJ75" s="15">
        <f t="shared" si="43"/>
        <v>0</v>
      </c>
      <c r="AK75" s="15">
        <f t="shared" si="43"/>
        <v>0</v>
      </c>
      <c r="AL75" s="15">
        <f t="shared" si="43"/>
        <v>0</v>
      </c>
      <c r="AM75" s="15">
        <f t="shared" si="43"/>
        <v>0</v>
      </c>
      <c r="AN75" s="15">
        <f t="shared" si="43"/>
        <v>0</v>
      </c>
      <c r="AO75" s="15">
        <f t="shared" si="43"/>
        <v>0</v>
      </c>
      <c r="AP75" s="15">
        <f t="shared" si="43"/>
        <v>0</v>
      </c>
      <c r="AQ75" s="15">
        <f t="shared" si="43"/>
        <v>0</v>
      </c>
      <c r="AR75" s="15">
        <f t="shared" si="43"/>
        <v>0</v>
      </c>
      <c r="AT75" s="39" t="s">
        <v>33</v>
      </c>
      <c r="AU75" s="39" t="s">
        <v>57</v>
      </c>
      <c r="AV75" s="39" t="s">
        <v>57</v>
      </c>
      <c r="AW75" s="39" t="s">
        <v>57</v>
      </c>
      <c r="AX75" s="39" t="s">
        <v>57</v>
      </c>
      <c r="AY75" s="39" t="s">
        <v>57</v>
      </c>
      <c r="AZ75" s="39" t="s">
        <v>57</v>
      </c>
      <c r="BA75" s="39" t="s">
        <v>57</v>
      </c>
      <c r="BB75" s="39" t="s">
        <v>57</v>
      </c>
      <c r="BC75" s="39" t="s">
        <v>57</v>
      </c>
      <c r="BE75" s="8"/>
      <c r="BF75" s="8"/>
      <c r="BG75" s="8"/>
      <c r="BH75" s="8"/>
      <c r="BI75" s="8"/>
      <c r="BJ75" s="8"/>
      <c r="BK75" s="8"/>
      <c r="BL75" s="8"/>
      <c r="BM75" s="8"/>
      <c r="BN75" s="8"/>
    </row>
    <row r="76" spans="4:66" outlineLevel="1">
      <c r="D76" s="12" t="str">
        <f>INDEX($AT76:$BC76,MATCH(General!$F$14,$AT$4:$BC$4,0))</f>
        <v>4. Plant and machinery</v>
      </c>
      <c r="E76" s="11" t="str">
        <f>General!$F$16</f>
        <v>EUR</v>
      </c>
      <c r="F76" s="25">
        <f t="shared" si="34"/>
        <v>69000</v>
      </c>
      <c r="I76" s="15">
        <f t="shared" ref="I76:AR76" si="44">SUM(I22,I49)</f>
        <v>0</v>
      </c>
      <c r="J76" s="15">
        <f t="shared" si="44"/>
        <v>69000</v>
      </c>
      <c r="K76" s="15">
        <f t="shared" si="44"/>
        <v>0</v>
      </c>
      <c r="L76" s="15">
        <f t="shared" si="44"/>
        <v>0</v>
      </c>
      <c r="M76" s="15">
        <f t="shared" si="44"/>
        <v>0</v>
      </c>
      <c r="N76" s="15">
        <f t="shared" si="44"/>
        <v>0</v>
      </c>
      <c r="O76" s="15">
        <f t="shared" si="44"/>
        <v>0</v>
      </c>
      <c r="P76" s="15">
        <f t="shared" si="44"/>
        <v>0</v>
      </c>
      <c r="Q76" s="15">
        <f t="shared" si="44"/>
        <v>0</v>
      </c>
      <c r="R76" s="15">
        <f t="shared" si="44"/>
        <v>0</v>
      </c>
      <c r="S76" s="15">
        <f t="shared" si="44"/>
        <v>0</v>
      </c>
      <c r="T76" s="15">
        <f t="shared" si="44"/>
        <v>0</v>
      </c>
      <c r="U76" s="15">
        <f t="shared" si="44"/>
        <v>0</v>
      </c>
      <c r="V76" s="15">
        <f t="shared" si="44"/>
        <v>0</v>
      </c>
      <c r="W76" s="15">
        <f t="shared" si="44"/>
        <v>0</v>
      </c>
      <c r="X76" s="15">
        <f t="shared" si="44"/>
        <v>0</v>
      </c>
      <c r="Y76" s="15">
        <f t="shared" si="44"/>
        <v>0</v>
      </c>
      <c r="Z76" s="15">
        <f t="shared" si="44"/>
        <v>0</v>
      </c>
      <c r="AA76" s="15">
        <f t="shared" si="44"/>
        <v>0</v>
      </c>
      <c r="AB76" s="15">
        <f t="shared" si="44"/>
        <v>0</v>
      </c>
      <c r="AC76" s="15">
        <f t="shared" si="44"/>
        <v>0</v>
      </c>
      <c r="AD76" s="15">
        <f t="shared" si="44"/>
        <v>0</v>
      </c>
      <c r="AE76" s="15">
        <f t="shared" si="44"/>
        <v>0</v>
      </c>
      <c r="AF76" s="15">
        <f t="shared" si="44"/>
        <v>0</v>
      </c>
      <c r="AG76" s="15">
        <f t="shared" si="44"/>
        <v>0</v>
      </c>
      <c r="AH76" s="15">
        <f t="shared" si="44"/>
        <v>0</v>
      </c>
      <c r="AI76" s="15">
        <f t="shared" si="44"/>
        <v>0</v>
      </c>
      <c r="AJ76" s="15">
        <f t="shared" si="44"/>
        <v>0</v>
      </c>
      <c r="AK76" s="15">
        <f t="shared" si="44"/>
        <v>0</v>
      </c>
      <c r="AL76" s="15">
        <f t="shared" si="44"/>
        <v>0</v>
      </c>
      <c r="AM76" s="15">
        <f t="shared" si="44"/>
        <v>0</v>
      </c>
      <c r="AN76" s="15">
        <f t="shared" si="44"/>
        <v>0</v>
      </c>
      <c r="AO76" s="15">
        <f t="shared" si="44"/>
        <v>0</v>
      </c>
      <c r="AP76" s="15">
        <f t="shared" si="44"/>
        <v>0</v>
      </c>
      <c r="AQ76" s="15">
        <f t="shared" si="44"/>
        <v>0</v>
      </c>
      <c r="AR76" s="15">
        <f t="shared" si="44"/>
        <v>0</v>
      </c>
      <c r="AT76" s="39" t="s">
        <v>34</v>
      </c>
      <c r="AU76" s="39" t="s">
        <v>57</v>
      </c>
      <c r="AV76" s="39" t="s">
        <v>57</v>
      </c>
      <c r="AW76" s="39" t="s">
        <v>57</v>
      </c>
      <c r="AX76" s="39" t="s">
        <v>57</v>
      </c>
      <c r="AY76" s="39" t="s">
        <v>57</v>
      </c>
      <c r="AZ76" s="39" t="s">
        <v>57</v>
      </c>
      <c r="BA76" s="39" t="s">
        <v>57</v>
      </c>
      <c r="BB76" s="39" t="s">
        <v>57</v>
      </c>
      <c r="BC76" s="39" t="s">
        <v>57</v>
      </c>
      <c r="BE76" s="8"/>
      <c r="BF76" s="8"/>
      <c r="BG76" s="8"/>
      <c r="BH76" s="8"/>
      <c r="BI76" s="8"/>
      <c r="BJ76" s="8"/>
      <c r="BK76" s="8"/>
      <c r="BL76" s="8"/>
      <c r="BM76" s="8"/>
      <c r="BN76" s="8"/>
    </row>
    <row r="77" spans="4:66" outlineLevel="1">
      <c r="D77" s="42" t="str">
        <f>INDEX($AT77:$BC77,MATCH(General!$F$14,$AT$4:$BC$4,0))</f>
        <v>a. Heating, ventilation, and air conditioning</v>
      </c>
      <c r="E77" s="11" t="str">
        <f>General!$F$16</f>
        <v>EUR</v>
      </c>
      <c r="F77" s="25">
        <f t="shared" si="34"/>
        <v>50000</v>
      </c>
      <c r="I77" s="15">
        <f t="shared" ref="I77:AR77" si="45">SUM(I23,I50)</f>
        <v>0</v>
      </c>
      <c r="J77" s="15">
        <f t="shared" si="45"/>
        <v>50000</v>
      </c>
      <c r="K77" s="15">
        <f t="shared" si="45"/>
        <v>0</v>
      </c>
      <c r="L77" s="15">
        <f t="shared" si="45"/>
        <v>0</v>
      </c>
      <c r="M77" s="15">
        <f t="shared" si="45"/>
        <v>0</v>
      </c>
      <c r="N77" s="15">
        <f t="shared" si="45"/>
        <v>0</v>
      </c>
      <c r="O77" s="15">
        <f t="shared" si="45"/>
        <v>0</v>
      </c>
      <c r="P77" s="15">
        <f t="shared" si="45"/>
        <v>0</v>
      </c>
      <c r="Q77" s="15">
        <f t="shared" si="45"/>
        <v>0</v>
      </c>
      <c r="R77" s="15">
        <f t="shared" si="45"/>
        <v>0</v>
      </c>
      <c r="S77" s="15">
        <f t="shared" si="45"/>
        <v>0</v>
      </c>
      <c r="T77" s="15">
        <f t="shared" si="45"/>
        <v>0</v>
      </c>
      <c r="U77" s="15">
        <f t="shared" si="45"/>
        <v>0</v>
      </c>
      <c r="V77" s="15">
        <f t="shared" si="45"/>
        <v>0</v>
      </c>
      <c r="W77" s="15">
        <f t="shared" si="45"/>
        <v>0</v>
      </c>
      <c r="X77" s="15">
        <f t="shared" si="45"/>
        <v>0</v>
      </c>
      <c r="Y77" s="15">
        <f t="shared" si="45"/>
        <v>0</v>
      </c>
      <c r="Z77" s="15">
        <f t="shared" si="45"/>
        <v>0</v>
      </c>
      <c r="AA77" s="15">
        <f t="shared" si="45"/>
        <v>0</v>
      </c>
      <c r="AB77" s="15">
        <f t="shared" si="45"/>
        <v>0</v>
      </c>
      <c r="AC77" s="15">
        <f t="shared" si="45"/>
        <v>0</v>
      </c>
      <c r="AD77" s="15">
        <f t="shared" si="45"/>
        <v>0</v>
      </c>
      <c r="AE77" s="15">
        <f t="shared" si="45"/>
        <v>0</v>
      </c>
      <c r="AF77" s="15">
        <f t="shared" si="45"/>
        <v>0</v>
      </c>
      <c r="AG77" s="15">
        <f t="shared" si="45"/>
        <v>0</v>
      </c>
      <c r="AH77" s="15">
        <f t="shared" si="45"/>
        <v>0</v>
      </c>
      <c r="AI77" s="15">
        <f t="shared" si="45"/>
        <v>0</v>
      </c>
      <c r="AJ77" s="15">
        <f t="shared" si="45"/>
        <v>0</v>
      </c>
      <c r="AK77" s="15">
        <f t="shared" si="45"/>
        <v>0</v>
      </c>
      <c r="AL77" s="15">
        <f t="shared" si="45"/>
        <v>0</v>
      </c>
      <c r="AM77" s="15">
        <f t="shared" si="45"/>
        <v>0</v>
      </c>
      <c r="AN77" s="15">
        <f t="shared" si="45"/>
        <v>0</v>
      </c>
      <c r="AO77" s="15">
        <f t="shared" si="45"/>
        <v>0</v>
      </c>
      <c r="AP77" s="15">
        <f t="shared" si="45"/>
        <v>0</v>
      </c>
      <c r="AQ77" s="15">
        <f t="shared" si="45"/>
        <v>0</v>
      </c>
      <c r="AR77" s="15">
        <f t="shared" si="45"/>
        <v>0</v>
      </c>
      <c r="AT77" s="39" t="s">
        <v>35</v>
      </c>
      <c r="AU77" s="39" t="s">
        <v>57</v>
      </c>
      <c r="AV77" s="39" t="s">
        <v>57</v>
      </c>
      <c r="AW77" s="39" t="s">
        <v>57</v>
      </c>
      <c r="AX77" s="39" t="s">
        <v>57</v>
      </c>
      <c r="AY77" s="39" t="s">
        <v>57</v>
      </c>
      <c r="AZ77" s="39" t="s">
        <v>57</v>
      </c>
      <c r="BA77" s="39" t="s">
        <v>57</v>
      </c>
      <c r="BB77" s="39" t="s">
        <v>57</v>
      </c>
      <c r="BC77" s="39" t="s">
        <v>57</v>
      </c>
      <c r="BE77" s="8"/>
      <c r="BF77" s="8"/>
      <c r="BG77" s="8"/>
      <c r="BH77" s="8"/>
      <c r="BI77" s="8"/>
      <c r="BJ77" s="8"/>
      <c r="BK77" s="8"/>
      <c r="BL77" s="8"/>
      <c r="BM77" s="8"/>
      <c r="BN77" s="8"/>
    </row>
    <row r="78" spans="4:66" outlineLevel="1">
      <c r="D78" s="42" t="str">
        <f>INDEX($AT78:$BC78,MATCH(General!$F$14,$AT$4:$BC$4,0))</f>
        <v>b. Solar power plant</v>
      </c>
      <c r="E78" s="11" t="str">
        <f>General!$F$16</f>
        <v>EUR</v>
      </c>
      <c r="F78" s="25">
        <f t="shared" si="34"/>
        <v>10000</v>
      </c>
      <c r="I78" s="15">
        <f t="shared" ref="I78:AR78" si="46">SUM(I24,I51)</f>
        <v>0</v>
      </c>
      <c r="J78" s="15">
        <f t="shared" si="46"/>
        <v>10000</v>
      </c>
      <c r="K78" s="15">
        <f t="shared" si="46"/>
        <v>0</v>
      </c>
      <c r="L78" s="15">
        <f t="shared" si="46"/>
        <v>0</v>
      </c>
      <c r="M78" s="15">
        <f t="shared" si="46"/>
        <v>0</v>
      </c>
      <c r="N78" s="15">
        <f t="shared" si="46"/>
        <v>0</v>
      </c>
      <c r="O78" s="15">
        <f t="shared" si="46"/>
        <v>0</v>
      </c>
      <c r="P78" s="15">
        <f t="shared" si="46"/>
        <v>0</v>
      </c>
      <c r="Q78" s="15">
        <f t="shared" si="46"/>
        <v>0</v>
      </c>
      <c r="R78" s="15">
        <f t="shared" si="46"/>
        <v>0</v>
      </c>
      <c r="S78" s="15">
        <f t="shared" si="46"/>
        <v>0</v>
      </c>
      <c r="T78" s="15">
        <f t="shared" si="46"/>
        <v>0</v>
      </c>
      <c r="U78" s="15">
        <f t="shared" si="46"/>
        <v>0</v>
      </c>
      <c r="V78" s="15">
        <f t="shared" si="46"/>
        <v>0</v>
      </c>
      <c r="W78" s="15">
        <f t="shared" si="46"/>
        <v>0</v>
      </c>
      <c r="X78" s="15">
        <f t="shared" si="46"/>
        <v>0</v>
      </c>
      <c r="Y78" s="15">
        <f t="shared" si="46"/>
        <v>0</v>
      </c>
      <c r="Z78" s="15">
        <f t="shared" si="46"/>
        <v>0</v>
      </c>
      <c r="AA78" s="15">
        <f t="shared" si="46"/>
        <v>0</v>
      </c>
      <c r="AB78" s="15">
        <f t="shared" si="46"/>
        <v>0</v>
      </c>
      <c r="AC78" s="15">
        <f t="shared" si="46"/>
        <v>0</v>
      </c>
      <c r="AD78" s="15">
        <f t="shared" si="46"/>
        <v>0</v>
      </c>
      <c r="AE78" s="15">
        <f t="shared" si="46"/>
        <v>0</v>
      </c>
      <c r="AF78" s="15">
        <f t="shared" si="46"/>
        <v>0</v>
      </c>
      <c r="AG78" s="15">
        <f t="shared" si="46"/>
        <v>0</v>
      </c>
      <c r="AH78" s="15">
        <f t="shared" si="46"/>
        <v>0</v>
      </c>
      <c r="AI78" s="15">
        <f t="shared" si="46"/>
        <v>0</v>
      </c>
      <c r="AJ78" s="15">
        <f t="shared" si="46"/>
        <v>0</v>
      </c>
      <c r="AK78" s="15">
        <f t="shared" si="46"/>
        <v>0</v>
      </c>
      <c r="AL78" s="15">
        <f t="shared" si="46"/>
        <v>0</v>
      </c>
      <c r="AM78" s="15">
        <f t="shared" si="46"/>
        <v>0</v>
      </c>
      <c r="AN78" s="15">
        <f t="shared" si="46"/>
        <v>0</v>
      </c>
      <c r="AO78" s="15">
        <f t="shared" si="46"/>
        <v>0</v>
      </c>
      <c r="AP78" s="15">
        <f t="shared" si="46"/>
        <v>0</v>
      </c>
      <c r="AQ78" s="15">
        <f t="shared" si="46"/>
        <v>0</v>
      </c>
      <c r="AR78" s="15">
        <f t="shared" si="46"/>
        <v>0</v>
      </c>
      <c r="AT78" s="39" t="s">
        <v>36</v>
      </c>
      <c r="AU78" s="39" t="s">
        <v>57</v>
      </c>
      <c r="AV78" s="39" t="s">
        <v>57</v>
      </c>
      <c r="AW78" s="39" t="s">
        <v>57</v>
      </c>
      <c r="AX78" s="39" t="s">
        <v>57</v>
      </c>
      <c r="AY78" s="39" t="s">
        <v>57</v>
      </c>
      <c r="AZ78" s="39" t="s">
        <v>57</v>
      </c>
      <c r="BA78" s="39" t="s">
        <v>57</v>
      </c>
      <c r="BB78" s="39" t="s">
        <v>57</v>
      </c>
      <c r="BC78" s="39" t="s">
        <v>57</v>
      </c>
      <c r="BE78" s="8"/>
      <c r="BF78" s="8"/>
      <c r="BG78" s="8"/>
      <c r="BH78" s="8"/>
      <c r="BI78" s="8"/>
      <c r="BJ78" s="8"/>
      <c r="BK78" s="8"/>
      <c r="BL78" s="8"/>
      <c r="BM78" s="8"/>
      <c r="BN78" s="8"/>
    </row>
    <row r="79" spans="4:66" outlineLevel="1">
      <c r="D79" s="42" t="str">
        <f>INDEX($AT79:$BC79,MATCH(General!$F$14,$AT$4:$BC$4,0))</f>
        <v>c. Battery energy storage system</v>
      </c>
      <c r="E79" s="11" t="str">
        <f>General!$F$16</f>
        <v>EUR</v>
      </c>
      <c r="F79" s="25">
        <f t="shared" si="34"/>
        <v>5000</v>
      </c>
      <c r="I79" s="15">
        <f t="shared" ref="I79:AR79" si="47">SUM(I25,I52)</f>
        <v>0</v>
      </c>
      <c r="J79" s="15">
        <f t="shared" si="47"/>
        <v>5000</v>
      </c>
      <c r="K79" s="15">
        <f t="shared" si="47"/>
        <v>0</v>
      </c>
      <c r="L79" s="15">
        <f t="shared" si="47"/>
        <v>0</v>
      </c>
      <c r="M79" s="15">
        <f t="shared" si="47"/>
        <v>0</v>
      </c>
      <c r="N79" s="15">
        <f t="shared" si="47"/>
        <v>0</v>
      </c>
      <c r="O79" s="15">
        <f t="shared" si="47"/>
        <v>0</v>
      </c>
      <c r="P79" s="15">
        <f t="shared" si="47"/>
        <v>0</v>
      </c>
      <c r="Q79" s="15">
        <f t="shared" si="47"/>
        <v>0</v>
      </c>
      <c r="R79" s="15">
        <f t="shared" si="47"/>
        <v>0</v>
      </c>
      <c r="S79" s="15">
        <f t="shared" si="47"/>
        <v>0</v>
      </c>
      <c r="T79" s="15">
        <f t="shared" si="47"/>
        <v>0</v>
      </c>
      <c r="U79" s="15">
        <f t="shared" si="47"/>
        <v>0</v>
      </c>
      <c r="V79" s="15">
        <f t="shared" si="47"/>
        <v>0</v>
      </c>
      <c r="W79" s="15">
        <f t="shared" si="47"/>
        <v>0</v>
      </c>
      <c r="X79" s="15">
        <f t="shared" si="47"/>
        <v>0</v>
      </c>
      <c r="Y79" s="15">
        <f t="shared" si="47"/>
        <v>0</v>
      </c>
      <c r="Z79" s="15">
        <f t="shared" si="47"/>
        <v>0</v>
      </c>
      <c r="AA79" s="15">
        <f t="shared" si="47"/>
        <v>0</v>
      </c>
      <c r="AB79" s="15">
        <f t="shared" si="47"/>
        <v>0</v>
      </c>
      <c r="AC79" s="15">
        <f t="shared" si="47"/>
        <v>0</v>
      </c>
      <c r="AD79" s="15">
        <f t="shared" si="47"/>
        <v>0</v>
      </c>
      <c r="AE79" s="15">
        <f t="shared" si="47"/>
        <v>0</v>
      </c>
      <c r="AF79" s="15">
        <f t="shared" si="47"/>
        <v>0</v>
      </c>
      <c r="AG79" s="15">
        <f t="shared" si="47"/>
        <v>0</v>
      </c>
      <c r="AH79" s="15">
        <f t="shared" si="47"/>
        <v>0</v>
      </c>
      <c r="AI79" s="15">
        <f t="shared" si="47"/>
        <v>0</v>
      </c>
      <c r="AJ79" s="15">
        <f t="shared" si="47"/>
        <v>0</v>
      </c>
      <c r="AK79" s="15">
        <f t="shared" si="47"/>
        <v>0</v>
      </c>
      <c r="AL79" s="15">
        <f t="shared" si="47"/>
        <v>0</v>
      </c>
      <c r="AM79" s="15">
        <f t="shared" si="47"/>
        <v>0</v>
      </c>
      <c r="AN79" s="15">
        <f t="shared" si="47"/>
        <v>0</v>
      </c>
      <c r="AO79" s="15">
        <f t="shared" si="47"/>
        <v>0</v>
      </c>
      <c r="AP79" s="15">
        <f t="shared" si="47"/>
        <v>0</v>
      </c>
      <c r="AQ79" s="15">
        <f t="shared" si="47"/>
        <v>0</v>
      </c>
      <c r="AR79" s="15">
        <f t="shared" si="47"/>
        <v>0</v>
      </c>
      <c r="AT79" s="39" t="s">
        <v>37</v>
      </c>
      <c r="AU79" s="39" t="s">
        <v>57</v>
      </c>
      <c r="AV79" s="39" t="s">
        <v>57</v>
      </c>
      <c r="AW79" s="39" t="s">
        <v>57</v>
      </c>
      <c r="AX79" s="39" t="s">
        <v>57</v>
      </c>
      <c r="AY79" s="39" t="s">
        <v>57</v>
      </c>
      <c r="AZ79" s="39" t="s">
        <v>57</v>
      </c>
      <c r="BA79" s="39" t="s">
        <v>57</v>
      </c>
      <c r="BB79" s="39" t="s">
        <v>57</v>
      </c>
      <c r="BC79" s="39" t="s">
        <v>57</v>
      </c>
      <c r="BE79" s="8"/>
      <c r="BF79" s="8"/>
      <c r="BG79" s="8"/>
      <c r="BH79" s="8"/>
      <c r="BI79" s="8"/>
      <c r="BJ79" s="8"/>
      <c r="BK79" s="8"/>
      <c r="BL79" s="8"/>
      <c r="BM79" s="8"/>
      <c r="BN79" s="8"/>
    </row>
    <row r="80" spans="4:66" outlineLevel="1">
      <c r="D80" s="42" t="str">
        <f>INDEX($AT80:$BC80,MATCH(General!$F$14,$AT$4:$BC$4,0))</f>
        <v>d. Charging equipment</v>
      </c>
      <c r="E80" s="11" t="str">
        <f>General!$F$16</f>
        <v>EUR</v>
      </c>
      <c r="F80" s="25">
        <f t="shared" si="34"/>
        <v>1000</v>
      </c>
      <c r="I80" s="15">
        <f t="shared" ref="I80:AR80" si="48">SUM(I26,I53)</f>
        <v>0</v>
      </c>
      <c r="J80" s="15">
        <f t="shared" si="48"/>
        <v>1000</v>
      </c>
      <c r="K80" s="15">
        <f t="shared" si="48"/>
        <v>0</v>
      </c>
      <c r="L80" s="15">
        <f t="shared" si="48"/>
        <v>0</v>
      </c>
      <c r="M80" s="15">
        <f t="shared" si="48"/>
        <v>0</v>
      </c>
      <c r="N80" s="15">
        <f t="shared" si="48"/>
        <v>0</v>
      </c>
      <c r="O80" s="15">
        <f t="shared" si="48"/>
        <v>0</v>
      </c>
      <c r="P80" s="15">
        <f t="shared" si="48"/>
        <v>0</v>
      </c>
      <c r="Q80" s="15">
        <f t="shared" si="48"/>
        <v>0</v>
      </c>
      <c r="R80" s="15">
        <f t="shared" si="48"/>
        <v>0</v>
      </c>
      <c r="S80" s="15">
        <f t="shared" si="48"/>
        <v>0</v>
      </c>
      <c r="T80" s="15">
        <f t="shared" si="48"/>
        <v>0</v>
      </c>
      <c r="U80" s="15">
        <f t="shared" si="48"/>
        <v>0</v>
      </c>
      <c r="V80" s="15">
        <f t="shared" si="48"/>
        <v>0</v>
      </c>
      <c r="W80" s="15">
        <f t="shared" si="48"/>
        <v>0</v>
      </c>
      <c r="X80" s="15">
        <f t="shared" si="48"/>
        <v>0</v>
      </c>
      <c r="Y80" s="15">
        <f t="shared" si="48"/>
        <v>0</v>
      </c>
      <c r="Z80" s="15">
        <f t="shared" si="48"/>
        <v>0</v>
      </c>
      <c r="AA80" s="15">
        <f t="shared" si="48"/>
        <v>0</v>
      </c>
      <c r="AB80" s="15">
        <f t="shared" si="48"/>
        <v>0</v>
      </c>
      <c r="AC80" s="15">
        <f t="shared" si="48"/>
        <v>0</v>
      </c>
      <c r="AD80" s="15">
        <f t="shared" si="48"/>
        <v>0</v>
      </c>
      <c r="AE80" s="15">
        <f t="shared" si="48"/>
        <v>0</v>
      </c>
      <c r="AF80" s="15">
        <f t="shared" si="48"/>
        <v>0</v>
      </c>
      <c r="AG80" s="15">
        <f t="shared" si="48"/>
        <v>0</v>
      </c>
      <c r="AH80" s="15">
        <f t="shared" si="48"/>
        <v>0</v>
      </c>
      <c r="AI80" s="15">
        <f t="shared" si="48"/>
        <v>0</v>
      </c>
      <c r="AJ80" s="15">
        <f t="shared" si="48"/>
        <v>0</v>
      </c>
      <c r="AK80" s="15">
        <f t="shared" si="48"/>
        <v>0</v>
      </c>
      <c r="AL80" s="15">
        <f t="shared" si="48"/>
        <v>0</v>
      </c>
      <c r="AM80" s="15">
        <f t="shared" si="48"/>
        <v>0</v>
      </c>
      <c r="AN80" s="15">
        <f t="shared" si="48"/>
        <v>0</v>
      </c>
      <c r="AO80" s="15">
        <f t="shared" si="48"/>
        <v>0</v>
      </c>
      <c r="AP80" s="15">
        <f t="shared" si="48"/>
        <v>0</v>
      </c>
      <c r="AQ80" s="15">
        <f t="shared" si="48"/>
        <v>0</v>
      </c>
      <c r="AR80" s="15">
        <f t="shared" si="48"/>
        <v>0</v>
      </c>
      <c r="AT80" s="39" t="s">
        <v>58</v>
      </c>
      <c r="AU80" s="39" t="s">
        <v>57</v>
      </c>
      <c r="AV80" s="39" t="s">
        <v>57</v>
      </c>
      <c r="AW80" s="39" t="s">
        <v>57</v>
      </c>
      <c r="AX80" s="39" t="s">
        <v>57</v>
      </c>
      <c r="AY80" s="39" t="s">
        <v>57</v>
      </c>
      <c r="AZ80" s="39" t="s">
        <v>57</v>
      </c>
      <c r="BA80" s="39" t="s">
        <v>57</v>
      </c>
      <c r="BB80" s="39" t="s">
        <v>57</v>
      </c>
      <c r="BC80" s="39" t="s">
        <v>57</v>
      </c>
      <c r="BE80" s="8"/>
      <c r="BF80" s="8"/>
      <c r="BG80" s="8"/>
      <c r="BH80" s="8"/>
      <c r="BI80" s="8"/>
      <c r="BJ80" s="8"/>
      <c r="BK80" s="8"/>
      <c r="BL80" s="8"/>
      <c r="BM80" s="8"/>
      <c r="BN80" s="8"/>
    </row>
    <row r="81" spans="4:66" outlineLevel="1">
      <c r="D81" s="42" t="str">
        <f>INDEX($AT81:$BC81,MATCH(General!$F$14,$AT$4:$BC$4,0))</f>
        <v>e. IT equipment and sensors</v>
      </c>
      <c r="E81" s="11" t="str">
        <f>General!$F$16</f>
        <v>EUR</v>
      </c>
      <c r="F81" s="25">
        <f t="shared" si="34"/>
        <v>2000</v>
      </c>
      <c r="I81" s="15">
        <f t="shared" ref="I81:AR81" si="49">SUM(I27,I54)</f>
        <v>0</v>
      </c>
      <c r="J81" s="15">
        <f t="shared" si="49"/>
        <v>2000</v>
      </c>
      <c r="K81" s="15">
        <f t="shared" si="49"/>
        <v>0</v>
      </c>
      <c r="L81" s="15">
        <f t="shared" si="49"/>
        <v>0</v>
      </c>
      <c r="M81" s="15">
        <f t="shared" si="49"/>
        <v>0</v>
      </c>
      <c r="N81" s="15">
        <f t="shared" si="49"/>
        <v>0</v>
      </c>
      <c r="O81" s="15">
        <f t="shared" si="49"/>
        <v>0</v>
      </c>
      <c r="P81" s="15">
        <f t="shared" si="49"/>
        <v>0</v>
      </c>
      <c r="Q81" s="15">
        <f t="shared" si="49"/>
        <v>0</v>
      </c>
      <c r="R81" s="15">
        <f t="shared" si="49"/>
        <v>0</v>
      </c>
      <c r="S81" s="15">
        <f t="shared" si="49"/>
        <v>0</v>
      </c>
      <c r="T81" s="15">
        <f t="shared" si="49"/>
        <v>0</v>
      </c>
      <c r="U81" s="15">
        <f t="shared" si="49"/>
        <v>0</v>
      </c>
      <c r="V81" s="15">
        <f t="shared" si="49"/>
        <v>0</v>
      </c>
      <c r="W81" s="15">
        <f t="shared" si="49"/>
        <v>0</v>
      </c>
      <c r="X81" s="15">
        <f t="shared" si="49"/>
        <v>0</v>
      </c>
      <c r="Y81" s="15">
        <f t="shared" si="49"/>
        <v>0</v>
      </c>
      <c r="Z81" s="15">
        <f t="shared" si="49"/>
        <v>0</v>
      </c>
      <c r="AA81" s="15">
        <f t="shared" si="49"/>
        <v>0</v>
      </c>
      <c r="AB81" s="15">
        <f t="shared" si="49"/>
        <v>0</v>
      </c>
      <c r="AC81" s="15">
        <f t="shared" si="49"/>
        <v>0</v>
      </c>
      <c r="AD81" s="15">
        <f t="shared" si="49"/>
        <v>0</v>
      </c>
      <c r="AE81" s="15">
        <f t="shared" si="49"/>
        <v>0</v>
      </c>
      <c r="AF81" s="15">
        <f t="shared" si="49"/>
        <v>0</v>
      </c>
      <c r="AG81" s="15">
        <f t="shared" si="49"/>
        <v>0</v>
      </c>
      <c r="AH81" s="15">
        <f t="shared" si="49"/>
        <v>0</v>
      </c>
      <c r="AI81" s="15">
        <f t="shared" si="49"/>
        <v>0</v>
      </c>
      <c r="AJ81" s="15">
        <f t="shared" si="49"/>
        <v>0</v>
      </c>
      <c r="AK81" s="15">
        <f t="shared" si="49"/>
        <v>0</v>
      </c>
      <c r="AL81" s="15">
        <f t="shared" si="49"/>
        <v>0</v>
      </c>
      <c r="AM81" s="15">
        <f t="shared" si="49"/>
        <v>0</v>
      </c>
      <c r="AN81" s="15">
        <f t="shared" si="49"/>
        <v>0</v>
      </c>
      <c r="AO81" s="15">
        <f t="shared" si="49"/>
        <v>0</v>
      </c>
      <c r="AP81" s="15">
        <f t="shared" si="49"/>
        <v>0</v>
      </c>
      <c r="AQ81" s="15">
        <f t="shared" si="49"/>
        <v>0</v>
      </c>
      <c r="AR81" s="15">
        <f t="shared" si="49"/>
        <v>0</v>
      </c>
      <c r="AT81" s="39" t="s">
        <v>38</v>
      </c>
      <c r="AU81" s="39" t="s">
        <v>57</v>
      </c>
      <c r="AV81" s="39" t="s">
        <v>57</v>
      </c>
      <c r="AW81" s="39" t="s">
        <v>57</v>
      </c>
      <c r="AX81" s="39" t="s">
        <v>57</v>
      </c>
      <c r="AY81" s="39" t="s">
        <v>57</v>
      </c>
      <c r="AZ81" s="39" t="s">
        <v>57</v>
      </c>
      <c r="BA81" s="39" t="s">
        <v>57</v>
      </c>
      <c r="BB81" s="39" t="s">
        <v>57</v>
      </c>
      <c r="BC81" s="39" t="s">
        <v>57</v>
      </c>
      <c r="BE81" s="8"/>
      <c r="BF81" s="8"/>
      <c r="BG81" s="8"/>
      <c r="BH81" s="8"/>
      <c r="BI81" s="8"/>
      <c r="BJ81" s="8"/>
      <c r="BK81" s="8"/>
      <c r="BL81" s="8"/>
      <c r="BM81" s="8"/>
      <c r="BN81" s="8"/>
    </row>
    <row r="82" spans="4:66" outlineLevel="1">
      <c r="D82" s="42" t="str">
        <f>INDEX($AT82:$BC82,MATCH(General!$F$14,$AT$4:$BC$4,0))</f>
        <v>f. Other electric equipment</v>
      </c>
      <c r="E82" s="11" t="str">
        <f>General!$F$16</f>
        <v>EUR</v>
      </c>
      <c r="F82" s="25">
        <f t="shared" si="34"/>
        <v>0</v>
      </c>
      <c r="I82" s="15">
        <f t="shared" ref="I82:AR82" si="50">SUM(I28,I55)</f>
        <v>0</v>
      </c>
      <c r="J82" s="15">
        <f t="shared" si="50"/>
        <v>0</v>
      </c>
      <c r="K82" s="15">
        <f t="shared" si="50"/>
        <v>0</v>
      </c>
      <c r="L82" s="15">
        <f t="shared" si="50"/>
        <v>0</v>
      </c>
      <c r="M82" s="15">
        <f t="shared" si="50"/>
        <v>0</v>
      </c>
      <c r="N82" s="15">
        <f t="shared" si="50"/>
        <v>0</v>
      </c>
      <c r="O82" s="15">
        <f t="shared" si="50"/>
        <v>0</v>
      </c>
      <c r="P82" s="15">
        <f t="shared" si="50"/>
        <v>0</v>
      </c>
      <c r="Q82" s="15">
        <f t="shared" si="50"/>
        <v>0</v>
      </c>
      <c r="R82" s="15">
        <f t="shared" si="50"/>
        <v>0</v>
      </c>
      <c r="S82" s="15">
        <f t="shared" si="50"/>
        <v>0</v>
      </c>
      <c r="T82" s="15">
        <f t="shared" si="50"/>
        <v>0</v>
      </c>
      <c r="U82" s="15">
        <f t="shared" si="50"/>
        <v>0</v>
      </c>
      <c r="V82" s="15">
        <f t="shared" si="50"/>
        <v>0</v>
      </c>
      <c r="W82" s="15">
        <f t="shared" si="50"/>
        <v>0</v>
      </c>
      <c r="X82" s="15">
        <f t="shared" si="50"/>
        <v>0</v>
      </c>
      <c r="Y82" s="15">
        <f t="shared" si="50"/>
        <v>0</v>
      </c>
      <c r="Z82" s="15">
        <f t="shared" si="50"/>
        <v>0</v>
      </c>
      <c r="AA82" s="15">
        <f t="shared" si="50"/>
        <v>0</v>
      </c>
      <c r="AB82" s="15">
        <f t="shared" si="50"/>
        <v>0</v>
      </c>
      <c r="AC82" s="15">
        <f t="shared" si="50"/>
        <v>0</v>
      </c>
      <c r="AD82" s="15">
        <f t="shared" si="50"/>
        <v>0</v>
      </c>
      <c r="AE82" s="15">
        <f t="shared" si="50"/>
        <v>0</v>
      </c>
      <c r="AF82" s="15">
        <f t="shared" si="50"/>
        <v>0</v>
      </c>
      <c r="AG82" s="15">
        <f t="shared" si="50"/>
        <v>0</v>
      </c>
      <c r="AH82" s="15">
        <f t="shared" si="50"/>
        <v>0</v>
      </c>
      <c r="AI82" s="15">
        <f t="shared" si="50"/>
        <v>0</v>
      </c>
      <c r="AJ82" s="15">
        <f t="shared" si="50"/>
        <v>0</v>
      </c>
      <c r="AK82" s="15">
        <f t="shared" si="50"/>
        <v>0</v>
      </c>
      <c r="AL82" s="15">
        <f t="shared" si="50"/>
        <v>0</v>
      </c>
      <c r="AM82" s="15">
        <f t="shared" si="50"/>
        <v>0</v>
      </c>
      <c r="AN82" s="15">
        <f t="shared" si="50"/>
        <v>0</v>
      </c>
      <c r="AO82" s="15">
        <f t="shared" si="50"/>
        <v>0</v>
      </c>
      <c r="AP82" s="15">
        <f t="shared" si="50"/>
        <v>0</v>
      </c>
      <c r="AQ82" s="15">
        <f t="shared" si="50"/>
        <v>0</v>
      </c>
      <c r="AR82" s="15">
        <f t="shared" si="50"/>
        <v>0</v>
      </c>
      <c r="AT82" s="39" t="s">
        <v>39</v>
      </c>
      <c r="AU82" s="39" t="s">
        <v>57</v>
      </c>
      <c r="AV82" s="39" t="s">
        <v>57</v>
      </c>
      <c r="AW82" s="39" t="s">
        <v>57</v>
      </c>
      <c r="AX82" s="39" t="s">
        <v>57</v>
      </c>
      <c r="AY82" s="39" t="s">
        <v>57</v>
      </c>
      <c r="AZ82" s="39" t="s">
        <v>57</v>
      </c>
      <c r="BA82" s="39" t="s">
        <v>57</v>
      </c>
      <c r="BB82" s="39" t="s">
        <v>57</v>
      </c>
      <c r="BC82" s="39" t="s">
        <v>57</v>
      </c>
      <c r="BE82" s="8"/>
      <c r="BF82" s="8"/>
      <c r="BG82" s="8"/>
      <c r="BH82" s="8"/>
      <c r="BI82" s="8"/>
      <c r="BJ82" s="8"/>
      <c r="BK82" s="8"/>
      <c r="BL82" s="8"/>
      <c r="BM82" s="8"/>
      <c r="BN82" s="8"/>
    </row>
    <row r="83" spans="4:66" outlineLevel="1">
      <c r="D83" s="42" t="str">
        <f>INDEX($AT83:$BC83,MATCH(General!$F$14,$AT$4:$BC$4,0))</f>
        <v>g. Indoor lighting</v>
      </c>
      <c r="E83" s="11" t="str">
        <f>General!$F$16</f>
        <v>EUR</v>
      </c>
      <c r="F83" s="25">
        <f t="shared" si="34"/>
        <v>1000</v>
      </c>
      <c r="I83" s="15">
        <f t="shared" ref="I83:AR83" si="51">SUM(I29,I56)</f>
        <v>0</v>
      </c>
      <c r="J83" s="15">
        <f t="shared" si="51"/>
        <v>1000</v>
      </c>
      <c r="K83" s="15">
        <f t="shared" si="51"/>
        <v>0</v>
      </c>
      <c r="L83" s="15">
        <f t="shared" si="51"/>
        <v>0</v>
      </c>
      <c r="M83" s="15">
        <f t="shared" si="51"/>
        <v>0</v>
      </c>
      <c r="N83" s="15">
        <f t="shared" si="51"/>
        <v>0</v>
      </c>
      <c r="O83" s="15">
        <f t="shared" si="51"/>
        <v>0</v>
      </c>
      <c r="P83" s="15">
        <f t="shared" si="51"/>
        <v>0</v>
      </c>
      <c r="Q83" s="15">
        <f t="shared" si="51"/>
        <v>0</v>
      </c>
      <c r="R83" s="15">
        <f t="shared" si="51"/>
        <v>0</v>
      </c>
      <c r="S83" s="15">
        <f t="shared" si="51"/>
        <v>0</v>
      </c>
      <c r="T83" s="15">
        <f t="shared" si="51"/>
        <v>0</v>
      </c>
      <c r="U83" s="15">
        <f t="shared" si="51"/>
        <v>0</v>
      </c>
      <c r="V83" s="15">
        <f t="shared" si="51"/>
        <v>0</v>
      </c>
      <c r="W83" s="15">
        <f t="shared" si="51"/>
        <v>0</v>
      </c>
      <c r="X83" s="15">
        <f t="shared" si="51"/>
        <v>0</v>
      </c>
      <c r="Y83" s="15">
        <f t="shared" si="51"/>
        <v>0</v>
      </c>
      <c r="Z83" s="15">
        <f t="shared" si="51"/>
        <v>0</v>
      </c>
      <c r="AA83" s="15">
        <f t="shared" si="51"/>
        <v>0</v>
      </c>
      <c r="AB83" s="15">
        <f t="shared" si="51"/>
        <v>0</v>
      </c>
      <c r="AC83" s="15">
        <f t="shared" si="51"/>
        <v>0</v>
      </c>
      <c r="AD83" s="15">
        <f t="shared" si="51"/>
        <v>0</v>
      </c>
      <c r="AE83" s="15">
        <f t="shared" si="51"/>
        <v>0</v>
      </c>
      <c r="AF83" s="15">
        <f t="shared" si="51"/>
        <v>0</v>
      </c>
      <c r="AG83" s="15">
        <f t="shared" si="51"/>
        <v>0</v>
      </c>
      <c r="AH83" s="15">
        <f t="shared" si="51"/>
        <v>0</v>
      </c>
      <c r="AI83" s="15">
        <f t="shared" si="51"/>
        <v>0</v>
      </c>
      <c r="AJ83" s="15">
        <f t="shared" si="51"/>
        <v>0</v>
      </c>
      <c r="AK83" s="15">
        <f t="shared" si="51"/>
        <v>0</v>
      </c>
      <c r="AL83" s="15">
        <f t="shared" si="51"/>
        <v>0</v>
      </c>
      <c r="AM83" s="15">
        <f t="shared" si="51"/>
        <v>0</v>
      </c>
      <c r="AN83" s="15">
        <f t="shared" si="51"/>
        <v>0</v>
      </c>
      <c r="AO83" s="15">
        <f t="shared" si="51"/>
        <v>0</v>
      </c>
      <c r="AP83" s="15">
        <f t="shared" si="51"/>
        <v>0</v>
      </c>
      <c r="AQ83" s="15">
        <f t="shared" si="51"/>
        <v>0</v>
      </c>
      <c r="AR83" s="15">
        <f t="shared" si="51"/>
        <v>0</v>
      </c>
      <c r="AT83" s="39" t="s">
        <v>40</v>
      </c>
      <c r="AU83" s="39" t="s">
        <v>57</v>
      </c>
      <c r="AV83" s="39" t="s">
        <v>57</v>
      </c>
      <c r="AW83" s="39" t="s">
        <v>57</v>
      </c>
      <c r="AX83" s="39" t="s">
        <v>57</v>
      </c>
      <c r="AY83" s="39" t="s">
        <v>57</v>
      </c>
      <c r="AZ83" s="39" t="s">
        <v>57</v>
      </c>
      <c r="BA83" s="39" t="s">
        <v>57</v>
      </c>
      <c r="BB83" s="39" t="s">
        <v>57</v>
      </c>
      <c r="BC83" s="39" t="s">
        <v>57</v>
      </c>
      <c r="BE83" s="8"/>
      <c r="BF83" s="8"/>
      <c r="BG83" s="8"/>
      <c r="BH83" s="8"/>
      <c r="BI83" s="8"/>
      <c r="BJ83" s="8"/>
      <c r="BK83" s="8"/>
      <c r="BL83" s="8"/>
      <c r="BM83" s="8"/>
      <c r="BN83" s="8"/>
    </row>
    <row r="84" spans="4:66" outlineLevel="1">
      <c r="D84" s="12" t="str">
        <f>INDEX($AT84:$BC84,MATCH(General!$F$14,$AT$4:$BC$4,0))</f>
        <v>5. Contingencies</v>
      </c>
      <c r="E84" s="11" t="str">
        <f>General!$F$16</f>
        <v>EUR</v>
      </c>
      <c r="F84" s="25">
        <f t="shared" si="34"/>
        <v>0</v>
      </c>
      <c r="I84" s="15">
        <f t="shared" ref="I84:AR84" si="52">SUM(I30,I57)</f>
        <v>0</v>
      </c>
      <c r="J84" s="15">
        <f t="shared" si="52"/>
        <v>0</v>
      </c>
      <c r="K84" s="15">
        <f t="shared" si="52"/>
        <v>0</v>
      </c>
      <c r="L84" s="15">
        <f t="shared" si="52"/>
        <v>0</v>
      </c>
      <c r="M84" s="15">
        <f t="shared" si="52"/>
        <v>0</v>
      </c>
      <c r="N84" s="15">
        <f t="shared" si="52"/>
        <v>0</v>
      </c>
      <c r="O84" s="15">
        <f t="shared" si="52"/>
        <v>0</v>
      </c>
      <c r="P84" s="15">
        <f t="shared" si="52"/>
        <v>0</v>
      </c>
      <c r="Q84" s="15">
        <f t="shared" si="52"/>
        <v>0</v>
      </c>
      <c r="R84" s="15">
        <f t="shared" si="52"/>
        <v>0</v>
      </c>
      <c r="S84" s="15">
        <f t="shared" si="52"/>
        <v>0</v>
      </c>
      <c r="T84" s="15">
        <f t="shared" si="52"/>
        <v>0</v>
      </c>
      <c r="U84" s="15">
        <f t="shared" si="52"/>
        <v>0</v>
      </c>
      <c r="V84" s="15">
        <f t="shared" si="52"/>
        <v>0</v>
      </c>
      <c r="W84" s="15">
        <f t="shared" si="52"/>
        <v>0</v>
      </c>
      <c r="X84" s="15">
        <f t="shared" si="52"/>
        <v>0</v>
      </c>
      <c r="Y84" s="15">
        <f t="shared" si="52"/>
        <v>0</v>
      </c>
      <c r="Z84" s="15">
        <f t="shared" si="52"/>
        <v>0</v>
      </c>
      <c r="AA84" s="15">
        <f t="shared" si="52"/>
        <v>0</v>
      </c>
      <c r="AB84" s="15">
        <f t="shared" si="52"/>
        <v>0</v>
      </c>
      <c r="AC84" s="15">
        <f t="shared" si="52"/>
        <v>0</v>
      </c>
      <c r="AD84" s="15">
        <f t="shared" si="52"/>
        <v>0</v>
      </c>
      <c r="AE84" s="15">
        <f t="shared" si="52"/>
        <v>0</v>
      </c>
      <c r="AF84" s="15">
        <f t="shared" si="52"/>
        <v>0</v>
      </c>
      <c r="AG84" s="15">
        <f t="shared" si="52"/>
        <v>0</v>
      </c>
      <c r="AH84" s="15">
        <f t="shared" si="52"/>
        <v>0</v>
      </c>
      <c r="AI84" s="15">
        <f t="shared" si="52"/>
        <v>0</v>
      </c>
      <c r="AJ84" s="15">
        <f t="shared" si="52"/>
        <v>0</v>
      </c>
      <c r="AK84" s="15">
        <f t="shared" si="52"/>
        <v>0</v>
      </c>
      <c r="AL84" s="15">
        <f t="shared" si="52"/>
        <v>0</v>
      </c>
      <c r="AM84" s="15">
        <f t="shared" si="52"/>
        <v>0</v>
      </c>
      <c r="AN84" s="15">
        <f t="shared" si="52"/>
        <v>0</v>
      </c>
      <c r="AO84" s="15">
        <f t="shared" si="52"/>
        <v>0</v>
      </c>
      <c r="AP84" s="15">
        <f t="shared" si="52"/>
        <v>0</v>
      </c>
      <c r="AQ84" s="15">
        <f t="shared" si="52"/>
        <v>0</v>
      </c>
      <c r="AR84" s="15">
        <f t="shared" si="52"/>
        <v>0</v>
      </c>
      <c r="AT84" s="39" t="s">
        <v>41</v>
      </c>
      <c r="AU84" s="39" t="s">
        <v>57</v>
      </c>
      <c r="AV84" s="39" t="s">
        <v>57</v>
      </c>
      <c r="AW84" s="39" t="s">
        <v>57</v>
      </c>
      <c r="AX84" s="39" t="s">
        <v>57</v>
      </c>
      <c r="AY84" s="39" t="s">
        <v>57</v>
      </c>
      <c r="AZ84" s="39" t="s">
        <v>57</v>
      </c>
      <c r="BA84" s="39" t="s">
        <v>57</v>
      </c>
      <c r="BB84" s="39" t="s">
        <v>57</v>
      </c>
      <c r="BC84" s="39" t="s">
        <v>57</v>
      </c>
      <c r="BE84" s="8"/>
      <c r="BF84" s="8"/>
      <c r="BG84" s="8"/>
      <c r="BH84" s="8"/>
      <c r="BI84" s="8"/>
      <c r="BJ84" s="8"/>
      <c r="BK84" s="8"/>
      <c r="BL84" s="8"/>
      <c r="BM84" s="8"/>
      <c r="BN84" s="8"/>
    </row>
    <row r="85" spans="4:66" outlineLevel="1">
      <c r="D85" s="12" t="str">
        <f>INDEX($AT85:$BC85,MATCH(General!$F$14,$AT$4:$BC$4,0))</f>
        <v>6. Price adjustment</v>
      </c>
      <c r="E85" s="11" t="str">
        <f>General!$F$16</f>
        <v>EUR</v>
      </c>
      <c r="F85" s="25">
        <f t="shared" si="34"/>
        <v>0</v>
      </c>
      <c r="I85" s="15">
        <f t="shared" ref="I85:AR85" si="53">SUM(I31,I58)</f>
        <v>0</v>
      </c>
      <c r="J85" s="15">
        <f t="shared" si="53"/>
        <v>0</v>
      </c>
      <c r="K85" s="15">
        <f t="shared" si="53"/>
        <v>0</v>
      </c>
      <c r="L85" s="15">
        <f t="shared" si="53"/>
        <v>0</v>
      </c>
      <c r="M85" s="15">
        <f t="shared" si="53"/>
        <v>0</v>
      </c>
      <c r="N85" s="15">
        <f t="shared" si="53"/>
        <v>0</v>
      </c>
      <c r="O85" s="15">
        <f t="shared" si="53"/>
        <v>0</v>
      </c>
      <c r="P85" s="15">
        <f t="shared" si="53"/>
        <v>0</v>
      </c>
      <c r="Q85" s="15">
        <f t="shared" si="53"/>
        <v>0</v>
      </c>
      <c r="R85" s="15">
        <f t="shared" si="53"/>
        <v>0</v>
      </c>
      <c r="S85" s="15">
        <f t="shared" si="53"/>
        <v>0</v>
      </c>
      <c r="T85" s="15">
        <f t="shared" si="53"/>
        <v>0</v>
      </c>
      <c r="U85" s="15">
        <f t="shared" si="53"/>
        <v>0</v>
      </c>
      <c r="V85" s="15">
        <f t="shared" si="53"/>
        <v>0</v>
      </c>
      <c r="W85" s="15">
        <f t="shared" si="53"/>
        <v>0</v>
      </c>
      <c r="X85" s="15">
        <f t="shared" si="53"/>
        <v>0</v>
      </c>
      <c r="Y85" s="15">
        <f t="shared" si="53"/>
        <v>0</v>
      </c>
      <c r="Z85" s="15">
        <f t="shared" si="53"/>
        <v>0</v>
      </c>
      <c r="AA85" s="15">
        <f t="shared" si="53"/>
        <v>0</v>
      </c>
      <c r="AB85" s="15">
        <f t="shared" si="53"/>
        <v>0</v>
      </c>
      <c r="AC85" s="15">
        <f t="shared" si="53"/>
        <v>0</v>
      </c>
      <c r="AD85" s="15">
        <f t="shared" si="53"/>
        <v>0</v>
      </c>
      <c r="AE85" s="15">
        <f t="shared" si="53"/>
        <v>0</v>
      </c>
      <c r="AF85" s="15">
        <f t="shared" si="53"/>
        <v>0</v>
      </c>
      <c r="AG85" s="15">
        <f t="shared" si="53"/>
        <v>0</v>
      </c>
      <c r="AH85" s="15">
        <f t="shared" si="53"/>
        <v>0</v>
      </c>
      <c r="AI85" s="15">
        <f t="shared" si="53"/>
        <v>0</v>
      </c>
      <c r="AJ85" s="15">
        <f t="shared" si="53"/>
        <v>0</v>
      </c>
      <c r="AK85" s="15">
        <f t="shared" si="53"/>
        <v>0</v>
      </c>
      <c r="AL85" s="15">
        <f t="shared" si="53"/>
        <v>0</v>
      </c>
      <c r="AM85" s="15">
        <f t="shared" si="53"/>
        <v>0</v>
      </c>
      <c r="AN85" s="15">
        <f t="shared" si="53"/>
        <v>0</v>
      </c>
      <c r="AO85" s="15">
        <f t="shared" si="53"/>
        <v>0</v>
      </c>
      <c r="AP85" s="15">
        <f t="shared" si="53"/>
        <v>0</v>
      </c>
      <c r="AQ85" s="15">
        <f t="shared" si="53"/>
        <v>0</v>
      </c>
      <c r="AR85" s="15">
        <f t="shared" si="53"/>
        <v>0</v>
      </c>
      <c r="AT85" s="39" t="s">
        <v>42</v>
      </c>
      <c r="AU85" s="39" t="s">
        <v>57</v>
      </c>
      <c r="AV85" s="39" t="s">
        <v>57</v>
      </c>
      <c r="AW85" s="39" t="s">
        <v>57</v>
      </c>
      <c r="AX85" s="39" t="s">
        <v>57</v>
      </c>
      <c r="AY85" s="39" t="s">
        <v>57</v>
      </c>
      <c r="AZ85" s="39" t="s">
        <v>57</v>
      </c>
      <c r="BA85" s="39" t="s">
        <v>57</v>
      </c>
      <c r="BB85" s="39" t="s">
        <v>57</v>
      </c>
      <c r="BC85" s="39" t="s">
        <v>57</v>
      </c>
      <c r="BE85" s="8"/>
      <c r="BF85" s="8"/>
      <c r="BG85" s="8"/>
      <c r="BH85" s="8"/>
      <c r="BI85" s="8"/>
      <c r="BJ85" s="8"/>
      <c r="BK85" s="8"/>
      <c r="BL85" s="8"/>
      <c r="BM85" s="8"/>
      <c r="BN85" s="8"/>
    </row>
    <row r="86" spans="4:66" outlineLevel="1">
      <c r="D86" s="12" t="str">
        <f>INDEX($AT86:$BC86,MATCH(General!$F$14,$AT$4:$BC$4,0))</f>
        <v>7. Publicity</v>
      </c>
      <c r="E86" s="11" t="str">
        <f>General!$F$16</f>
        <v>EUR</v>
      </c>
      <c r="F86" s="25">
        <f t="shared" si="34"/>
        <v>0</v>
      </c>
      <c r="I86" s="15">
        <f t="shared" ref="I86:AR86" si="54">SUM(I32,I59)</f>
        <v>0</v>
      </c>
      <c r="J86" s="15">
        <f t="shared" si="54"/>
        <v>0</v>
      </c>
      <c r="K86" s="15">
        <f t="shared" si="54"/>
        <v>0</v>
      </c>
      <c r="L86" s="15">
        <f t="shared" si="54"/>
        <v>0</v>
      </c>
      <c r="M86" s="15">
        <f t="shared" si="54"/>
        <v>0</v>
      </c>
      <c r="N86" s="15">
        <f t="shared" si="54"/>
        <v>0</v>
      </c>
      <c r="O86" s="15">
        <f t="shared" si="54"/>
        <v>0</v>
      </c>
      <c r="P86" s="15">
        <f t="shared" si="54"/>
        <v>0</v>
      </c>
      <c r="Q86" s="15">
        <f t="shared" si="54"/>
        <v>0</v>
      </c>
      <c r="R86" s="15">
        <f t="shared" si="54"/>
        <v>0</v>
      </c>
      <c r="S86" s="15">
        <f t="shared" si="54"/>
        <v>0</v>
      </c>
      <c r="T86" s="15">
        <f t="shared" si="54"/>
        <v>0</v>
      </c>
      <c r="U86" s="15">
        <f t="shared" si="54"/>
        <v>0</v>
      </c>
      <c r="V86" s="15">
        <f t="shared" si="54"/>
        <v>0</v>
      </c>
      <c r="W86" s="15">
        <f t="shared" si="54"/>
        <v>0</v>
      </c>
      <c r="X86" s="15">
        <f t="shared" si="54"/>
        <v>0</v>
      </c>
      <c r="Y86" s="15">
        <f t="shared" si="54"/>
        <v>0</v>
      </c>
      <c r="Z86" s="15">
        <f t="shared" si="54"/>
        <v>0</v>
      </c>
      <c r="AA86" s="15">
        <f t="shared" si="54"/>
        <v>0</v>
      </c>
      <c r="AB86" s="15">
        <f t="shared" si="54"/>
        <v>0</v>
      </c>
      <c r="AC86" s="15">
        <f t="shared" si="54"/>
        <v>0</v>
      </c>
      <c r="AD86" s="15">
        <f t="shared" si="54"/>
        <v>0</v>
      </c>
      <c r="AE86" s="15">
        <f t="shared" si="54"/>
        <v>0</v>
      </c>
      <c r="AF86" s="15">
        <f t="shared" si="54"/>
        <v>0</v>
      </c>
      <c r="AG86" s="15">
        <f t="shared" si="54"/>
        <v>0</v>
      </c>
      <c r="AH86" s="15">
        <f t="shared" si="54"/>
        <v>0</v>
      </c>
      <c r="AI86" s="15">
        <f t="shared" si="54"/>
        <v>0</v>
      </c>
      <c r="AJ86" s="15">
        <f t="shared" si="54"/>
        <v>0</v>
      </c>
      <c r="AK86" s="15">
        <f t="shared" si="54"/>
        <v>0</v>
      </c>
      <c r="AL86" s="15">
        <f t="shared" si="54"/>
        <v>0</v>
      </c>
      <c r="AM86" s="15">
        <f t="shared" si="54"/>
        <v>0</v>
      </c>
      <c r="AN86" s="15">
        <f t="shared" si="54"/>
        <v>0</v>
      </c>
      <c r="AO86" s="15">
        <f t="shared" si="54"/>
        <v>0</v>
      </c>
      <c r="AP86" s="15">
        <f t="shared" si="54"/>
        <v>0</v>
      </c>
      <c r="AQ86" s="15">
        <f t="shared" si="54"/>
        <v>0</v>
      </c>
      <c r="AR86" s="15">
        <f t="shared" si="54"/>
        <v>0</v>
      </c>
      <c r="AT86" s="39" t="s">
        <v>43</v>
      </c>
      <c r="AU86" s="39" t="s">
        <v>57</v>
      </c>
      <c r="AV86" s="39" t="s">
        <v>57</v>
      </c>
      <c r="AW86" s="39" t="s">
        <v>57</v>
      </c>
      <c r="AX86" s="39" t="s">
        <v>57</v>
      </c>
      <c r="AY86" s="39" t="s">
        <v>57</v>
      </c>
      <c r="AZ86" s="39" t="s">
        <v>57</v>
      </c>
      <c r="BA86" s="39" t="s">
        <v>57</v>
      </c>
      <c r="BB86" s="39" t="s">
        <v>57</v>
      </c>
      <c r="BC86" s="39" t="s">
        <v>57</v>
      </c>
      <c r="BE86" s="8"/>
      <c r="BF86" s="8"/>
      <c r="BG86" s="8"/>
      <c r="BH86" s="8"/>
      <c r="BI86" s="8"/>
      <c r="BJ86" s="8"/>
      <c r="BK86" s="8"/>
      <c r="BL86" s="8"/>
      <c r="BM86" s="8"/>
      <c r="BN86" s="8"/>
    </row>
    <row r="87" spans="4:66" outlineLevel="1">
      <c r="D87" s="12" t="str">
        <f>INDEX($AT87:$BC87,MATCH(General!$F$14,$AT$4:$BC$4,0))</f>
        <v>8. Supervision during contrusction implementation</v>
      </c>
      <c r="E87" s="11" t="str">
        <f>General!$F$16</f>
        <v>EUR</v>
      </c>
      <c r="F87" s="25">
        <f t="shared" si="34"/>
        <v>1000</v>
      </c>
      <c r="I87" s="15">
        <f t="shared" ref="I87:AR87" si="55">SUM(I33,I60)</f>
        <v>0</v>
      </c>
      <c r="J87" s="15">
        <f t="shared" si="55"/>
        <v>1000</v>
      </c>
      <c r="K87" s="15">
        <f t="shared" si="55"/>
        <v>0</v>
      </c>
      <c r="L87" s="15">
        <f t="shared" si="55"/>
        <v>0</v>
      </c>
      <c r="M87" s="15">
        <f t="shared" si="55"/>
        <v>0</v>
      </c>
      <c r="N87" s="15">
        <f t="shared" si="55"/>
        <v>0</v>
      </c>
      <c r="O87" s="15">
        <f t="shared" si="55"/>
        <v>0</v>
      </c>
      <c r="P87" s="15">
        <f t="shared" si="55"/>
        <v>0</v>
      </c>
      <c r="Q87" s="15">
        <f t="shared" si="55"/>
        <v>0</v>
      </c>
      <c r="R87" s="15">
        <f t="shared" si="55"/>
        <v>0</v>
      </c>
      <c r="S87" s="15">
        <f t="shared" si="55"/>
        <v>0</v>
      </c>
      <c r="T87" s="15">
        <f t="shared" si="55"/>
        <v>0</v>
      </c>
      <c r="U87" s="15">
        <f t="shared" si="55"/>
        <v>0</v>
      </c>
      <c r="V87" s="15">
        <f t="shared" si="55"/>
        <v>0</v>
      </c>
      <c r="W87" s="15">
        <f t="shared" si="55"/>
        <v>0</v>
      </c>
      <c r="X87" s="15">
        <f t="shared" si="55"/>
        <v>0</v>
      </c>
      <c r="Y87" s="15">
        <f t="shared" si="55"/>
        <v>0</v>
      </c>
      <c r="Z87" s="15">
        <f t="shared" si="55"/>
        <v>0</v>
      </c>
      <c r="AA87" s="15">
        <f t="shared" si="55"/>
        <v>0</v>
      </c>
      <c r="AB87" s="15">
        <f t="shared" si="55"/>
        <v>0</v>
      </c>
      <c r="AC87" s="15">
        <f t="shared" si="55"/>
        <v>0</v>
      </c>
      <c r="AD87" s="15">
        <f t="shared" si="55"/>
        <v>0</v>
      </c>
      <c r="AE87" s="15">
        <f t="shared" si="55"/>
        <v>0</v>
      </c>
      <c r="AF87" s="15">
        <f t="shared" si="55"/>
        <v>0</v>
      </c>
      <c r="AG87" s="15">
        <f t="shared" si="55"/>
        <v>0</v>
      </c>
      <c r="AH87" s="15">
        <f t="shared" si="55"/>
        <v>0</v>
      </c>
      <c r="AI87" s="15">
        <f t="shared" si="55"/>
        <v>0</v>
      </c>
      <c r="AJ87" s="15">
        <f t="shared" si="55"/>
        <v>0</v>
      </c>
      <c r="AK87" s="15">
        <f t="shared" si="55"/>
        <v>0</v>
      </c>
      <c r="AL87" s="15">
        <f t="shared" si="55"/>
        <v>0</v>
      </c>
      <c r="AM87" s="15">
        <f t="shared" si="55"/>
        <v>0</v>
      </c>
      <c r="AN87" s="15">
        <f t="shared" si="55"/>
        <v>0</v>
      </c>
      <c r="AO87" s="15">
        <f t="shared" si="55"/>
        <v>0</v>
      </c>
      <c r="AP87" s="15">
        <f t="shared" si="55"/>
        <v>0</v>
      </c>
      <c r="AQ87" s="15">
        <f t="shared" si="55"/>
        <v>0</v>
      </c>
      <c r="AR87" s="15">
        <f t="shared" si="55"/>
        <v>0</v>
      </c>
      <c r="AT87" s="39" t="s">
        <v>44</v>
      </c>
      <c r="AU87" s="39" t="s">
        <v>57</v>
      </c>
      <c r="AV87" s="39" t="s">
        <v>57</v>
      </c>
      <c r="AW87" s="39" t="s">
        <v>57</v>
      </c>
      <c r="AX87" s="39" t="s">
        <v>57</v>
      </c>
      <c r="AY87" s="39" t="s">
        <v>57</v>
      </c>
      <c r="AZ87" s="39" t="s">
        <v>57</v>
      </c>
      <c r="BA87" s="39" t="s">
        <v>57</v>
      </c>
      <c r="BB87" s="39" t="s">
        <v>57</v>
      </c>
      <c r="BC87" s="39" t="s">
        <v>57</v>
      </c>
      <c r="BE87" s="8"/>
      <c r="BF87" s="8"/>
      <c r="BG87" s="8"/>
      <c r="BH87" s="8"/>
      <c r="BI87" s="8"/>
      <c r="BJ87" s="8"/>
      <c r="BK87" s="8"/>
      <c r="BL87" s="8"/>
      <c r="BM87" s="8"/>
      <c r="BN87" s="8"/>
    </row>
    <row r="88" spans="4:66" outlineLevel="1">
      <c r="D88" s="12" t="str">
        <f>INDEX($AT88:$BC88,MATCH(General!$F$14,$AT$4:$BC$4,0))</f>
        <v>9. Technical assistance</v>
      </c>
      <c r="E88" s="11" t="str">
        <f>General!$F$16</f>
        <v>EUR</v>
      </c>
      <c r="F88" s="25">
        <f t="shared" si="34"/>
        <v>0</v>
      </c>
      <c r="I88" s="15">
        <f t="shared" ref="I88:AR88" si="56">SUM(I34,I61)</f>
        <v>0</v>
      </c>
      <c r="J88" s="15">
        <f t="shared" si="56"/>
        <v>0</v>
      </c>
      <c r="K88" s="15">
        <f t="shared" si="56"/>
        <v>0</v>
      </c>
      <c r="L88" s="15">
        <f t="shared" si="56"/>
        <v>0</v>
      </c>
      <c r="M88" s="15">
        <f t="shared" si="56"/>
        <v>0</v>
      </c>
      <c r="N88" s="15">
        <f t="shared" si="56"/>
        <v>0</v>
      </c>
      <c r="O88" s="15">
        <f t="shared" si="56"/>
        <v>0</v>
      </c>
      <c r="P88" s="15">
        <f t="shared" si="56"/>
        <v>0</v>
      </c>
      <c r="Q88" s="15">
        <f t="shared" si="56"/>
        <v>0</v>
      </c>
      <c r="R88" s="15">
        <f t="shared" si="56"/>
        <v>0</v>
      </c>
      <c r="S88" s="15">
        <f t="shared" si="56"/>
        <v>0</v>
      </c>
      <c r="T88" s="15">
        <f t="shared" si="56"/>
        <v>0</v>
      </c>
      <c r="U88" s="15">
        <f t="shared" si="56"/>
        <v>0</v>
      </c>
      <c r="V88" s="15">
        <f t="shared" si="56"/>
        <v>0</v>
      </c>
      <c r="W88" s="15">
        <f t="shared" si="56"/>
        <v>0</v>
      </c>
      <c r="X88" s="15">
        <f t="shared" si="56"/>
        <v>0</v>
      </c>
      <c r="Y88" s="15">
        <f t="shared" si="56"/>
        <v>0</v>
      </c>
      <c r="Z88" s="15">
        <f t="shared" si="56"/>
        <v>0</v>
      </c>
      <c r="AA88" s="15">
        <f t="shared" si="56"/>
        <v>0</v>
      </c>
      <c r="AB88" s="15">
        <f t="shared" si="56"/>
        <v>0</v>
      </c>
      <c r="AC88" s="15">
        <f t="shared" si="56"/>
        <v>0</v>
      </c>
      <c r="AD88" s="15">
        <f t="shared" si="56"/>
        <v>0</v>
      </c>
      <c r="AE88" s="15">
        <f t="shared" si="56"/>
        <v>0</v>
      </c>
      <c r="AF88" s="15">
        <f t="shared" si="56"/>
        <v>0</v>
      </c>
      <c r="AG88" s="15">
        <f t="shared" si="56"/>
        <v>0</v>
      </c>
      <c r="AH88" s="15">
        <f t="shared" si="56"/>
        <v>0</v>
      </c>
      <c r="AI88" s="15">
        <f t="shared" si="56"/>
        <v>0</v>
      </c>
      <c r="AJ88" s="15">
        <f t="shared" si="56"/>
        <v>0</v>
      </c>
      <c r="AK88" s="15">
        <f t="shared" si="56"/>
        <v>0</v>
      </c>
      <c r="AL88" s="15">
        <f t="shared" si="56"/>
        <v>0</v>
      </c>
      <c r="AM88" s="15">
        <f t="shared" si="56"/>
        <v>0</v>
      </c>
      <c r="AN88" s="15">
        <f t="shared" si="56"/>
        <v>0</v>
      </c>
      <c r="AO88" s="15">
        <f t="shared" si="56"/>
        <v>0</v>
      </c>
      <c r="AP88" s="15">
        <f t="shared" si="56"/>
        <v>0</v>
      </c>
      <c r="AQ88" s="15">
        <f t="shared" si="56"/>
        <v>0</v>
      </c>
      <c r="AR88" s="15">
        <f t="shared" si="56"/>
        <v>0</v>
      </c>
      <c r="AT88" s="39" t="s">
        <v>45</v>
      </c>
      <c r="AU88" s="39" t="s">
        <v>57</v>
      </c>
      <c r="AV88" s="39" t="s">
        <v>57</v>
      </c>
      <c r="AW88" s="39" t="s">
        <v>57</v>
      </c>
      <c r="AX88" s="39" t="s">
        <v>57</v>
      </c>
      <c r="AY88" s="39" t="s">
        <v>57</v>
      </c>
      <c r="AZ88" s="39" t="s">
        <v>57</v>
      </c>
      <c r="BA88" s="39" t="s">
        <v>57</v>
      </c>
      <c r="BB88" s="39" t="s">
        <v>57</v>
      </c>
      <c r="BC88" s="39" t="s">
        <v>57</v>
      </c>
      <c r="BE88" s="8"/>
      <c r="BF88" s="8"/>
      <c r="BG88" s="8"/>
      <c r="BH88" s="8"/>
      <c r="BI88" s="8"/>
      <c r="BJ88" s="8"/>
      <c r="BK88" s="8"/>
      <c r="BL88" s="8"/>
      <c r="BM88" s="8"/>
      <c r="BN88" s="8"/>
    </row>
    <row r="89" spans="4:66" outlineLevel="1">
      <c r="D89" s="41" t="str">
        <f>INDEX($AT89:$BC89,MATCH(General!$F$14,$AT$4:$BC$4,0))</f>
        <v>Total</v>
      </c>
      <c r="E89" s="17" t="str">
        <f>General!$F$16</f>
        <v>EUR</v>
      </c>
      <c r="F89" s="28">
        <f t="shared" si="34"/>
        <v>300000</v>
      </c>
      <c r="I89" s="16">
        <f>SUM(I67:I69,I76,I84:I88)</f>
        <v>30000</v>
      </c>
      <c r="J89" s="16">
        <f t="shared" ref="J89" si="57">SUM(J67:J69,J76,J84:J88)</f>
        <v>270000</v>
      </c>
      <c r="K89" s="16">
        <f t="shared" ref="K89" si="58">SUM(K67:K69,K76,K84:K88)</f>
        <v>0</v>
      </c>
      <c r="L89" s="16">
        <f t="shared" ref="L89" si="59">SUM(L67:L69,L76,L84:L88)</f>
        <v>0</v>
      </c>
      <c r="M89" s="16">
        <f t="shared" ref="M89" si="60">SUM(M67:M69,M76,M84:M88)</f>
        <v>0</v>
      </c>
      <c r="N89" s="16">
        <f t="shared" ref="N89" si="61">SUM(N67:N69,N76,N84:N88)</f>
        <v>0</v>
      </c>
      <c r="O89" s="16">
        <f t="shared" ref="O89" si="62">SUM(O67:O69,O76,O84:O88)</f>
        <v>0</v>
      </c>
      <c r="P89" s="16">
        <f t="shared" ref="P89:AR89" si="63">SUM(P67:P69,P76,P84:P88)</f>
        <v>0</v>
      </c>
      <c r="Q89" s="16">
        <f t="shared" si="63"/>
        <v>0</v>
      </c>
      <c r="R89" s="16">
        <f t="shared" si="63"/>
        <v>0</v>
      </c>
      <c r="S89" s="16">
        <f t="shared" si="63"/>
        <v>0</v>
      </c>
      <c r="T89" s="16">
        <f t="shared" si="63"/>
        <v>0</v>
      </c>
      <c r="U89" s="16">
        <f t="shared" si="63"/>
        <v>0</v>
      </c>
      <c r="V89" s="16">
        <f t="shared" si="63"/>
        <v>0</v>
      </c>
      <c r="W89" s="16">
        <f t="shared" si="63"/>
        <v>0</v>
      </c>
      <c r="X89" s="16">
        <f t="shared" si="63"/>
        <v>0</v>
      </c>
      <c r="Y89" s="16">
        <f t="shared" si="63"/>
        <v>0</v>
      </c>
      <c r="Z89" s="16">
        <f t="shared" si="63"/>
        <v>0</v>
      </c>
      <c r="AA89" s="16">
        <f t="shared" si="63"/>
        <v>0</v>
      </c>
      <c r="AB89" s="16">
        <f t="shared" si="63"/>
        <v>0</v>
      </c>
      <c r="AC89" s="16">
        <f t="shared" si="63"/>
        <v>0</v>
      </c>
      <c r="AD89" s="16">
        <f t="shared" si="63"/>
        <v>0</v>
      </c>
      <c r="AE89" s="16">
        <f t="shared" si="63"/>
        <v>0</v>
      </c>
      <c r="AF89" s="16">
        <f t="shared" si="63"/>
        <v>0</v>
      </c>
      <c r="AG89" s="16">
        <f t="shared" si="63"/>
        <v>0</v>
      </c>
      <c r="AH89" s="16">
        <f t="shared" si="63"/>
        <v>0</v>
      </c>
      <c r="AI89" s="16">
        <f t="shared" si="63"/>
        <v>0</v>
      </c>
      <c r="AJ89" s="16">
        <f t="shared" si="63"/>
        <v>0</v>
      </c>
      <c r="AK89" s="16">
        <f t="shared" si="63"/>
        <v>0</v>
      </c>
      <c r="AL89" s="16">
        <f t="shared" si="63"/>
        <v>0</v>
      </c>
      <c r="AM89" s="16">
        <f t="shared" si="63"/>
        <v>0</v>
      </c>
      <c r="AN89" s="16">
        <f t="shared" si="63"/>
        <v>0</v>
      </c>
      <c r="AO89" s="16">
        <f t="shared" si="63"/>
        <v>0</v>
      </c>
      <c r="AP89" s="16">
        <f t="shared" si="63"/>
        <v>0</v>
      </c>
      <c r="AQ89" s="16">
        <f t="shared" si="63"/>
        <v>0</v>
      </c>
      <c r="AR89" s="16">
        <f t="shared" si="63"/>
        <v>0</v>
      </c>
      <c r="AT89" s="39" t="s">
        <v>61</v>
      </c>
      <c r="AU89" s="39" t="s">
        <v>57</v>
      </c>
      <c r="AV89" s="39" t="s">
        <v>57</v>
      </c>
      <c r="AW89" s="39" t="s">
        <v>57</v>
      </c>
      <c r="AX89" s="39" t="s">
        <v>57</v>
      </c>
      <c r="AY89" s="39" t="s">
        <v>57</v>
      </c>
      <c r="AZ89" s="39" t="s">
        <v>57</v>
      </c>
      <c r="BA89" s="39" t="s">
        <v>57</v>
      </c>
      <c r="BB89" s="39" t="s">
        <v>57</v>
      </c>
      <c r="BC89" s="39" t="s">
        <v>57</v>
      </c>
      <c r="BE89" s="8"/>
      <c r="BF89" s="8"/>
      <c r="BG89" s="8"/>
      <c r="BH89" s="8"/>
      <c r="BI89" s="8"/>
      <c r="BJ89" s="8"/>
      <c r="BK89" s="8"/>
      <c r="BL89" s="8"/>
      <c r="BM89" s="8"/>
      <c r="BN89" s="8"/>
    </row>
    <row r="90" spans="4:66" outlineLevel="1">
      <c r="D90" s="12" t="str">
        <f>INDEX($AT90:$BC90,MATCH(General!$F$14,$AT$4:$BC$4,0))</f>
        <v>VAT expense</v>
      </c>
      <c r="E90" s="11" t="str">
        <f>General!$F$16</f>
        <v>EUR</v>
      </c>
      <c r="F90" s="25">
        <f t="shared" si="34"/>
        <v>0</v>
      </c>
      <c r="I90" s="15">
        <f t="shared" ref="I90:AR90" si="64">SUM(I36,I63)</f>
        <v>0</v>
      </c>
      <c r="J90" s="15">
        <f t="shared" si="64"/>
        <v>0</v>
      </c>
      <c r="K90" s="15">
        <f t="shared" si="64"/>
        <v>0</v>
      </c>
      <c r="L90" s="15">
        <f t="shared" si="64"/>
        <v>0</v>
      </c>
      <c r="M90" s="15">
        <f t="shared" si="64"/>
        <v>0</v>
      </c>
      <c r="N90" s="15">
        <f t="shared" si="64"/>
        <v>0</v>
      </c>
      <c r="O90" s="15">
        <f t="shared" si="64"/>
        <v>0</v>
      </c>
      <c r="P90" s="15">
        <f t="shared" si="64"/>
        <v>0</v>
      </c>
      <c r="Q90" s="15">
        <f t="shared" si="64"/>
        <v>0</v>
      </c>
      <c r="R90" s="15">
        <f t="shared" si="64"/>
        <v>0</v>
      </c>
      <c r="S90" s="15">
        <f t="shared" si="64"/>
        <v>0</v>
      </c>
      <c r="T90" s="15">
        <f t="shared" si="64"/>
        <v>0</v>
      </c>
      <c r="U90" s="15">
        <f t="shared" si="64"/>
        <v>0</v>
      </c>
      <c r="V90" s="15">
        <f t="shared" si="64"/>
        <v>0</v>
      </c>
      <c r="W90" s="15">
        <f t="shared" si="64"/>
        <v>0</v>
      </c>
      <c r="X90" s="15">
        <f t="shared" si="64"/>
        <v>0</v>
      </c>
      <c r="Y90" s="15">
        <f t="shared" si="64"/>
        <v>0</v>
      </c>
      <c r="Z90" s="15">
        <f t="shared" si="64"/>
        <v>0</v>
      </c>
      <c r="AA90" s="15">
        <f t="shared" si="64"/>
        <v>0</v>
      </c>
      <c r="AB90" s="15">
        <f t="shared" si="64"/>
        <v>0</v>
      </c>
      <c r="AC90" s="15">
        <f t="shared" si="64"/>
        <v>0</v>
      </c>
      <c r="AD90" s="15">
        <f t="shared" si="64"/>
        <v>0</v>
      </c>
      <c r="AE90" s="15">
        <f t="shared" si="64"/>
        <v>0</v>
      </c>
      <c r="AF90" s="15">
        <f t="shared" si="64"/>
        <v>0</v>
      </c>
      <c r="AG90" s="15">
        <f t="shared" si="64"/>
        <v>0</v>
      </c>
      <c r="AH90" s="15">
        <f t="shared" si="64"/>
        <v>0</v>
      </c>
      <c r="AI90" s="15">
        <f t="shared" si="64"/>
        <v>0</v>
      </c>
      <c r="AJ90" s="15">
        <f t="shared" si="64"/>
        <v>0</v>
      </c>
      <c r="AK90" s="15">
        <f t="shared" si="64"/>
        <v>0</v>
      </c>
      <c r="AL90" s="15">
        <f t="shared" si="64"/>
        <v>0</v>
      </c>
      <c r="AM90" s="15">
        <f t="shared" si="64"/>
        <v>0</v>
      </c>
      <c r="AN90" s="15">
        <f t="shared" si="64"/>
        <v>0</v>
      </c>
      <c r="AO90" s="15">
        <f t="shared" si="64"/>
        <v>0</v>
      </c>
      <c r="AP90" s="15">
        <f t="shared" si="64"/>
        <v>0</v>
      </c>
      <c r="AQ90" s="15">
        <f t="shared" si="64"/>
        <v>0</v>
      </c>
      <c r="AR90" s="15">
        <f t="shared" si="64"/>
        <v>0</v>
      </c>
      <c r="AT90" s="39" t="s">
        <v>99</v>
      </c>
      <c r="AU90" s="39" t="s">
        <v>57</v>
      </c>
      <c r="AV90" s="39" t="s">
        <v>57</v>
      </c>
      <c r="AW90" s="39" t="s">
        <v>57</v>
      </c>
      <c r="AX90" s="39" t="s">
        <v>57</v>
      </c>
      <c r="AY90" s="39" t="s">
        <v>57</v>
      </c>
      <c r="AZ90" s="39" t="s">
        <v>57</v>
      </c>
      <c r="BA90" s="39" t="s">
        <v>57</v>
      </c>
      <c r="BB90" s="39" t="s">
        <v>57</v>
      </c>
      <c r="BC90" s="39" t="s">
        <v>57</v>
      </c>
      <c r="BE90" s="8"/>
      <c r="BF90" s="8"/>
      <c r="BG90" s="8"/>
      <c r="BH90" s="8"/>
      <c r="BI90" s="8"/>
      <c r="BJ90" s="8"/>
      <c r="BK90" s="8"/>
      <c r="BL90" s="8"/>
      <c r="BM90" s="8"/>
      <c r="BN90" s="8"/>
    </row>
    <row r="91" spans="4:66" outlineLevel="1">
      <c r="D91" s="41" t="str">
        <f>INDEX($AT91:$BC91,MATCH(General!$F$14,$AT$4:$BC$4,0))</f>
        <v>Total incl. VAT</v>
      </c>
      <c r="E91" s="17" t="str">
        <f>General!$F$16</f>
        <v>EUR</v>
      </c>
      <c r="F91" s="28">
        <f t="shared" si="34"/>
        <v>300000</v>
      </c>
      <c r="I91" s="16">
        <f>SUM(I89:I90)</f>
        <v>30000</v>
      </c>
      <c r="J91" s="16">
        <f t="shared" ref="J91" si="65">SUM(J89:J90)</f>
        <v>270000</v>
      </c>
      <c r="K91" s="16">
        <f t="shared" ref="K91" si="66">SUM(K89:K90)</f>
        <v>0</v>
      </c>
      <c r="L91" s="16">
        <f t="shared" ref="L91" si="67">SUM(L89:L90)</f>
        <v>0</v>
      </c>
      <c r="M91" s="16">
        <f t="shared" ref="M91" si="68">SUM(M89:M90)</f>
        <v>0</v>
      </c>
      <c r="N91" s="16">
        <f t="shared" ref="N91" si="69">SUM(N89:N90)</f>
        <v>0</v>
      </c>
      <c r="O91" s="16">
        <f t="shared" ref="O91" si="70">SUM(O89:O90)</f>
        <v>0</v>
      </c>
      <c r="P91" s="16">
        <f t="shared" ref="P91:AR91" si="71">SUM(P89:P90)</f>
        <v>0</v>
      </c>
      <c r="Q91" s="16">
        <f t="shared" si="71"/>
        <v>0</v>
      </c>
      <c r="R91" s="16">
        <f t="shared" si="71"/>
        <v>0</v>
      </c>
      <c r="S91" s="16">
        <f t="shared" si="71"/>
        <v>0</v>
      </c>
      <c r="T91" s="16">
        <f t="shared" si="71"/>
        <v>0</v>
      </c>
      <c r="U91" s="16">
        <f t="shared" si="71"/>
        <v>0</v>
      </c>
      <c r="V91" s="16">
        <f t="shared" si="71"/>
        <v>0</v>
      </c>
      <c r="W91" s="16">
        <f t="shared" si="71"/>
        <v>0</v>
      </c>
      <c r="X91" s="16">
        <f t="shared" si="71"/>
        <v>0</v>
      </c>
      <c r="Y91" s="16">
        <f t="shared" si="71"/>
        <v>0</v>
      </c>
      <c r="Z91" s="16">
        <f t="shared" si="71"/>
        <v>0</v>
      </c>
      <c r="AA91" s="16">
        <f t="shared" si="71"/>
        <v>0</v>
      </c>
      <c r="AB91" s="16">
        <f t="shared" si="71"/>
        <v>0</v>
      </c>
      <c r="AC91" s="16">
        <f t="shared" si="71"/>
        <v>0</v>
      </c>
      <c r="AD91" s="16">
        <f t="shared" si="71"/>
        <v>0</v>
      </c>
      <c r="AE91" s="16">
        <f t="shared" si="71"/>
        <v>0</v>
      </c>
      <c r="AF91" s="16">
        <f t="shared" si="71"/>
        <v>0</v>
      </c>
      <c r="AG91" s="16">
        <f t="shared" si="71"/>
        <v>0</v>
      </c>
      <c r="AH91" s="16">
        <f t="shared" si="71"/>
        <v>0</v>
      </c>
      <c r="AI91" s="16">
        <f t="shared" si="71"/>
        <v>0</v>
      </c>
      <c r="AJ91" s="16">
        <f t="shared" si="71"/>
        <v>0</v>
      </c>
      <c r="AK91" s="16">
        <f t="shared" si="71"/>
        <v>0</v>
      </c>
      <c r="AL91" s="16">
        <f t="shared" si="71"/>
        <v>0</v>
      </c>
      <c r="AM91" s="16">
        <f t="shared" si="71"/>
        <v>0</v>
      </c>
      <c r="AN91" s="16">
        <f t="shared" si="71"/>
        <v>0</v>
      </c>
      <c r="AO91" s="16">
        <f t="shared" si="71"/>
        <v>0</v>
      </c>
      <c r="AP91" s="16">
        <f t="shared" si="71"/>
        <v>0</v>
      </c>
      <c r="AQ91" s="16">
        <f t="shared" si="71"/>
        <v>0</v>
      </c>
      <c r="AR91" s="16">
        <f t="shared" si="71"/>
        <v>0</v>
      </c>
      <c r="AT91" s="39" t="s">
        <v>62</v>
      </c>
      <c r="AU91" s="39" t="s">
        <v>57</v>
      </c>
      <c r="AV91" s="39" t="s">
        <v>57</v>
      </c>
      <c r="AW91" s="39" t="s">
        <v>57</v>
      </c>
      <c r="AX91" s="39" t="s">
        <v>57</v>
      </c>
      <c r="AY91" s="39" t="s">
        <v>57</v>
      </c>
      <c r="AZ91" s="39" t="s">
        <v>57</v>
      </c>
      <c r="BA91" s="39" t="s">
        <v>57</v>
      </c>
      <c r="BB91" s="39" t="s">
        <v>57</v>
      </c>
      <c r="BC91" s="39" t="s">
        <v>57</v>
      </c>
      <c r="BE91" s="8"/>
      <c r="BF91" s="8"/>
      <c r="BG91" s="8"/>
      <c r="BH91" s="8"/>
      <c r="BI91" s="8"/>
      <c r="BJ91" s="8"/>
      <c r="BK91" s="8"/>
      <c r="BL91" s="8"/>
      <c r="BM91" s="8"/>
      <c r="BN91" s="8"/>
    </row>
    <row r="92" spans="4:66" outlineLevel="1">
      <c r="E92" s="11"/>
    </row>
    <row r="93" spans="4:66" outlineLevel="1">
      <c r="D93" s="2" t="str">
        <f>INDEX($AT93:$BC93,MATCH(General!$F$14,$AT$4:$BC$4,0))</f>
        <v>Capital expenditures excl. contingencies - Summary</v>
      </c>
      <c r="E93" s="11"/>
      <c r="AT93" s="39" t="s">
        <v>275</v>
      </c>
      <c r="AU93" s="39" t="s">
        <v>57</v>
      </c>
      <c r="AV93" s="39" t="s">
        <v>57</v>
      </c>
      <c r="AW93" s="39" t="s">
        <v>57</v>
      </c>
      <c r="AX93" s="39" t="s">
        <v>57</v>
      </c>
      <c r="AY93" s="39" t="s">
        <v>57</v>
      </c>
      <c r="AZ93" s="39" t="s">
        <v>57</v>
      </c>
      <c r="BA93" s="39" t="s">
        <v>57</v>
      </c>
      <c r="BB93" s="39" t="s">
        <v>57</v>
      </c>
      <c r="BC93" s="39" t="s">
        <v>57</v>
      </c>
    </row>
    <row r="94" spans="4:66" outlineLevel="1">
      <c r="D94" s="12" t="str">
        <f>INDEX($AT94:$BC94,MATCH(General!$F$14,$AT$4:$BC$4,0))</f>
        <v>Total</v>
      </c>
      <c r="E94" s="11" t="str">
        <f>General!$F$16</f>
        <v>EUR</v>
      </c>
      <c r="F94" s="25">
        <f t="shared" ref="F94:F96" si="72">SUM(I94:AR94)</f>
        <v>300000</v>
      </c>
      <c r="I94" s="15">
        <f>I89-I84</f>
        <v>30000</v>
      </c>
      <c r="J94" s="15">
        <f t="shared" ref="J94:AR94" si="73">J89-J84</f>
        <v>270000</v>
      </c>
      <c r="K94" s="15">
        <f t="shared" si="73"/>
        <v>0</v>
      </c>
      <c r="L94" s="15">
        <f t="shared" si="73"/>
        <v>0</v>
      </c>
      <c r="M94" s="15">
        <f t="shared" si="73"/>
        <v>0</v>
      </c>
      <c r="N94" s="15">
        <f t="shared" si="73"/>
        <v>0</v>
      </c>
      <c r="O94" s="15">
        <f t="shared" si="73"/>
        <v>0</v>
      </c>
      <c r="P94" s="15">
        <f t="shared" si="73"/>
        <v>0</v>
      </c>
      <c r="Q94" s="15">
        <f t="shared" si="73"/>
        <v>0</v>
      </c>
      <c r="R94" s="15">
        <f t="shared" si="73"/>
        <v>0</v>
      </c>
      <c r="S94" s="15">
        <f t="shared" si="73"/>
        <v>0</v>
      </c>
      <c r="T94" s="15">
        <f t="shared" si="73"/>
        <v>0</v>
      </c>
      <c r="U94" s="15">
        <f t="shared" si="73"/>
        <v>0</v>
      </c>
      <c r="V94" s="15">
        <f t="shared" si="73"/>
        <v>0</v>
      </c>
      <c r="W94" s="15">
        <f t="shared" si="73"/>
        <v>0</v>
      </c>
      <c r="X94" s="15">
        <f t="shared" si="73"/>
        <v>0</v>
      </c>
      <c r="Y94" s="15">
        <f t="shared" si="73"/>
        <v>0</v>
      </c>
      <c r="Z94" s="15">
        <f t="shared" si="73"/>
        <v>0</v>
      </c>
      <c r="AA94" s="15">
        <f t="shared" si="73"/>
        <v>0</v>
      </c>
      <c r="AB94" s="15">
        <f t="shared" si="73"/>
        <v>0</v>
      </c>
      <c r="AC94" s="15">
        <f t="shared" si="73"/>
        <v>0</v>
      </c>
      <c r="AD94" s="15">
        <f t="shared" si="73"/>
        <v>0</v>
      </c>
      <c r="AE94" s="15">
        <f t="shared" si="73"/>
        <v>0</v>
      </c>
      <c r="AF94" s="15">
        <f t="shared" si="73"/>
        <v>0</v>
      </c>
      <c r="AG94" s="15">
        <f t="shared" si="73"/>
        <v>0</v>
      </c>
      <c r="AH94" s="15">
        <f t="shared" si="73"/>
        <v>0</v>
      </c>
      <c r="AI94" s="15">
        <f t="shared" si="73"/>
        <v>0</v>
      </c>
      <c r="AJ94" s="15">
        <f t="shared" si="73"/>
        <v>0</v>
      </c>
      <c r="AK94" s="15">
        <f t="shared" si="73"/>
        <v>0</v>
      </c>
      <c r="AL94" s="15">
        <f t="shared" si="73"/>
        <v>0</v>
      </c>
      <c r="AM94" s="15">
        <f t="shared" si="73"/>
        <v>0</v>
      </c>
      <c r="AN94" s="15">
        <f t="shared" si="73"/>
        <v>0</v>
      </c>
      <c r="AO94" s="15">
        <f t="shared" si="73"/>
        <v>0</v>
      </c>
      <c r="AP94" s="15">
        <f t="shared" si="73"/>
        <v>0</v>
      </c>
      <c r="AQ94" s="15">
        <f t="shared" si="73"/>
        <v>0</v>
      </c>
      <c r="AR94" s="15">
        <f t="shared" si="73"/>
        <v>0</v>
      </c>
      <c r="AT94" s="39" t="s">
        <v>61</v>
      </c>
      <c r="AU94" s="39" t="s">
        <v>57</v>
      </c>
      <c r="AV94" s="39" t="s">
        <v>57</v>
      </c>
      <c r="AW94" s="39" t="s">
        <v>57</v>
      </c>
      <c r="AX94" s="39" t="s">
        <v>57</v>
      </c>
      <c r="AY94" s="39" t="s">
        <v>57</v>
      </c>
      <c r="AZ94" s="39" t="s">
        <v>57</v>
      </c>
      <c r="BA94" s="39" t="s">
        <v>57</v>
      </c>
      <c r="BB94" s="39" t="s">
        <v>57</v>
      </c>
      <c r="BC94" s="39" t="s">
        <v>57</v>
      </c>
      <c r="BE94" s="8"/>
      <c r="BF94" s="8"/>
      <c r="BG94" s="8"/>
      <c r="BH94" s="8"/>
      <c r="BI94" s="8"/>
      <c r="BJ94" s="8"/>
      <c r="BK94" s="8"/>
      <c r="BL94" s="8"/>
      <c r="BM94" s="8"/>
      <c r="BN94" s="8"/>
    </row>
    <row r="95" spans="4:66" outlineLevel="1">
      <c r="D95" s="12" t="str">
        <f>INDEX($AT95:$BC95,MATCH(General!$F$14,$AT$4:$BC$4,0))</f>
        <v>VAT expense</v>
      </c>
      <c r="E95" s="11" t="str">
        <f>General!$F$16</f>
        <v>EUR</v>
      </c>
      <c r="F95" s="25">
        <f t="shared" si="72"/>
        <v>0</v>
      </c>
      <c r="I95" s="15">
        <f>IFERROR(I90/I89,0)*I94</f>
        <v>0</v>
      </c>
      <c r="J95" s="15">
        <f t="shared" ref="J95:AR95" si="74">IFERROR(J90/J89,0)*J94</f>
        <v>0</v>
      </c>
      <c r="K95" s="15">
        <f t="shared" si="74"/>
        <v>0</v>
      </c>
      <c r="L95" s="15">
        <f t="shared" si="74"/>
        <v>0</v>
      </c>
      <c r="M95" s="15">
        <f t="shared" si="74"/>
        <v>0</v>
      </c>
      <c r="N95" s="15">
        <f t="shared" si="74"/>
        <v>0</v>
      </c>
      <c r="O95" s="15">
        <f t="shared" si="74"/>
        <v>0</v>
      </c>
      <c r="P95" s="15">
        <f t="shared" si="74"/>
        <v>0</v>
      </c>
      <c r="Q95" s="15">
        <f t="shared" si="74"/>
        <v>0</v>
      </c>
      <c r="R95" s="15">
        <f t="shared" si="74"/>
        <v>0</v>
      </c>
      <c r="S95" s="15">
        <f t="shared" si="74"/>
        <v>0</v>
      </c>
      <c r="T95" s="15">
        <f t="shared" si="74"/>
        <v>0</v>
      </c>
      <c r="U95" s="15">
        <f t="shared" si="74"/>
        <v>0</v>
      </c>
      <c r="V95" s="15">
        <f t="shared" si="74"/>
        <v>0</v>
      </c>
      <c r="W95" s="15">
        <f t="shared" si="74"/>
        <v>0</v>
      </c>
      <c r="X95" s="15">
        <f t="shared" si="74"/>
        <v>0</v>
      </c>
      <c r="Y95" s="15">
        <f t="shared" si="74"/>
        <v>0</v>
      </c>
      <c r="Z95" s="15">
        <f t="shared" si="74"/>
        <v>0</v>
      </c>
      <c r="AA95" s="15">
        <f t="shared" si="74"/>
        <v>0</v>
      </c>
      <c r="AB95" s="15">
        <f t="shared" si="74"/>
        <v>0</v>
      </c>
      <c r="AC95" s="15">
        <f t="shared" si="74"/>
        <v>0</v>
      </c>
      <c r="AD95" s="15">
        <f t="shared" si="74"/>
        <v>0</v>
      </c>
      <c r="AE95" s="15">
        <f t="shared" si="74"/>
        <v>0</v>
      </c>
      <c r="AF95" s="15">
        <f t="shared" si="74"/>
        <v>0</v>
      </c>
      <c r="AG95" s="15">
        <f t="shared" si="74"/>
        <v>0</v>
      </c>
      <c r="AH95" s="15">
        <f t="shared" si="74"/>
        <v>0</v>
      </c>
      <c r="AI95" s="15">
        <f t="shared" si="74"/>
        <v>0</v>
      </c>
      <c r="AJ95" s="15">
        <f t="shared" si="74"/>
        <v>0</v>
      </c>
      <c r="AK95" s="15">
        <f t="shared" si="74"/>
        <v>0</v>
      </c>
      <c r="AL95" s="15">
        <f t="shared" si="74"/>
        <v>0</v>
      </c>
      <c r="AM95" s="15">
        <f t="shared" si="74"/>
        <v>0</v>
      </c>
      <c r="AN95" s="15">
        <f t="shared" si="74"/>
        <v>0</v>
      </c>
      <c r="AO95" s="15">
        <f t="shared" si="74"/>
        <v>0</v>
      </c>
      <c r="AP95" s="15">
        <f t="shared" si="74"/>
        <v>0</v>
      </c>
      <c r="AQ95" s="15">
        <f t="shared" si="74"/>
        <v>0</v>
      </c>
      <c r="AR95" s="15">
        <f t="shared" si="74"/>
        <v>0</v>
      </c>
      <c r="AT95" s="39" t="s">
        <v>99</v>
      </c>
      <c r="AU95" s="39" t="s">
        <v>57</v>
      </c>
      <c r="AV95" s="39" t="s">
        <v>57</v>
      </c>
      <c r="AW95" s="39" t="s">
        <v>57</v>
      </c>
      <c r="AX95" s="39" t="s">
        <v>57</v>
      </c>
      <c r="AY95" s="39" t="s">
        <v>57</v>
      </c>
      <c r="AZ95" s="39" t="s">
        <v>57</v>
      </c>
      <c r="BA95" s="39" t="s">
        <v>57</v>
      </c>
      <c r="BB95" s="39" t="s">
        <v>57</v>
      </c>
      <c r="BC95" s="39" t="s">
        <v>57</v>
      </c>
      <c r="BE95" s="8"/>
      <c r="BF95" s="8"/>
      <c r="BG95" s="8"/>
      <c r="BH95" s="8"/>
      <c r="BI95" s="8"/>
      <c r="BJ95" s="8"/>
      <c r="BK95" s="8"/>
      <c r="BL95" s="8"/>
      <c r="BM95" s="8"/>
      <c r="BN95" s="8"/>
    </row>
    <row r="96" spans="4:66" outlineLevel="1">
      <c r="D96" s="41" t="str">
        <f>INDEX($AT96:$BC96,MATCH(General!$F$14,$AT$4:$BC$4,0))</f>
        <v>Total incl. VAT</v>
      </c>
      <c r="E96" s="17" t="str">
        <f>General!$F$16</f>
        <v>EUR</v>
      </c>
      <c r="F96" s="28">
        <f t="shared" si="72"/>
        <v>300000</v>
      </c>
      <c r="I96" s="16">
        <f>SUM(I94:I95)</f>
        <v>30000</v>
      </c>
      <c r="J96" s="16">
        <f t="shared" ref="J96:AR96" si="75">SUM(J94:J95)</f>
        <v>270000</v>
      </c>
      <c r="K96" s="16">
        <f t="shared" si="75"/>
        <v>0</v>
      </c>
      <c r="L96" s="16">
        <f t="shared" si="75"/>
        <v>0</v>
      </c>
      <c r="M96" s="16">
        <f t="shared" si="75"/>
        <v>0</v>
      </c>
      <c r="N96" s="16">
        <f t="shared" si="75"/>
        <v>0</v>
      </c>
      <c r="O96" s="16">
        <f t="shared" si="75"/>
        <v>0</v>
      </c>
      <c r="P96" s="16">
        <f t="shared" si="75"/>
        <v>0</v>
      </c>
      <c r="Q96" s="16">
        <f t="shared" si="75"/>
        <v>0</v>
      </c>
      <c r="R96" s="16">
        <f t="shared" si="75"/>
        <v>0</v>
      </c>
      <c r="S96" s="16">
        <f t="shared" si="75"/>
        <v>0</v>
      </c>
      <c r="T96" s="16">
        <f t="shared" si="75"/>
        <v>0</v>
      </c>
      <c r="U96" s="16">
        <f t="shared" si="75"/>
        <v>0</v>
      </c>
      <c r="V96" s="16">
        <f t="shared" si="75"/>
        <v>0</v>
      </c>
      <c r="W96" s="16">
        <f t="shared" si="75"/>
        <v>0</v>
      </c>
      <c r="X96" s="16">
        <f t="shared" si="75"/>
        <v>0</v>
      </c>
      <c r="Y96" s="16">
        <f t="shared" si="75"/>
        <v>0</v>
      </c>
      <c r="Z96" s="16">
        <f t="shared" si="75"/>
        <v>0</v>
      </c>
      <c r="AA96" s="16">
        <f t="shared" si="75"/>
        <v>0</v>
      </c>
      <c r="AB96" s="16">
        <f t="shared" si="75"/>
        <v>0</v>
      </c>
      <c r="AC96" s="16">
        <f t="shared" si="75"/>
        <v>0</v>
      </c>
      <c r="AD96" s="16">
        <f t="shared" si="75"/>
        <v>0</v>
      </c>
      <c r="AE96" s="16">
        <f t="shared" si="75"/>
        <v>0</v>
      </c>
      <c r="AF96" s="16">
        <f t="shared" si="75"/>
        <v>0</v>
      </c>
      <c r="AG96" s="16">
        <f t="shared" si="75"/>
        <v>0</v>
      </c>
      <c r="AH96" s="16">
        <f t="shared" si="75"/>
        <v>0</v>
      </c>
      <c r="AI96" s="16">
        <f t="shared" si="75"/>
        <v>0</v>
      </c>
      <c r="AJ96" s="16">
        <f t="shared" si="75"/>
        <v>0</v>
      </c>
      <c r="AK96" s="16">
        <f t="shared" si="75"/>
        <v>0</v>
      </c>
      <c r="AL96" s="16">
        <f t="shared" si="75"/>
        <v>0</v>
      </c>
      <c r="AM96" s="16">
        <f t="shared" si="75"/>
        <v>0</v>
      </c>
      <c r="AN96" s="16">
        <f t="shared" si="75"/>
        <v>0</v>
      </c>
      <c r="AO96" s="16">
        <f t="shared" si="75"/>
        <v>0</v>
      </c>
      <c r="AP96" s="16">
        <f t="shared" si="75"/>
        <v>0</v>
      </c>
      <c r="AQ96" s="16">
        <f t="shared" si="75"/>
        <v>0</v>
      </c>
      <c r="AR96" s="16">
        <f t="shared" si="75"/>
        <v>0</v>
      </c>
      <c r="AT96" s="39" t="s">
        <v>62</v>
      </c>
      <c r="AU96" s="39" t="s">
        <v>57</v>
      </c>
      <c r="AV96" s="39" t="s">
        <v>57</v>
      </c>
      <c r="AW96" s="39" t="s">
        <v>57</v>
      </c>
      <c r="AX96" s="39" t="s">
        <v>57</v>
      </c>
      <c r="AY96" s="39" t="s">
        <v>57</v>
      </c>
      <c r="AZ96" s="39" t="s">
        <v>57</v>
      </c>
      <c r="BA96" s="39" t="s">
        <v>57</v>
      </c>
      <c r="BB96" s="39" t="s">
        <v>57</v>
      </c>
      <c r="BC96" s="39" t="s">
        <v>57</v>
      </c>
      <c r="BE96" s="8"/>
      <c r="BF96" s="8"/>
      <c r="BG96" s="8"/>
      <c r="BH96" s="8"/>
      <c r="BI96" s="8"/>
      <c r="BJ96" s="8"/>
      <c r="BK96" s="8"/>
      <c r="BL96" s="8"/>
      <c r="BM96" s="8"/>
      <c r="BN96" s="8"/>
    </row>
    <row r="97" spans="3:66" outlineLevel="1">
      <c r="E97" s="11"/>
    </row>
    <row r="98" spans="3:66" outlineLevel="1">
      <c r="C98" s="6" t="str">
        <f>INDEX($AT98:$BC98,MATCH(General!$F$14,$AT$4:$BC$4,0))</f>
        <v>Economic useful life</v>
      </c>
      <c r="D98" s="6"/>
      <c r="E98" s="13"/>
      <c r="F98" s="6"/>
      <c r="G98" s="6"/>
      <c r="H98" s="6"/>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T98" s="39" t="s">
        <v>95</v>
      </c>
      <c r="AU98" s="39" t="s">
        <v>57</v>
      </c>
      <c r="AV98" s="39" t="s">
        <v>57</v>
      </c>
      <c r="AW98" s="39" t="s">
        <v>57</v>
      </c>
      <c r="AX98" s="39" t="s">
        <v>57</v>
      </c>
      <c r="AY98" s="39" t="s">
        <v>57</v>
      </c>
      <c r="AZ98" s="39" t="s">
        <v>57</v>
      </c>
      <c r="BA98" s="39" t="s">
        <v>57</v>
      </c>
      <c r="BB98" s="39" t="s">
        <v>57</v>
      </c>
      <c r="BC98" s="39" t="s">
        <v>57</v>
      </c>
    </row>
    <row r="99" spans="3:66" outlineLevel="1">
      <c r="E99" s="11"/>
    </row>
    <row r="100" spans="3:66" outlineLevel="1">
      <c r="D100" t="str">
        <f>INDEX($AT100:$BC100,MATCH(General!$F$14,$AT$4:$BC$4,0))</f>
        <v>1. Planning/design fees</v>
      </c>
      <c r="E100" s="11" t="str">
        <f>INDEX($BC100:$BL100,MATCH(General!$F$14,$BC$4:$BL$4,0))</f>
        <v>years</v>
      </c>
      <c r="F100" s="105">
        <f>CAPEX!F66</f>
        <v>0</v>
      </c>
      <c r="AT100" s="39" t="s">
        <v>25</v>
      </c>
      <c r="AU100" s="39" t="s">
        <v>57</v>
      </c>
      <c r="AV100" s="39" t="s">
        <v>57</v>
      </c>
      <c r="AW100" s="39" t="s">
        <v>57</v>
      </c>
      <c r="AX100" s="39" t="s">
        <v>57</v>
      </c>
      <c r="AY100" s="39" t="s">
        <v>57</v>
      </c>
      <c r="AZ100" s="39" t="s">
        <v>57</v>
      </c>
      <c r="BA100" s="39" t="s">
        <v>57</v>
      </c>
      <c r="BB100" s="39" t="s">
        <v>57</v>
      </c>
      <c r="BC100" s="39" t="s">
        <v>57</v>
      </c>
      <c r="BE100" s="39" t="s">
        <v>96</v>
      </c>
      <c r="BF100" s="39" t="s">
        <v>146</v>
      </c>
      <c r="BG100" s="39" t="s">
        <v>57</v>
      </c>
      <c r="BH100" s="39" t="s">
        <v>57</v>
      </c>
      <c r="BI100" s="39" t="s">
        <v>57</v>
      </c>
      <c r="BJ100" s="39" t="s">
        <v>57</v>
      </c>
      <c r="BK100" s="39" t="s">
        <v>57</v>
      </c>
      <c r="BL100" s="39" t="s">
        <v>57</v>
      </c>
      <c r="BM100" s="39" t="s">
        <v>57</v>
      </c>
      <c r="BN100" s="39" t="s">
        <v>57</v>
      </c>
    </row>
    <row r="101" spans="3:66" outlineLevel="1">
      <c r="D101" t="str">
        <f>INDEX($AT101:$BC101,MATCH(General!$F$14,$AT$4:$BC$4,0))</f>
        <v>2. Land purchase</v>
      </c>
      <c r="E101" s="11" t="str">
        <f>INDEX($BC101:$BL101,MATCH(General!$F$14,$BC$4:$BL$4,0))</f>
        <v>years</v>
      </c>
      <c r="F101" s="105">
        <f>CAPEX!F67</f>
        <v>0</v>
      </c>
      <c r="AT101" s="39" t="s">
        <v>26</v>
      </c>
      <c r="AU101" s="39" t="s">
        <v>57</v>
      </c>
      <c r="AV101" s="39" t="s">
        <v>57</v>
      </c>
      <c r="AW101" s="39" t="s">
        <v>57</v>
      </c>
      <c r="AX101" s="39" t="s">
        <v>57</v>
      </c>
      <c r="AY101" s="39" t="s">
        <v>57</v>
      </c>
      <c r="AZ101" s="39" t="s">
        <v>57</v>
      </c>
      <c r="BA101" s="39" t="s">
        <v>57</v>
      </c>
      <c r="BB101" s="39" t="s">
        <v>57</v>
      </c>
      <c r="BC101" s="39" t="s">
        <v>57</v>
      </c>
      <c r="BE101" s="39" t="s">
        <v>96</v>
      </c>
      <c r="BF101" s="39" t="s">
        <v>146</v>
      </c>
      <c r="BG101" s="39" t="s">
        <v>57</v>
      </c>
      <c r="BH101" s="39" t="s">
        <v>57</v>
      </c>
      <c r="BI101" s="39" t="s">
        <v>57</v>
      </c>
      <c r="BJ101" s="39" t="s">
        <v>57</v>
      </c>
      <c r="BK101" s="39" t="s">
        <v>57</v>
      </c>
      <c r="BL101" s="39" t="s">
        <v>57</v>
      </c>
      <c r="BM101" s="39" t="s">
        <v>57</v>
      </c>
      <c r="BN101" s="39" t="s">
        <v>57</v>
      </c>
    </row>
    <row r="102" spans="3:66" outlineLevel="1">
      <c r="D102" t="str">
        <f>INDEX($AT102:$BC102,MATCH(General!$F$14,$AT$4:$BC$4,0))</f>
        <v>3. Building and construction</v>
      </c>
      <c r="AT102" s="39" t="s">
        <v>27</v>
      </c>
      <c r="AU102" s="39" t="s">
        <v>57</v>
      </c>
      <c r="AV102" s="39" t="s">
        <v>57</v>
      </c>
      <c r="AW102" s="39" t="s">
        <v>57</v>
      </c>
      <c r="AX102" s="39" t="s">
        <v>57</v>
      </c>
      <c r="AY102" s="39" t="s">
        <v>57</v>
      </c>
      <c r="AZ102" s="39" t="s">
        <v>57</v>
      </c>
      <c r="BA102" s="39" t="s">
        <v>57</v>
      </c>
      <c r="BB102" s="39" t="s">
        <v>57</v>
      </c>
      <c r="BC102" s="39" t="s">
        <v>57</v>
      </c>
      <c r="BE102" s="39" t="s">
        <v>96</v>
      </c>
      <c r="BF102" s="39" t="s">
        <v>146</v>
      </c>
      <c r="BG102" s="39" t="s">
        <v>57</v>
      </c>
      <c r="BH102" s="39" t="s">
        <v>57</v>
      </c>
      <c r="BI102" s="39" t="s">
        <v>57</v>
      </c>
      <c r="BJ102" s="39" t="s">
        <v>57</v>
      </c>
      <c r="BK102" s="39" t="s">
        <v>57</v>
      </c>
      <c r="BL102" s="39" t="s">
        <v>57</v>
      </c>
      <c r="BM102" s="39" t="s">
        <v>57</v>
      </c>
      <c r="BN102" s="39" t="s">
        <v>57</v>
      </c>
    </row>
    <row r="103" spans="3:66" outlineLevel="1">
      <c r="D103" s="12" t="str">
        <f>INDEX($AT103:$BC103,MATCH(General!$F$14,$AT$4:$BC$4,0))</f>
        <v>a. Construction elements</v>
      </c>
      <c r="E103" s="11" t="str">
        <f>INDEX($BC103:$BL103,MATCH(General!$F$14,$BC$4:$BL$4,0))</f>
        <v>years</v>
      </c>
      <c r="F103" s="105">
        <f>CAPEX!F69</f>
        <v>40</v>
      </c>
      <c r="AT103" s="39" t="s">
        <v>28</v>
      </c>
      <c r="AU103" s="39" t="s">
        <v>57</v>
      </c>
      <c r="AV103" s="39" t="s">
        <v>57</v>
      </c>
      <c r="AW103" s="39" t="s">
        <v>57</v>
      </c>
      <c r="AX103" s="39" t="s">
        <v>57</v>
      </c>
      <c r="AY103" s="39" t="s">
        <v>57</v>
      </c>
      <c r="AZ103" s="39" t="s">
        <v>57</v>
      </c>
      <c r="BA103" s="39" t="s">
        <v>57</v>
      </c>
      <c r="BB103" s="39" t="s">
        <v>57</v>
      </c>
      <c r="BC103" s="39" t="s">
        <v>57</v>
      </c>
      <c r="BE103" s="39" t="s">
        <v>96</v>
      </c>
      <c r="BF103" s="39" t="s">
        <v>146</v>
      </c>
      <c r="BG103" s="39" t="s">
        <v>57</v>
      </c>
      <c r="BH103" s="39" t="s">
        <v>57</v>
      </c>
      <c r="BI103" s="39" t="s">
        <v>57</v>
      </c>
      <c r="BJ103" s="39" t="s">
        <v>57</v>
      </c>
      <c r="BK103" s="39" t="s">
        <v>57</v>
      </c>
      <c r="BL103" s="39" t="s">
        <v>57</v>
      </c>
      <c r="BM103" s="39" t="s">
        <v>57</v>
      </c>
      <c r="BN103" s="39" t="s">
        <v>57</v>
      </c>
    </row>
    <row r="104" spans="3:66" outlineLevel="1">
      <c r="D104" s="12" t="str">
        <f>INDEX($AT104:$BC104,MATCH(General!$F$14,$AT$4:$BC$4,0))</f>
        <v>b. Insulation and facade</v>
      </c>
      <c r="E104" s="11" t="str">
        <f>INDEX($BC104:$BL104,MATCH(General!$F$14,$BC$4:$BL$4,0))</f>
        <v>years</v>
      </c>
      <c r="F104" s="105">
        <f>CAPEX!F70</f>
        <v>40</v>
      </c>
      <c r="AT104" s="39" t="s">
        <v>29</v>
      </c>
      <c r="AU104" s="39" t="s">
        <v>57</v>
      </c>
      <c r="AV104" s="39" t="s">
        <v>57</v>
      </c>
      <c r="AW104" s="39" t="s">
        <v>57</v>
      </c>
      <c r="AX104" s="39" t="s">
        <v>57</v>
      </c>
      <c r="AY104" s="39" t="s">
        <v>57</v>
      </c>
      <c r="AZ104" s="39" t="s">
        <v>57</v>
      </c>
      <c r="BA104" s="39" t="s">
        <v>57</v>
      </c>
      <c r="BB104" s="39" t="s">
        <v>57</v>
      </c>
      <c r="BC104" s="39" t="s">
        <v>57</v>
      </c>
      <c r="BE104" s="39" t="s">
        <v>96</v>
      </c>
      <c r="BF104" s="39" t="s">
        <v>146</v>
      </c>
      <c r="BG104" s="39" t="s">
        <v>57</v>
      </c>
      <c r="BH104" s="39" t="s">
        <v>57</v>
      </c>
      <c r="BI104" s="39" t="s">
        <v>57</v>
      </c>
      <c r="BJ104" s="39" t="s">
        <v>57</v>
      </c>
      <c r="BK104" s="39" t="s">
        <v>57</v>
      </c>
      <c r="BL104" s="39" t="s">
        <v>57</v>
      </c>
      <c r="BM104" s="39" t="s">
        <v>57</v>
      </c>
      <c r="BN104" s="39" t="s">
        <v>57</v>
      </c>
    </row>
    <row r="105" spans="3:66" outlineLevel="1">
      <c r="D105" s="12" t="str">
        <f>INDEX($AT105:$BC105,MATCH(General!$F$14,$AT$4:$BC$4,0))</f>
        <v>c. Windows</v>
      </c>
      <c r="E105" s="11" t="str">
        <f>INDEX($BC105:$BL105,MATCH(General!$F$14,$BC$4:$BL$4,0))</f>
        <v>years</v>
      </c>
      <c r="F105" s="105">
        <f>CAPEX!F71</f>
        <v>20</v>
      </c>
      <c r="AT105" s="39" t="s">
        <v>30</v>
      </c>
      <c r="AU105" s="39" t="s">
        <v>57</v>
      </c>
      <c r="AV105" s="39" t="s">
        <v>57</v>
      </c>
      <c r="AW105" s="39" t="s">
        <v>57</v>
      </c>
      <c r="AX105" s="39" t="s">
        <v>57</v>
      </c>
      <c r="AY105" s="39" t="s">
        <v>57</v>
      </c>
      <c r="AZ105" s="39" t="s">
        <v>57</v>
      </c>
      <c r="BA105" s="39" t="s">
        <v>57</v>
      </c>
      <c r="BB105" s="39" t="s">
        <v>57</v>
      </c>
      <c r="BC105" s="39" t="s">
        <v>57</v>
      </c>
      <c r="BE105" s="39" t="s">
        <v>96</v>
      </c>
      <c r="BF105" s="39" t="s">
        <v>146</v>
      </c>
      <c r="BG105" s="39" t="s">
        <v>57</v>
      </c>
      <c r="BH105" s="39" t="s">
        <v>57</v>
      </c>
      <c r="BI105" s="39" t="s">
        <v>57</v>
      </c>
      <c r="BJ105" s="39" t="s">
        <v>57</v>
      </c>
      <c r="BK105" s="39" t="s">
        <v>57</v>
      </c>
      <c r="BL105" s="39" t="s">
        <v>57</v>
      </c>
      <c r="BM105" s="39" t="s">
        <v>57</v>
      </c>
      <c r="BN105" s="39" t="s">
        <v>57</v>
      </c>
    </row>
    <row r="106" spans="3:66" outlineLevel="1">
      <c r="D106" s="12" t="str">
        <f>INDEX($AT106:$BC106,MATCH(General!$F$14,$AT$4:$BC$4,0))</f>
        <v>d. Seismic retrofit reinforcements</v>
      </c>
      <c r="E106" s="11" t="str">
        <f>INDEX($BC106:$BL106,MATCH(General!$F$14,$BC$4:$BL$4,0))</f>
        <v>years</v>
      </c>
      <c r="F106" s="105">
        <f>CAPEX!F72</f>
        <v>40</v>
      </c>
      <c r="AT106" s="39" t="s">
        <v>31</v>
      </c>
      <c r="AU106" s="39" t="s">
        <v>57</v>
      </c>
      <c r="AV106" s="39" t="s">
        <v>57</v>
      </c>
      <c r="AW106" s="39" t="s">
        <v>57</v>
      </c>
      <c r="AX106" s="39" t="s">
        <v>57</v>
      </c>
      <c r="AY106" s="39" t="s">
        <v>57</v>
      </c>
      <c r="AZ106" s="39" t="s">
        <v>57</v>
      </c>
      <c r="BA106" s="39" t="s">
        <v>57</v>
      </c>
      <c r="BB106" s="39" t="s">
        <v>57</v>
      </c>
      <c r="BC106" s="39" t="s">
        <v>57</v>
      </c>
      <c r="BE106" s="39" t="s">
        <v>96</v>
      </c>
      <c r="BF106" s="39" t="s">
        <v>146</v>
      </c>
      <c r="BG106" s="39" t="s">
        <v>57</v>
      </c>
      <c r="BH106" s="39" t="s">
        <v>57</v>
      </c>
      <c r="BI106" s="39" t="s">
        <v>57</v>
      </c>
      <c r="BJ106" s="39" t="s">
        <v>57</v>
      </c>
      <c r="BK106" s="39" t="s">
        <v>57</v>
      </c>
      <c r="BL106" s="39" t="s">
        <v>57</v>
      </c>
      <c r="BM106" s="39" t="s">
        <v>57</v>
      </c>
      <c r="BN106" s="39" t="s">
        <v>57</v>
      </c>
    </row>
    <row r="107" spans="3:66" outlineLevel="1">
      <c r="D107" s="12" t="str">
        <f>INDEX($AT107:$BC107,MATCH(General!$F$14,$AT$4:$BC$4,0))</f>
        <v>e. Green infrastructure (NBS)</v>
      </c>
      <c r="E107" s="11" t="str">
        <f>INDEX($BC107:$BL107,MATCH(General!$F$14,$BC$4:$BL$4,0))</f>
        <v>years</v>
      </c>
      <c r="F107" s="105">
        <f>CAPEX!F73</f>
        <v>20</v>
      </c>
      <c r="AT107" s="39" t="s">
        <v>32</v>
      </c>
      <c r="AU107" s="39" t="s">
        <v>57</v>
      </c>
      <c r="AV107" s="39" t="s">
        <v>57</v>
      </c>
      <c r="AW107" s="39" t="s">
        <v>57</v>
      </c>
      <c r="AX107" s="39" t="s">
        <v>57</v>
      </c>
      <c r="AY107" s="39" t="s">
        <v>57</v>
      </c>
      <c r="AZ107" s="39" t="s">
        <v>57</v>
      </c>
      <c r="BA107" s="39" t="s">
        <v>57</v>
      </c>
      <c r="BB107" s="39" t="s">
        <v>57</v>
      </c>
      <c r="BC107" s="39" t="s">
        <v>57</v>
      </c>
      <c r="BE107" s="39" t="s">
        <v>96</v>
      </c>
      <c r="BF107" s="39" t="s">
        <v>146</v>
      </c>
      <c r="BG107" s="39" t="s">
        <v>57</v>
      </c>
      <c r="BH107" s="39" t="s">
        <v>57</v>
      </c>
      <c r="BI107" s="39" t="s">
        <v>57</v>
      </c>
      <c r="BJ107" s="39" t="s">
        <v>57</v>
      </c>
      <c r="BK107" s="39" t="s">
        <v>57</v>
      </c>
      <c r="BL107" s="39" t="s">
        <v>57</v>
      </c>
      <c r="BM107" s="39" t="s">
        <v>57</v>
      </c>
      <c r="BN107" s="39" t="s">
        <v>57</v>
      </c>
    </row>
    <row r="108" spans="3:66" outlineLevel="1">
      <c r="D108" s="12" t="str">
        <f>INDEX($AT108:$BC108,MATCH(General!$F$14,$AT$4:$BC$4,0))</f>
        <v>f. Other</v>
      </c>
      <c r="E108" s="11" t="str">
        <f>INDEX($BC108:$BL108,MATCH(General!$F$14,$BC$4:$BL$4,0))</f>
        <v>years</v>
      </c>
      <c r="F108" s="105">
        <f>CAPEX!F74</f>
        <v>20</v>
      </c>
      <c r="AT108" s="39" t="s">
        <v>33</v>
      </c>
      <c r="AU108" s="39" t="s">
        <v>57</v>
      </c>
      <c r="AV108" s="39" t="s">
        <v>57</v>
      </c>
      <c r="AW108" s="39" t="s">
        <v>57</v>
      </c>
      <c r="AX108" s="39" t="s">
        <v>57</v>
      </c>
      <c r="AY108" s="39" t="s">
        <v>57</v>
      </c>
      <c r="AZ108" s="39" t="s">
        <v>57</v>
      </c>
      <c r="BA108" s="39" t="s">
        <v>57</v>
      </c>
      <c r="BB108" s="39" t="s">
        <v>57</v>
      </c>
      <c r="BC108" s="39" t="s">
        <v>57</v>
      </c>
      <c r="BE108" s="39" t="s">
        <v>96</v>
      </c>
      <c r="BF108" s="39" t="s">
        <v>146</v>
      </c>
      <c r="BG108" s="39" t="s">
        <v>57</v>
      </c>
      <c r="BH108" s="39" t="s">
        <v>57</v>
      </c>
      <c r="BI108" s="39" t="s">
        <v>57</v>
      </c>
      <c r="BJ108" s="39" t="s">
        <v>57</v>
      </c>
      <c r="BK108" s="39" t="s">
        <v>57</v>
      </c>
      <c r="BL108" s="39" t="s">
        <v>57</v>
      </c>
      <c r="BM108" s="39" t="s">
        <v>57</v>
      </c>
      <c r="BN108" s="39" t="s">
        <v>57</v>
      </c>
    </row>
    <row r="109" spans="3:66" outlineLevel="1">
      <c r="D109" t="str">
        <f>INDEX($AT109:$BC109,MATCH(General!$F$14,$AT$4:$BC$4,0))</f>
        <v>4. Plant and machinery</v>
      </c>
      <c r="AT109" s="39" t="s">
        <v>34</v>
      </c>
      <c r="AU109" s="39" t="s">
        <v>57</v>
      </c>
      <c r="AV109" s="39" t="s">
        <v>57</v>
      </c>
      <c r="AW109" s="39" t="s">
        <v>57</v>
      </c>
      <c r="AX109" s="39" t="s">
        <v>57</v>
      </c>
      <c r="AY109" s="39" t="s">
        <v>57</v>
      </c>
      <c r="AZ109" s="39" t="s">
        <v>57</v>
      </c>
      <c r="BA109" s="39" t="s">
        <v>57</v>
      </c>
      <c r="BB109" s="39" t="s">
        <v>57</v>
      </c>
      <c r="BC109" s="39" t="s">
        <v>57</v>
      </c>
      <c r="BE109" s="39" t="s">
        <v>96</v>
      </c>
      <c r="BF109" s="39" t="s">
        <v>146</v>
      </c>
      <c r="BG109" s="39" t="s">
        <v>57</v>
      </c>
      <c r="BH109" s="39" t="s">
        <v>57</v>
      </c>
      <c r="BI109" s="39" t="s">
        <v>57</v>
      </c>
      <c r="BJ109" s="39" t="s">
        <v>57</v>
      </c>
      <c r="BK109" s="39" t="s">
        <v>57</v>
      </c>
      <c r="BL109" s="39" t="s">
        <v>57</v>
      </c>
      <c r="BM109" s="39" t="s">
        <v>57</v>
      </c>
      <c r="BN109" s="39" t="s">
        <v>57</v>
      </c>
    </row>
    <row r="110" spans="3:66" outlineLevel="1">
      <c r="D110" s="12" t="str">
        <f>INDEX($AT110:$BC110,MATCH(General!$F$14,$AT$4:$BC$4,0))</f>
        <v>a. Heating, ventilation, and air conditioning</v>
      </c>
      <c r="E110" s="11" t="str">
        <f>INDEX($BC110:$BL110,MATCH(General!$F$14,$BC$4:$BL$4,0))</f>
        <v>years</v>
      </c>
      <c r="F110" s="105">
        <f>CAPEX!F76</f>
        <v>15</v>
      </c>
      <c r="AT110" s="39" t="s">
        <v>35</v>
      </c>
      <c r="AU110" s="39" t="s">
        <v>57</v>
      </c>
      <c r="AV110" s="39" t="s">
        <v>57</v>
      </c>
      <c r="AW110" s="39" t="s">
        <v>57</v>
      </c>
      <c r="AX110" s="39" t="s">
        <v>57</v>
      </c>
      <c r="AY110" s="39" t="s">
        <v>57</v>
      </c>
      <c r="AZ110" s="39" t="s">
        <v>57</v>
      </c>
      <c r="BA110" s="39" t="s">
        <v>57</v>
      </c>
      <c r="BB110" s="39" t="s">
        <v>57</v>
      </c>
      <c r="BC110" s="39" t="s">
        <v>57</v>
      </c>
      <c r="BE110" s="39" t="s">
        <v>96</v>
      </c>
      <c r="BF110" s="39" t="s">
        <v>146</v>
      </c>
      <c r="BG110" s="39" t="s">
        <v>57</v>
      </c>
      <c r="BH110" s="39" t="s">
        <v>57</v>
      </c>
      <c r="BI110" s="39" t="s">
        <v>57</v>
      </c>
      <c r="BJ110" s="39" t="s">
        <v>57</v>
      </c>
      <c r="BK110" s="39" t="s">
        <v>57</v>
      </c>
      <c r="BL110" s="39" t="s">
        <v>57</v>
      </c>
      <c r="BM110" s="39" t="s">
        <v>57</v>
      </c>
      <c r="BN110" s="39" t="s">
        <v>57</v>
      </c>
    </row>
    <row r="111" spans="3:66" outlineLevel="1">
      <c r="D111" s="12" t="str">
        <f>INDEX($AT111:$BC111,MATCH(General!$F$14,$AT$4:$BC$4,0))</f>
        <v>b. Solar power plant</v>
      </c>
      <c r="E111" s="11" t="str">
        <f>INDEX($BC111:$BL111,MATCH(General!$F$14,$BC$4:$BL$4,0))</f>
        <v>years</v>
      </c>
      <c r="F111" s="105">
        <f>CAPEX!F77</f>
        <v>20</v>
      </c>
      <c r="AT111" s="39" t="s">
        <v>36</v>
      </c>
      <c r="AU111" s="39" t="s">
        <v>57</v>
      </c>
      <c r="AV111" s="39" t="s">
        <v>57</v>
      </c>
      <c r="AW111" s="39" t="s">
        <v>57</v>
      </c>
      <c r="AX111" s="39" t="s">
        <v>57</v>
      </c>
      <c r="AY111" s="39" t="s">
        <v>57</v>
      </c>
      <c r="AZ111" s="39" t="s">
        <v>57</v>
      </c>
      <c r="BA111" s="39" t="s">
        <v>57</v>
      </c>
      <c r="BB111" s="39" t="s">
        <v>57</v>
      </c>
      <c r="BC111" s="39" t="s">
        <v>57</v>
      </c>
      <c r="BE111" s="39" t="s">
        <v>96</v>
      </c>
      <c r="BF111" s="39" t="s">
        <v>146</v>
      </c>
      <c r="BG111" s="39" t="s">
        <v>57</v>
      </c>
      <c r="BH111" s="39" t="s">
        <v>57</v>
      </c>
      <c r="BI111" s="39" t="s">
        <v>57</v>
      </c>
      <c r="BJ111" s="39" t="s">
        <v>57</v>
      </c>
      <c r="BK111" s="39" t="s">
        <v>57</v>
      </c>
      <c r="BL111" s="39" t="s">
        <v>57</v>
      </c>
      <c r="BM111" s="39" t="s">
        <v>57</v>
      </c>
      <c r="BN111" s="39" t="s">
        <v>57</v>
      </c>
    </row>
    <row r="112" spans="3:66" outlineLevel="1">
      <c r="D112" s="12" t="str">
        <f>INDEX($AT112:$BC112,MATCH(General!$F$14,$AT$4:$BC$4,0))</f>
        <v>c. Battery energy storage system</v>
      </c>
      <c r="E112" s="11" t="str">
        <f>INDEX($BC112:$BL112,MATCH(General!$F$14,$BC$4:$BL$4,0))</f>
        <v>years</v>
      </c>
      <c r="F112" s="105">
        <f>CAPEX!F78</f>
        <v>10</v>
      </c>
      <c r="AT112" s="39" t="s">
        <v>37</v>
      </c>
      <c r="AU112" s="39" t="s">
        <v>57</v>
      </c>
      <c r="AV112" s="39" t="s">
        <v>57</v>
      </c>
      <c r="AW112" s="39" t="s">
        <v>57</v>
      </c>
      <c r="AX112" s="39" t="s">
        <v>57</v>
      </c>
      <c r="AY112" s="39" t="s">
        <v>57</v>
      </c>
      <c r="AZ112" s="39" t="s">
        <v>57</v>
      </c>
      <c r="BA112" s="39" t="s">
        <v>57</v>
      </c>
      <c r="BB112" s="39" t="s">
        <v>57</v>
      </c>
      <c r="BC112" s="39" t="s">
        <v>57</v>
      </c>
      <c r="BE112" s="39" t="s">
        <v>96</v>
      </c>
      <c r="BF112" s="39" t="s">
        <v>146</v>
      </c>
      <c r="BG112" s="39" t="s">
        <v>57</v>
      </c>
      <c r="BH112" s="39" t="s">
        <v>57</v>
      </c>
      <c r="BI112" s="39" t="s">
        <v>57</v>
      </c>
      <c r="BJ112" s="39" t="s">
        <v>57</v>
      </c>
      <c r="BK112" s="39" t="s">
        <v>57</v>
      </c>
      <c r="BL112" s="39" t="s">
        <v>57</v>
      </c>
      <c r="BM112" s="39" t="s">
        <v>57</v>
      </c>
      <c r="BN112" s="39" t="s">
        <v>57</v>
      </c>
    </row>
    <row r="113" spans="2:66" outlineLevel="1">
      <c r="D113" s="12" t="str">
        <f>INDEX($AT113:$BC113,MATCH(General!$F$14,$AT$4:$BC$4,0))</f>
        <v>d. Charging equipment</v>
      </c>
      <c r="E113" s="11" t="str">
        <f>INDEX($BC113:$BL113,MATCH(General!$F$14,$BC$4:$BL$4,0))</f>
        <v>years</v>
      </c>
      <c r="F113" s="105">
        <f>CAPEX!F79</f>
        <v>40</v>
      </c>
      <c r="AT113" s="39" t="s">
        <v>58</v>
      </c>
      <c r="AU113" s="39" t="s">
        <v>57</v>
      </c>
      <c r="AV113" s="39" t="s">
        <v>57</v>
      </c>
      <c r="AW113" s="39" t="s">
        <v>57</v>
      </c>
      <c r="AX113" s="39" t="s">
        <v>57</v>
      </c>
      <c r="AY113" s="39" t="s">
        <v>57</v>
      </c>
      <c r="AZ113" s="39" t="s">
        <v>57</v>
      </c>
      <c r="BA113" s="39" t="s">
        <v>57</v>
      </c>
      <c r="BB113" s="39" t="s">
        <v>57</v>
      </c>
      <c r="BC113" s="39" t="s">
        <v>57</v>
      </c>
      <c r="BE113" s="39" t="s">
        <v>96</v>
      </c>
      <c r="BF113" s="39" t="s">
        <v>146</v>
      </c>
      <c r="BG113" s="39" t="s">
        <v>57</v>
      </c>
      <c r="BH113" s="39" t="s">
        <v>57</v>
      </c>
      <c r="BI113" s="39" t="s">
        <v>57</v>
      </c>
      <c r="BJ113" s="39" t="s">
        <v>57</v>
      </c>
      <c r="BK113" s="39" t="s">
        <v>57</v>
      </c>
      <c r="BL113" s="39" t="s">
        <v>57</v>
      </c>
      <c r="BM113" s="39" t="s">
        <v>57</v>
      </c>
      <c r="BN113" s="39" t="s">
        <v>57</v>
      </c>
    </row>
    <row r="114" spans="2:66" outlineLevel="1">
      <c r="D114" s="12" t="str">
        <f>INDEX($AT114:$BC114,MATCH(General!$F$14,$AT$4:$BC$4,0))</f>
        <v>e. IT equipment and sensors</v>
      </c>
      <c r="E114" s="11" t="str">
        <f>INDEX($BC114:$BL114,MATCH(General!$F$14,$BC$4:$BL$4,0))</f>
        <v>years</v>
      </c>
      <c r="F114" s="105">
        <f>CAPEX!F80</f>
        <v>10</v>
      </c>
      <c r="AT114" s="39" t="s">
        <v>38</v>
      </c>
      <c r="AU114" s="39" t="s">
        <v>57</v>
      </c>
      <c r="AV114" s="39" t="s">
        <v>57</v>
      </c>
      <c r="AW114" s="39" t="s">
        <v>57</v>
      </c>
      <c r="AX114" s="39" t="s">
        <v>57</v>
      </c>
      <c r="AY114" s="39" t="s">
        <v>57</v>
      </c>
      <c r="AZ114" s="39" t="s">
        <v>57</v>
      </c>
      <c r="BA114" s="39" t="s">
        <v>57</v>
      </c>
      <c r="BB114" s="39" t="s">
        <v>57</v>
      </c>
      <c r="BC114" s="39" t="s">
        <v>57</v>
      </c>
      <c r="BE114" s="39" t="s">
        <v>96</v>
      </c>
      <c r="BF114" s="39" t="s">
        <v>146</v>
      </c>
      <c r="BG114" s="39" t="s">
        <v>57</v>
      </c>
      <c r="BH114" s="39" t="s">
        <v>57</v>
      </c>
      <c r="BI114" s="39" t="s">
        <v>57</v>
      </c>
      <c r="BJ114" s="39" t="s">
        <v>57</v>
      </c>
      <c r="BK114" s="39" t="s">
        <v>57</v>
      </c>
      <c r="BL114" s="39" t="s">
        <v>57</v>
      </c>
      <c r="BM114" s="39" t="s">
        <v>57</v>
      </c>
      <c r="BN114" s="39" t="s">
        <v>57</v>
      </c>
    </row>
    <row r="115" spans="2:66" outlineLevel="1">
      <c r="D115" s="12" t="str">
        <f>INDEX($AT115:$BC115,MATCH(General!$F$14,$AT$4:$BC$4,0))</f>
        <v>f. Other electric equipment</v>
      </c>
      <c r="E115" s="11" t="str">
        <f>INDEX($BC115:$BL115,MATCH(General!$F$14,$BC$4:$BL$4,0))</f>
        <v>years</v>
      </c>
      <c r="F115" s="105">
        <f>CAPEX!F81</f>
        <v>10</v>
      </c>
      <c r="AT115" s="39" t="s">
        <v>39</v>
      </c>
      <c r="AU115" s="39" t="s">
        <v>57</v>
      </c>
      <c r="AV115" s="39" t="s">
        <v>57</v>
      </c>
      <c r="AW115" s="39" t="s">
        <v>57</v>
      </c>
      <c r="AX115" s="39" t="s">
        <v>57</v>
      </c>
      <c r="AY115" s="39" t="s">
        <v>57</v>
      </c>
      <c r="AZ115" s="39" t="s">
        <v>57</v>
      </c>
      <c r="BA115" s="39" t="s">
        <v>57</v>
      </c>
      <c r="BB115" s="39" t="s">
        <v>57</v>
      </c>
      <c r="BC115" s="39" t="s">
        <v>57</v>
      </c>
      <c r="BE115" s="39" t="s">
        <v>96</v>
      </c>
      <c r="BF115" s="39" t="s">
        <v>146</v>
      </c>
      <c r="BG115" s="39" t="s">
        <v>57</v>
      </c>
      <c r="BH115" s="39" t="s">
        <v>57</v>
      </c>
      <c r="BI115" s="39" t="s">
        <v>57</v>
      </c>
      <c r="BJ115" s="39" t="s">
        <v>57</v>
      </c>
      <c r="BK115" s="39" t="s">
        <v>57</v>
      </c>
      <c r="BL115" s="39" t="s">
        <v>57</v>
      </c>
      <c r="BM115" s="39" t="s">
        <v>57</v>
      </c>
      <c r="BN115" s="39" t="s">
        <v>57</v>
      </c>
    </row>
    <row r="116" spans="2:66" outlineLevel="1">
      <c r="D116" s="12" t="str">
        <f>INDEX($AT116:$BC116,MATCH(General!$F$14,$AT$4:$BC$4,0))</f>
        <v>g. Indoor lighting</v>
      </c>
      <c r="E116" s="11" t="str">
        <f>INDEX($BC116:$BL116,MATCH(General!$F$14,$BC$4:$BL$4,0))</f>
        <v>years</v>
      </c>
      <c r="F116" s="105">
        <f>CAPEX!F82</f>
        <v>10</v>
      </c>
      <c r="AT116" s="39" t="s">
        <v>40</v>
      </c>
      <c r="AU116" s="39" t="s">
        <v>57</v>
      </c>
      <c r="AV116" s="39" t="s">
        <v>57</v>
      </c>
      <c r="AW116" s="39" t="s">
        <v>57</v>
      </c>
      <c r="AX116" s="39" t="s">
        <v>57</v>
      </c>
      <c r="AY116" s="39" t="s">
        <v>57</v>
      </c>
      <c r="AZ116" s="39" t="s">
        <v>57</v>
      </c>
      <c r="BA116" s="39" t="s">
        <v>57</v>
      </c>
      <c r="BB116" s="39" t="s">
        <v>57</v>
      </c>
      <c r="BC116" s="39" t="s">
        <v>57</v>
      </c>
      <c r="BE116" s="39" t="s">
        <v>96</v>
      </c>
      <c r="BF116" s="39" t="s">
        <v>146</v>
      </c>
      <c r="BG116" s="39" t="s">
        <v>57</v>
      </c>
      <c r="BH116" s="39" t="s">
        <v>57</v>
      </c>
      <c r="BI116" s="39" t="s">
        <v>57</v>
      </c>
      <c r="BJ116" s="39" t="s">
        <v>57</v>
      </c>
      <c r="BK116" s="39" t="s">
        <v>57</v>
      </c>
      <c r="BL116" s="39" t="s">
        <v>57</v>
      </c>
      <c r="BM116" s="39" t="s">
        <v>57</v>
      </c>
      <c r="BN116" s="39" t="s">
        <v>57</v>
      </c>
    </row>
    <row r="117" spans="2:66" outlineLevel="1">
      <c r="D117" t="str">
        <f>INDEX($AT117:$BC117,MATCH(General!$F$14,$AT$4:$BC$4,0))</f>
        <v>5. Contingencies</v>
      </c>
      <c r="E117" s="11" t="str">
        <f>INDEX($BC117:$BL117,MATCH(General!$F$14,$BC$4:$BL$4,0))</f>
        <v>years</v>
      </c>
      <c r="F117" s="105">
        <f>CAPEX!F83</f>
        <v>0</v>
      </c>
      <c r="AT117" s="39" t="s">
        <v>41</v>
      </c>
      <c r="AU117" s="39" t="s">
        <v>57</v>
      </c>
      <c r="AV117" s="39" t="s">
        <v>57</v>
      </c>
      <c r="AW117" s="39" t="s">
        <v>57</v>
      </c>
      <c r="AX117" s="39" t="s">
        <v>57</v>
      </c>
      <c r="AY117" s="39" t="s">
        <v>57</v>
      </c>
      <c r="AZ117" s="39" t="s">
        <v>57</v>
      </c>
      <c r="BA117" s="39" t="s">
        <v>57</v>
      </c>
      <c r="BB117" s="39" t="s">
        <v>57</v>
      </c>
      <c r="BC117" s="39" t="s">
        <v>57</v>
      </c>
      <c r="BE117" s="39" t="s">
        <v>96</v>
      </c>
      <c r="BF117" s="39" t="s">
        <v>146</v>
      </c>
      <c r="BG117" s="39" t="s">
        <v>57</v>
      </c>
      <c r="BH117" s="39" t="s">
        <v>57</v>
      </c>
      <c r="BI117" s="39" t="s">
        <v>57</v>
      </c>
      <c r="BJ117" s="39" t="s">
        <v>57</v>
      </c>
      <c r="BK117" s="39" t="s">
        <v>57</v>
      </c>
      <c r="BL117" s="39" t="s">
        <v>57</v>
      </c>
      <c r="BM117" s="39" t="s">
        <v>57</v>
      </c>
      <c r="BN117" s="39" t="s">
        <v>57</v>
      </c>
    </row>
    <row r="118" spans="2:66" outlineLevel="1">
      <c r="D118" t="str">
        <f>INDEX($AT118:$BC118,MATCH(General!$F$14,$AT$4:$BC$4,0))</f>
        <v>6. Price adjustment</v>
      </c>
      <c r="E118" s="11" t="str">
        <f>INDEX($BC118:$BL118,MATCH(General!$F$14,$BC$4:$BL$4,0))</f>
        <v>years</v>
      </c>
      <c r="F118" s="105">
        <f>CAPEX!F84</f>
        <v>0</v>
      </c>
      <c r="AT118" s="39" t="s">
        <v>42</v>
      </c>
      <c r="AU118" s="39" t="s">
        <v>57</v>
      </c>
      <c r="AV118" s="39" t="s">
        <v>57</v>
      </c>
      <c r="AW118" s="39" t="s">
        <v>57</v>
      </c>
      <c r="AX118" s="39" t="s">
        <v>57</v>
      </c>
      <c r="AY118" s="39" t="s">
        <v>57</v>
      </c>
      <c r="AZ118" s="39" t="s">
        <v>57</v>
      </c>
      <c r="BA118" s="39" t="s">
        <v>57</v>
      </c>
      <c r="BB118" s="39" t="s">
        <v>57</v>
      </c>
      <c r="BC118" s="39" t="s">
        <v>57</v>
      </c>
      <c r="BE118" s="39" t="s">
        <v>96</v>
      </c>
      <c r="BF118" s="39" t="s">
        <v>146</v>
      </c>
      <c r="BG118" s="39" t="s">
        <v>57</v>
      </c>
      <c r="BH118" s="39" t="s">
        <v>57</v>
      </c>
      <c r="BI118" s="39" t="s">
        <v>57</v>
      </c>
      <c r="BJ118" s="39" t="s">
        <v>57</v>
      </c>
      <c r="BK118" s="39" t="s">
        <v>57</v>
      </c>
      <c r="BL118" s="39" t="s">
        <v>57</v>
      </c>
      <c r="BM118" s="39" t="s">
        <v>57</v>
      </c>
      <c r="BN118" s="39" t="s">
        <v>57</v>
      </c>
    </row>
    <row r="119" spans="2:66" outlineLevel="1">
      <c r="D119" t="str">
        <f>INDEX($AT119:$BC119,MATCH(General!$F$14,$AT$4:$BC$4,0))</f>
        <v>7. Publicity</v>
      </c>
      <c r="E119" s="11" t="str">
        <f>INDEX($BC119:$BL119,MATCH(General!$F$14,$BC$4:$BL$4,0))</f>
        <v>years</v>
      </c>
      <c r="F119" s="105">
        <f>CAPEX!F85</f>
        <v>0</v>
      </c>
      <c r="AT119" s="39" t="s">
        <v>43</v>
      </c>
      <c r="AU119" s="39" t="s">
        <v>57</v>
      </c>
      <c r="AV119" s="39" t="s">
        <v>57</v>
      </c>
      <c r="AW119" s="39" t="s">
        <v>57</v>
      </c>
      <c r="AX119" s="39" t="s">
        <v>57</v>
      </c>
      <c r="AY119" s="39" t="s">
        <v>57</v>
      </c>
      <c r="AZ119" s="39" t="s">
        <v>57</v>
      </c>
      <c r="BA119" s="39" t="s">
        <v>57</v>
      </c>
      <c r="BB119" s="39" t="s">
        <v>57</v>
      </c>
      <c r="BC119" s="39" t="s">
        <v>57</v>
      </c>
      <c r="BE119" s="39" t="s">
        <v>96</v>
      </c>
      <c r="BF119" s="39" t="s">
        <v>146</v>
      </c>
      <c r="BG119" s="39" t="s">
        <v>57</v>
      </c>
      <c r="BH119" s="39" t="s">
        <v>57</v>
      </c>
      <c r="BI119" s="39" t="s">
        <v>57</v>
      </c>
      <c r="BJ119" s="39" t="s">
        <v>57</v>
      </c>
      <c r="BK119" s="39" t="s">
        <v>57</v>
      </c>
      <c r="BL119" s="39" t="s">
        <v>57</v>
      </c>
      <c r="BM119" s="39" t="s">
        <v>57</v>
      </c>
      <c r="BN119" s="39" t="s">
        <v>57</v>
      </c>
    </row>
    <row r="120" spans="2:66" outlineLevel="1">
      <c r="D120" t="str">
        <f>INDEX($AT120:$BC120,MATCH(General!$F$14,$AT$4:$BC$4,0))</f>
        <v>8. Supervision during contrusction implementation</v>
      </c>
      <c r="E120" s="11" t="str">
        <f>INDEX($BC120:$BL120,MATCH(General!$F$14,$BC$4:$BL$4,0))</f>
        <v>years</v>
      </c>
      <c r="F120" s="105">
        <f>CAPEX!F86</f>
        <v>0</v>
      </c>
      <c r="AT120" s="39" t="s">
        <v>44</v>
      </c>
      <c r="AU120" s="39" t="s">
        <v>57</v>
      </c>
      <c r="AV120" s="39" t="s">
        <v>57</v>
      </c>
      <c r="AW120" s="39" t="s">
        <v>57</v>
      </c>
      <c r="AX120" s="39" t="s">
        <v>57</v>
      </c>
      <c r="AY120" s="39" t="s">
        <v>57</v>
      </c>
      <c r="AZ120" s="39" t="s">
        <v>57</v>
      </c>
      <c r="BA120" s="39" t="s">
        <v>57</v>
      </c>
      <c r="BB120" s="39" t="s">
        <v>57</v>
      </c>
      <c r="BC120" s="39" t="s">
        <v>57</v>
      </c>
      <c r="BE120" s="39" t="s">
        <v>96</v>
      </c>
      <c r="BF120" s="39" t="s">
        <v>146</v>
      </c>
      <c r="BG120" s="39" t="s">
        <v>57</v>
      </c>
      <c r="BH120" s="39" t="s">
        <v>57</v>
      </c>
      <c r="BI120" s="39" t="s">
        <v>57</v>
      </c>
      <c r="BJ120" s="39" t="s">
        <v>57</v>
      </c>
      <c r="BK120" s="39" t="s">
        <v>57</v>
      </c>
      <c r="BL120" s="39" t="s">
        <v>57</v>
      </c>
      <c r="BM120" s="39" t="s">
        <v>57</v>
      </c>
      <c r="BN120" s="39" t="s">
        <v>57</v>
      </c>
    </row>
    <row r="121" spans="2:66" outlineLevel="1">
      <c r="D121" t="str">
        <f>INDEX($AT121:$BC121,MATCH(General!$F$14,$AT$4:$BC$4,0))</f>
        <v>9. Technical assistance</v>
      </c>
      <c r="E121" s="11" t="str">
        <f>INDEX($BC121:$BL121,MATCH(General!$F$14,$BC$4:$BL$4,0))</f>
        <v>years</v>
      </c>
      <c r="F121" s="105">
        <f>CAPEX!F87</f>
        <v>0</v>
      </c>
      <c r="AT121" s="39" t="s">
        <v>45</v>
      </c>
      <c r="AU121" s="39" t="s">
        <v>57</v>
      </c>
      <c r="AV121" s="39" t="s">
        <v>57</v>
      </c>
      <c r="AW121" s="39" t="s">
        <v>57</v>
      </c>
      <c r="AX121" s="39" t="s">
        <v>57</v>
      </c>
      <c r="AY121" s="39" t="s">
        <v>57</v>
      </c>
      <c r="AZ121" s="39" t="s">
        <v>57</v>
      </c>
      <c r="BA121" s="39" t="s">
        <v>57</v>
      </c>
      <c r="BB121" s="39" t="s">
        <v>57</v>
      </c>
      <c r="BC121" s="39" t="s">
        <v>57</v>
      </c>
      <c r="BE121" s="39" t="s">
        <v>96</v>
      </c>
      <c r="BF121" s="39" t="s">
        <v>146</v>
      </c>
      <c r="BG121" s="39" t="s">
        <v>57</v>
      </c>
      <c r="BH121" s="39" t="s">
        <v>57</v>
      </c>
      <c r="BI121" s="39" t="s">
        <v>57</v>
      </c>
      <c r="BJ121" s="39" t="s">
        <v>57</v>
      </c>
      <c r="BK121" s="39" t="s">
        <v>57</v>
      </c>
      <c r="BL121" s="39" t="s">
        <v>57</v>
      </c>
      <c r="BM121" s="39" t="s">
        <v>57</v>
      </c>
      <c r="BN121" s="39" t="s">
        <v>57</v>
      </c>
    </row>
    <row r="122" spans="2:66" outlineLevel="1">
      <c r="E122" s="11"/>
    </row>
    <row r="123" spans="2:66" outlineLevel="1">
      <c r="B123" s="5" t="str">
        <f>INDEX($AT123:$BC123,MATCH(General!$F$14,$AT$4:$BC$4,0))</f>
        <v>Replacement &amp; decommissioning costs</v>
      </c>
      <c r="C123" s="5"/>
      <c r="D123" s="5"/>
      <c r="E123" s="19"/>
      <c r="F123" s="5"/>
      <c r="G123" s="5"/>
      <c r="H123" s="5"/>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T123" s="39" t="s">
        <v>79</v>
      </c>
      <c r="AU123" s="39" t="s">
        <v>57</v>
      </c>
      <c r="AV123" s="39" t="s">
        <v>57</v>
      </c>
      <c r="AW123" s="39" t="s">
        <v>57</v>
      </c>
      <c r="AX123" s="39" t="s">
        <v>57</v>
      </c>
      <c r="AY123" s="39" t="s">
        <v>57</v>
      </c>
      <c r="AZ123" s="39" t="s">
        <v>57</v>
      </c>
      <c r="BA123" s="39" t="s">
        <v>57</v>
      </c>
      <c r="BB123" s="39" t="s">
        <v>57</v>
      </c>
      <c r="BC123" s="39" t="s">
        <v>57</v>
      </c>
    </row>
    <row r="124" spans="2:66" outlineLevel="1">
      <c r="E124" s="11"/>
    </row>
    <row r="125" spans="2:66" outlineLevel="1">
      <c r="D125" s="107" t="str">
        <f>CAPEX!D93</f>
        <v>[…]</v>
      </c>
      <c r="E125" s="11" t="str">
        <f>General!$F$16</f>
        <v>EUR</v>
      </c>
      <c r="F125" s="25">
        <f t="shared" ref="F125:F129" si="76">SUM(I125:AR125)</f>
        <v>0</v>
      </c>
      <c r="I125" s="104">
        <f>CAPEX!G93</f>
        <v>0</v>
      </c>
      <c r="J125" s="104">
        <f>CAPEX!H93</f>
        <v>0</v>
      </c>
      <c r="K125" s="104">
        <f>CAPEX!I93</f>
        <v>0</v>
      </c>
      <c r="L125" s="104">
        <f>CAPEX!J93</f>
        <v>0</v>
      </c>
      <c r="M125" s="104">
        <f>CAPEX!K93</f>
        <v>0</v>
      </c>
      <c r="N125" s="104">
        <f>CAPEX!L93</f>
        <v>0</v>
      </c>
      <c r="O125" s="104">
        <f>CAPEX!M93</f>
        <v>0</v>
      </c>
      <c r="P125" s="104">
        <f>CAPEX!N93</f>
        <v>0</v>
      </c>
      <c r="Q125" s="104">
        <f>CAPEX!O93</f>
        <v>0</v>
      </c>
      <c r="R125" s="104">
        <f>CAPEX!P93</f>
        <v>0</v>
      </c>
      <c r="S125" s="104">
        <f>CAPEX!Q93</f>
        <v>0</v>
      </c>
      <c r="T125" s="104">
        <f>CAPEX!R93</f>
        <v>0</v>
      </c>
      <c r="U125" s="104">
        <f>CAPEX!S93</f>
        <v>0</v>
      </c>
      <c r="V125" s="104">
        <f>CAPEX!T93</f>
        <v>0</v>
      </c>
      <c r="W125" s="104">
        <f>CAPEX!U93</f>
        <v>0</v>
      </c>
      <c r="X125" s="104">
        <f>CAPEX!V93</f>
        <v>0</v>
      </c>
      <c r="Y125" s="104">
        <f>CAPEX!W93</f>
        <v>0</v>
      </c>
      <c r="Z125" s="104">
        <f>CAPEX!X93</f>
        <v>0</v>
      </c>
      <c r="AA125" s="104">
        <f>CAPEX!Y93</f>
        <v>0</v>
      </c>
      <c r="AB125" s="104">
        <f>CAPEX!Z93</f>
        <v>0</v>
      </c>
      <c r="AC125" s="104">
        <f>CAPEX!AA93</f>
        <v>0</v>
      </c>
      <c r="AD125" s="104">
        <f>CAPEX!AB93</f>
        <v>0</v>
      </c>
      <c r="AE125" s="104">
        <f>CAPEX!AC93</f>
        <v>0</v>
      </c>
      <c r="AF125" s="104">
        <f>CAPEX!AD93</f>
        <v>0</v>
      </c>
      <c r="AG125" s="104">
        <f>CAPEX!AE93</f>
        <v>0</v>
      </c>
      <c r="AH125" s="104">
        <f>CAPEX!AF93</f>
        <v>0</v>
      </c>
      <c r="AI125" s="104">
        <f>CAPEX!AG93</f>
        <v>0</v>
      </c>
      <c r="AJ125" s="104">
        <f>CAPEX!AH93</f>
        <v>0</v>
      </c>
      <c r="AK125" s="104">
        <f>CAPEX!AI93</f>
        <v>0</v>
      </c>
      <c r="AL125" s="104">
        <f>CAPEX!AJ93</f>
        <v>0</v>
      </c>
      <c r="AM125" s="104">
        <f>CAPEX!AK93</f>
        <v>0</v>
      </c>
      <c r="AN125" s="104">
        <f>CAPEX!AL93</f>
        <v>0</v>
      </c>
      <c r="AO125" s="104">
        <f>CAPEX!AM93</f>
        <v>0</v>
      </c>
      <c r="AP125" s="104">
        <f>CAPEX!AN93</f>
        <v>0</v>
      </c>
      <c r="AQ125" s="104">
        <f>CAPEX!AO93</f>
        <v>0</v>
      </c>
      <c r="AR125" s="104">
        <f>CAPEX!AP93</f>
        <v>0</v>
      </c>
      <c r="AT125" s="8"/>
      <c r="AU125" s="8"/>
      <c r="AV125" s="8"/>
      <c r="AW125" s="8"/>
      <c r="AX125" s="8"/>
      <c r="AY125" s="8"/>
      <c r="AZ125" s="8"/>
      <c r="BA125" s="8"/>
      <c r="BB125" s="8"/>
      <c r="BC125" s="8"/>
      <c r="BE125" s="8"/>
      <c r="BF125" s="8"/>
      <c r="BG125" s="8"/>
      <c r="BH125" s="8"/>
      <c r="BI125" s="8"/>
      <c r="BJ125" s="8"/>
      <c r="BK125" s="8"/>
      <c r="BL125" s="8"/>
      <c r="BM125" s="8"/>
      <c r="BN125" s="8"/>
    </row>
    <row r="126" spans="2:66" outlineLevel="1">
      <c r="D126" s="107" t="str">
        <f>CAPEX!D94</f>
        <v>[…]</v>
      </c>
      <c r="E126" s="11" t="str">
        <f>General!$F$16</f>
        <v>EUR</v>
      </c>
      <c r="F126" s="25">
        <f t="shared" si="76"/>
        <v>0</v>
      </c>
      <c r="I126" s="104">
        <f>CAPEX!G94</f>
        <v>0</v>
      </c>
      <c r="J126" s="104">
        <f>CAPEX!H94</f>
        <v>0</v>
      </c>
      <c r="K126" s="104">
        <f>CAPEX!I94</f>
        <v>0</v>
      </c>
      <c r="L126" s="104">
        <f>CAPEX!J94</f>
        <v>0</v>
      </c>
      <c r="M126" s="104">
        <f>CAPEX!K94</f>
        <v>0</v>
      </c>
      <c r="N126" s="104">
        <f>CAPEX!L94</f>
        <v>0</v>
      </c>
      <c r="O126" s="104">
        <f>CAPEX!M94</f>
        <v>0</v>
      </c>
      <c r="P126" s="104">
        <f>CAPEX!N94</f>
        <v>0</v>
      </c>
      <c r="Q126" s="104">
        <f>CAPEX!O94</f>
        <v>0</v>
      </c>
      <c r="R126" s="104">
        <f>CAPEX!P94</f>
        <v>0</v>
      </c>
      <c r="S126" s="104">
        <f>CAPEX!Q94</f>
        <v>0</v>
      </c>
      <c r="T126" s="104">
        <f>CAPEX!R94</f>
        <v>0</v>
      </c>
      <c r="U126" s="104">
        <f>CAPEX!S94</f>
        <v>0</v>
      </c>
      <c r="V126" s="104">
        <f>CAPEX!T94</f>
        <v>0</v>
      </c>
      <c r="W126" s="104">
        <f>CAPEX!U94</f>
        <v>0</v>
      </c>
      <c r="X126" s="104">
        <f>CAPEX!V94</f>
        <v>0</v>
      </c>
      <c r="Y126" s="104">
        <f>CAPEX!W94</f>
        <v>0</v>
      </c>
      <c r="Z126" s="104">
        <f>CAPEX!X94</f>
        <v>0</v>
      </c>
      <c r="AA126" s="104">
        <f>CAPEX!Y94</f>
        <v>0</v>
      </c>
      <c r="AB126" s="104">
        <f>CAPEX!Z94</f>
        <v>0</v>
      </c>
      <c r="AC126" s="104">
        <f>CAPEX!AA94</f>
        <v>0</v>
      </c>
      <c r="AD126" s="104">
        <f>CAPEX!AB94</f>
        <v>0</v>
      </c>
      <c r="AE126" s="104">
        <f>CAPEX!AC94</f>
        <v>0</v>
      </c>
      <c r="AF126" s="104">
        <f>CAPEX!AD94</f>
        <v>0</v>
      </c>
      <c r="AG126" s="104">
        <f>CAPEX!AE94</f>
        <v>0</v>
      </c>
      <c r="AH126" s="104">
        <f>CAPEX!AF94</f>
        <v>0</v>
      </c>
      <c r="AI126" s="104">
        <f>CAPEX!AG94</f>
        <v>0</v>
      </c>
      <c r="AJ126" s="104">
        <f>CAPEX!AH94</f>
        <v>0</v>
      </c>
      <c r="AK126" s="104">
        <f>CAPEX!AI94</f>
        <v>0</v>
      </c>
      <c r="AL126" s="104">
        <f>CAPEX!AJ94</f>
        <v>0</v>
      </c>
      <c r="AM126" s="104">
        <f>CAPEX!AK94</f>
        <v>0</v>
      </c>
      <c r="AN126" s="104">
        <f>CAPEX!AL94</f>
        <v>0</v>
      </c>
      <c r="AO126" s="104">
        <f>CAPEX!AM94</f>
        <v>0</v>
      </c>
      <c r="AP126" s="104">
        <f>CAPEX!AN94</f>
        <v>0</v>
      </c>
      <c r="AQ126" s="104">
        <f>CAPEX!AO94</f>
        <v>0</v>
      </c>
      <c r="AR126" s="104">
        <f>CAPEX!AP94</f>
        <v>0</v>
      </c>
      <c r="AT126" s="8"/>
      <c r="AU126" s="8"/>
      <c r="AV126" s="8"/>
      <c r="AW126" s="8"/>
      <c r="AX126" s="8"/>
      <c r="AY126" s="8"/>
      <c r="AZ126" s="8"/>
      <c r="BA126" s="8"/>
      <c r="BB126" s="8"/>
      <c r="BC126" s="8"/>
      <c r="BE126" s="8"/>
      <c r="BF126" s="8"/>
      <c r="BG126" s="8"/>
      <c r="BH126" s="8"/>
      <c r="BI126" s="8"/>
      <c r="BJ126" s="8"/>
      <c r="BK126" s="8"/>
      <c r="BL126" s="8"/>
      <c r="BM126" s="8"/>
      <c r="BN126" s="8"/>
    </row>
    <row r="127" spans="2:66" outlineLevel="1">
      <c r="D127" s="107" t="str">
        <f>CAPEX!D95</f>
        <v>[…]</v>
      </c>
      <c r="E127" s="11" t="str">
        <f>General!$F$16</f>
        <v>EUR</v>
      </c>
      <c r="F127" s="25">
        <f t="shared" si="76"/>
        <v>0</v>
      </c>
      <c r="I127" s="104">
        <f>CAPEX!G95</f>
        <v>0</v>
      </c>
      <c r="J127" s="104">
        <f>CAPEX!H95</f>
        <v>0</v>
      </c>
      <c r="K127" s="104">
        <f>CAPEX!I95</f>
        <v>0</v>
      </c>
      <c r="L127" s="104">
        <f>CAPEX!J95</f>
        <v>0</v>
      </c>
      <c r="M127" s="104">
        <f>CAPEX!K95</f>
        <v>0</v>
      </c>
      <c r="N127" s="104">
        <f>CAPEX!L95</f>
        <v>0</v>
      </c>
      <c r="O127" s="104">
        <f>CAPEX!M95</f>
        <v>0</v>
      </c>
      <c r="P127" s="104">
        <f>CAPEX!N95</f>
        <v>0</v>
      </c>
      <c r="Q127" s="104">
        <f>CAPEX!O95</f>
        <v>0</v>
      </c>
      <c r="R127" s="104">
        <f>CAPEX!P95</f>
        <v>0</v>
      </c>
      <c r="S127" s="104">
        <f>CAPEX!Q95</f>
        <v>0</v>
      </c>
      <c r="T127" s="104">
        <f>CAPEX!R95</f>
        <v>0</v>
      </c>
      <c r="U127" s="104">
        <f>CAPEX!S95</f>
        <v>0</v>
      </c>
      <c r="V127" s="104">
        <f>CAPEX!T95</f>
        <v>0</v>
      </c>
      <c r="W127" s="104">
        <f>CAPEX!U95</f>
        <v>0</v>
      </c>
      <c r="X127" s="104">
        <f>CAPEX!V95</f>
        <v>0</v>
      </c>
      <c r="Y127" s="104">
        <f>CAPEX!W95</f>
        <v>0</v>
      </c>
      <c r="Z127" s="104">
        <f>CAPEX!X95</f>
        <v>0</v>
      </c>
      <c r="AA127" s="104">
        <f>CAPEX!Y95</f>
        <v>0</v>
      </c>
      <c r="AB127" s="104">
        <f>CAPEX!Z95</f>
        <v>0</v>
      </c>
      <c r="AC127" s="104">
        <f>CAPEX!AA95</f>
        <v>0</v>
      </c>
      <c r="AD127" s="104">
        <f>CAPEX!AB95</f>
        <v>0</v>
      </c>
      <c r="AE127" s="104">
        <f>CAPEX!AC95</f>
        <v>0</v>
      </c>
      <c r="AF127" s="104">
        <f>CAPEX!AD95</f>
        <v>0</v>
      </c>
      <c r="AG127" s="104">
        <f>CAPEX!AE95</f>
        <v>0</v>
      </c>
      <c r="AH127" s="104">
        <f>CAPEX!AF95</f>
        <v>0</v>
      </c>
      <c r="AI127" s="104">
        <f>CAPEX!AG95</f>
        <v>0</v>
      </c>
      <c r="AJ127" s="104">
        <f>CAPEX!AH95</f>
        <v>0</v>
      </c>
      <c r="AK127" s="104">
        <f>CAPEX!AI95</f>
        <v>0</v>
      </c>
      <c r="AL127" s="104">
        <f>CAPEX!AJ95</f>
        <v>0</v>
      </c>
      <c r="AM127" s="104">
        <f>CAPEX!AK95</f>
        <v>0</v>
      </c>
      <c r="AN127" s="104">
        <f>CAPEX!AL95</f>
        <v>0</v>
      </c>
      <c r="AO127" s="104">
        <f>CAPEX!AM95</f>
        <v>0</v>
      </c>
      <c r="AP127" s="104">
        <f>CAPEX!AN95</f>
        <v>0</v>
      </c>
      <c r="AQ127" s="104">
        <f>CAPEX!AO95</f>
        <v>0</v>
      </c>
      <c r="AR127" s="104">
        <f>CAPEX!AP95</f>
        <v>0</v>
      </c>
      <c r="AT127" s="8"/>
      <c r="AU127" s="8"/>
      <c r="AV127" s="8"/>
      <c r="AW127" s="8"/>
      <c r="AX127" s="8"/>
      <c r="AY127" s="8"/>
      <c r="AZ127" s="8"/>
      <c r="BA127" s="8"/>
      <c r="BB127" s="8"/>
      <c r="BC127" s="8"/>
      <c r="BE127" s="8"/>
      <c r="BF127" s="8"/>
      <c r="BG127" s="8"/>
      <c r="BH127" s="8"/>
      <c r="BI127" s="8"/>
      <c r="BJ127" s="8"/>
      <c r="BK127" s="8"/>
      <c r="BL127" s="8"/>
      <c r="BM127" s="8"/>
      <c r="BN127" s="8"/>
    </row>
    <row r="128" spans="2:66" outlineLevel="1">
      <c r="D128" s="107" t="str">
        <f>CAPEX!D96</f>
        <v>[…]</v>
      </c>
      <c r="E128" s="11" t="str">
        <f>General!$F$16</f>
        <v>EUR</v>
      </c>
      <c r="F128" s="25">
        <f t="shared" si="76"/>
        <v>0</v>
      </c>
      <c r="I128" s="104">
        <f>CAPEX!G96</f>
        <v>0</v>
      </c>
      <c r="J128" s="104">
        <f>CAPEX!H96</f>
        <v>0</v>
      </c>
      <c r="K128" s="104">
        <f>CAPEX!I96</f>
        <v>0</v>
      </c>
      <c r="L128" s="104">
        <f>CAPEX!J96</f>
        <v>0</v>
      </c>
      <c r="M128" s="104">
        <f>CAPEX!K96</f>
        <v>0</v>
      </c>
      <c r="N128" s="104">
        <f>CAPEX!L96</f>
        <v>0</v>
      </c>
      <c r="O128" s="104">
        <f>CAPEX!M96</f>
        <v>0</v>
      </c>
      <c r="P128" s="104">
        <f>CAPEX!N96</f>
        <v>0</v>
      </c>
      <c r="Q128" s="104">
        <f>CAPEX!O96</f>
        <v>0</v>
      </c>
      <c r="R128" s="104">
        <f>CAPEX!P96</f>
        <v>0</v>
      </c>
      <c r="S128" s="104">
        <f>CAPEX!Q96</f>
        <v>0</v>
      </c>
      <c r="T128" s="104">
        <f>CAPEX!R96</f>
        <v>0</v>
      </c>
      <c r="U128" s="104">
        <f>CAPEX!S96</f>
        <v>0</v>
      </c>
      <c r="V128" s="104">
        <f>CAPEX!T96</f>
        <v>0</v>
      </c>
      <c r="W128" s="104">
        <f>CAPEX!U96</f>
        <v>0</v>
      </c>
      <c r="X128" s="104">
        <f>CAPEX!V96</f>
        <v>0</v>
      </c>
      <c r="Y128" s="104">
        <f>CAPEX!W96</f>
        <v>0</v>
      </c>
      <c r="Z128" s="104">
        <f>CAPEX!X96</f>
        <v>0</v>
      </c>
      <c r="AA128" s="104">
        <f>CAPEX!Y96</f>
        <v>0</v>
      </c>
      <c r="AB128" s="104">
        <f>CAPEX!Z96</f>
        <v>0</v>
      </c>
      <c r="AC128" s="104">
        <f>CAPEX!AA96</f>
        <v>0</v>
      </c>
      <c r="AD128" s="104">
        <f>CAPEX!AB96</f>
        <v>0</v>
      </c>
      <c r="AE128" s="104">
        <f>CAPEX!AC96</f>
        <v>0</v>
      </c>
      <c r="AF128" s="104">
        <f>CAPEX!AD96</f>
        <v>0</v>
      </c>
      <c r="AG128" s="104">
        <f>CAPEX!AE96</f>
        <v>0</v>
      </c>
      <c r="AH128" s="104">
        <f>CAPEX!AF96</f>
        <v>0</v>
      </c>
      <c r="AI128" s="104">
        <f>CAPEX!AG96</f>
        <v>0</v>
      </c>
      <c r="AJ128" s="104">
        <f>CAPEX!AH96</f>
        <v>0</v>
      </c>
      <c r="AK128" s="104">
        <f>CAPEX!AI96</f>
        <v>0</v>
      </c>
      <c r="AL128" s="104">
        <f>CAPEX!AJ96</f>
        <v>0</v>
      </c>
      <c r="AM128" s="104">
        <f>CAPEX!AK96</f>
        <v>0</v>
      </c>
      <c r="AN128" s="104">
        <f>CAPEX!AL96</f>
        <v>0</v>
      </c>
      <c r="AO128" s="104">
        <f>CAPEX!AM96</f>
        <v>0</v>
      </c>
      <c r="AP128" s="104">
        <f>CAPEX!AN96</f>
        <v>0</v>
      </c>
      <c r="AQ128" s="104">
        <f>CAPEX!AO96</f>
        <v>0</v>
      </c>
      <c r="AR128" s="104">
        <f>CAPEX!AP96</f>
        <v>0</v>
      </c>
      <c r="AT128" s="8"/>
      <c r="AU128" s="8"/>
      <c r="AV128" s="8"/>
      <c r="AW128" s="8"/>
      <c r="AX128" s="8"/>
      <c r="AY128" s="8"/>
      <c r="AZ128" s="8"/>
      <c r="BA128" s="8"/>
      <c r="BB128" s="8"/>
      <c r="BC128" s="8"/>
      <c r="BE128" s="8"/>
      <c r="BF128" s="8"/>
      <c r="BG128" s="8"/>
      <c r="BH128" s="8"/>
      <c r="BI128" s="8"/>
      <c r="BJ128" s="8"/>
      <c r="BK128" s="8"/>
      <c r="BL128" s="8"/>
      <c r="BM128" s="8"/>
      <c r="BN128" s="8"/>
    </row>
    <row r="129" spans="1:66" outlineLevel="1">
      <c r="D129" s="107" t="str">
        <f>CAPEX!D97</f>
        <v>[…]</v>
      </c>
      <c r="E129" s="11" t="str">
        <f>General!$F$16</f>
        <v>EUR</v>
      </c>
      <c r="F129" s="25">
        <f t="shared" si="76"/>
        <v>0</v>
      </c>
      <c r="I129" s="104">
        <f>CAPEX!G97</f>
        <v>0</v>
      </c>
      <c r="J129" s="104">
        <f>CAPEX!H97</f>
        <v>0</v>
      </c>
      <c r="K129" s="104">
        <f>CAPEX!I97</f>
        <v>0</v>
      </c>
      <c r="L129" s="104">
        <f>CAPEX!J97</f>
        <v>0</v>
      </c>
      <c r="M129" s="104">
        <f>CAPEX!K97</f>
        <v>0</v>
      </c>
      <c r="N129" s="104">
        <f>CAPEX!L97</f>
        <v>0</v>
      </c>
      <c r="O129" s="104">
        <f>CAPEX!M97</f>
        <v>0</v>
      </c>
      <c r="P129" s="104">
        <f>CAPEX!N97</f>
        <v>0</v>
      </c>
      <c r="Q129" s="104">
        <f>CAPEX!O97</f>
        <v>0</v>
      </c>
      <c r="R129" s="104">
        <f>CAPEX!P97</f>
        <v>0</v>
      </c>
      <c r="S129" s="104">
        <f>CAPEX!Q97</f>
        <v>0</v>
      </c>
      <c r="T129" s="104">
        <f>CAPEX!R97</f>
        <v>0</v>
      </c>
      <c r="U129" s="104">
        <f>CAPEX!S97</f>
        <v>0</v>
      </c>
      <c r="V129" s="104">
        <f>CAPEX!T97</f>
        <v>0</v>
      </c>
      <c r="W129" s="104">
        <f>CAPEX!U97</f>
        <v>0</v>
      </c>
      <c r="X129" s="104">
        <f>CAPEX!V97</f>
        <v>0</v>
      </c>
      <c r="Y129" s="104">
        <f>CAPEX!W97</f>
        <v>0</v>
      </c>
      <c r="Z129" s="104">
        <f>CAPEX!X97</f>
        <v>0</v>
      </c>
      <c r="AA129" s="104">
        <f>CAPEX!Y97</f>
        <v>0</v>
      </c>
      <c r="AB129" s="104">
        <f>CAPEX!Z97</f>
        <v>0</v>
      </c>
      <c r="AC129" s="104">
        <f>CAPEX!AA97</f>
        <v>0</v>
      </c>
      <c r="AD129" s="104">
        <f>CAPEX!AB97</f>
        <v>0</v>
      </c>
      <c r="AE129" s="104">
        <f>CAPEX!AC97</f>
        <v>0</v>
      </c>
      <c r="AF129" s="104">
        <f>CAPEX!AD97</f>
        <v>0</v>
      </c>
      <c r="AG129" s="104">
        <f>CAPEX!AE97</f>
        <v>0</v>
      </c>
      <c r="AH129" s="104">
        <f>CAPEX!AF97</f>
        <v>0</v>
      </c>
      <c r="AI129" s="104">
        <f>CAPEX!AG97</f>
        <v>0</v>
      </c>
      <c r="AJ129" s="104">
        <f>CAPEX!AH97</f>
        <v>0</v>
      </c>
      <c r="AK129" s="104">
        <f>CAPEX!AI97</f>
        <v>0</v>
      </c>
      <c r="AL129" s="104">
        <f>CAPEX!AJ97</f>
        <v>0</v>
      </c>
      <c r="AM129" s="104">
        <f>CAPEX!AK97</f>
        <v>0</v>
      </c>
      <c r="AN129" s="104">
        <f>CAPEX!AL97</f>
        <v>0</v>
      </c>
      <c r="AO129" s="104">
        <f>CAPEX!AM97</f>
        <v>0</v>
      </c>
      <c r="AP129" s="104">
        <f>CAPEX!AN97</f>
        <v>0</v>
      </c>
      <c r="AQ129" s="104">
        <f>CAPEX!AO97</f>
        <v>0</v>
      </c>
      <c r="AR129" s="104">
        <f>CAPEX!AP97</f>
        <v>0</v>
      </c>
      <c r="AT129" s="8"/>
      <c r="AU129" s="8"/>
      <c r="AV129" s="8"/>
      <c r="AW129" s="8"/>
      <c r="AX129" s="8"/>
      <c r="AY129" s="8"/>
      <c r="AZ129" s="8"/>
      <c r="BA129" s="8"/>
      <c r="BB129" s="8"/>
      <c r="BC129" s="8"/>
      <c r="BE129" s="8"/>
      <c r="BF129" s="8"/>
      <c r="BG129" s="8"/>
      <c r="BH129" s="8"/>
      <c r="BI129" s="8"/>
      <c r="BJ129" s="8"/>
      <c r="BK129" s="8"/>
      <c r="BL129" s="8"/>
      <c r="BM129" s="8"/>
      <c r="BN129" s="8"/>
    </row>
    <row r="130" spans="1:66" outlineLevel="1">
      <c r="D130" s="2" t="str">
        <f>INDEX($AT130:$BC130,MATCH(General!$F$14,$AT$4:$BC$4,0))</f>
        <v>Total cost</v>
      </c>
      <c r="E130" s="17" t="str">
        <f>General!$F$16</f>
        <v>EUR</v>
      </c>
      <c r="F130" s="28">
        <f>SUM(I130:AR130)</f>
        <v>0</v>
      </c>
      <c r="I130" s="16">
        <f>SUM(I125:I129)</f>
        <v>0</v>
      </c>
      <c r="J130" s="16">
        <f t="shared" ref="J130" si="77">SUM(J125:J129)</f>
        <v>0</v>
      </c>
      <c r="K130" s="16">
        <f t="shared" ref="K130" si="78">SUM(K125:K129)</f>
        <v>0</v>
      </c>
      <c r="L130" s="16">
        <f t="shared" ref="L130" si="79">SUM(L125:L129)</f>
        <v>0</v>
      </c>
      <c r="M130" s="16">
        <f t="shared" ref="M130" si="80">SUM(M125:M129)</f>
        <v>0</v>
      </c>
      <c r="N130" s="16">
        <f t="shared" ref="N130" si="81">SUM(N125:N129)</f>
        <v>0</v>
      </c>
      <c r="O130" s="16">
        <f t="shared" ref="O130" si="82">SUM(O125:O129)</f>
        <v>0</v>
      </c>
      <c r="P130" s="16">
        <f t="shared" ref="P130:AR130" si="83">SUM(P125:P129)</f>
        <v>0</v>
      </c>
      <c r="Q130" s="16">
        <f t="shared" si="83"/>
        <v>0</v>
      </c>
      <c r="R130" s="16">
        <f t="shared" si="83"/>
        <v>0</v>
      </c>
      <c r="S130" s="16">
        <f t="shared" si="83"/>
        <v>0</v>
      </c>
      <c r="T130" s="16">
        <f t="shared" si="83"/>
        <v>0</v>
      </c>
      <c r="U130" s="16">
        <f t="shared" si="83"/>
        <v>0</v>
      </c>
      <c r="V130" s="16">
        <f t="shared" si="83"/>
        <v>0</v>
      </c>
      <c r="W130" s="16">
        <f t="shared" si="83"/>
        <v>0</v>
      </c>
      <c r="X130" s="16">
        <f t="shared" si="83"/>
        <v>0</v>
      </c>
      <c r="Y130" s="16">
        <f t="shared" si="83"/>
        <v>0</v>
      </c>
      <c r="Z130" s="16">
        <f t="shared" si="83"/>
        <v>0</v>
      </c>
      <c r="AA130" s="16">
        <f t="shared" si="83"/>
        <v>0</v>
      </c>
      <c r="AB130" s="16">
        <f t="shared" si="83"/>
        <v>0</v>
      </c>
      <c r="AC130" s="16">
        <f t="shared" si="83"/>
        <v>0</v>
      </c>
      <c r="AD130" s="16">
        <f t="shared" si="83"/>
        <v>0</v>
      </c>
      <c r="AE130" s="16">
        <f t="shared" si="83"/>
        <v>0</v>
      </c>
      <c r="AF130" s="16">
        <f t="shared" si="83"/>
        <v>0</v>
      </c>
      <c r="AG130" s="16">
        <f t="shared" si="83"/>
        <v>0</v>
      </c>
      <c r="AH130" s="16">
        <f t="shared" si="83"/>
        <v>0</v>
      </c>
      <c r="AI130" s="16">
        <f t="shared" si="83"/>
        <v>0</v>
      </c>
      <c r="AJ130" s="16">
        <f t="shared" si="83"/>
        <v>0</v>
      </c>
      <c r="AK130" s="16">
        <f t="shared" si="83"/>
        <v>0</v>
      </c>
      <c r="AL130" s="16">
        <f t="shared" si="83"/>
        <v>0</v>
      </c>
      <c r="AM130" s="16">
        <f t="shared" si="83"/>
        <v>0</v>
      </c>
      <c r="AN130" s="16">
        <f t="shared" si="83"/>
        <v>0</v>
      </c>
      <c r="AO130" s="16">
        <f t="shared" si="83"/>
        <v>0</v>
      </c>
      <c r="AP130" s="16">
        <f t="shared" si="83"/>
        <v>0</v>
      </c>
      <c r="AQ130" s="16">
        <f t="shared" si="83"/>
        <v>0</v>
      </c>
      <c r="AR130" s="16">
        <f t="shared" si="83"/>
        <v>0</v>
      </c>
      <c r="AT130" s="39" t="s">
        <v>69</v>
      </c>
      <c r="AU130" s="39" t="s">
        <v>57</v>
      </c>
      <c r="AV130" s="39" t="s">
        <v>57</v>
      </c>
      <c r="AW130" s="39" t="s">
        <v>57</v>
      </c>
      <c r="AX130" s="39" t="s">
        <v>57</v>
      </c>
      <c r="AY130" s="39" t="s">
        <v>57</v>
      </c>
      <c r="AZ130" s="39" t="s">
        <v>57</v>
      </c>
      <c r="BA130" s="39" t="s">
        <v>57</v>
      </c>
      <c r="BB130" s="39" t="s">
        <v>57</v>
      </c>
      <c r="BC130" s="39" t="s">
        <v>57</v>
      </c>
      <c r="BE130" s="8"/>
      <c r="BF130" s="8"/>
      <c r="BG130" s="8"/>
      <c r="BH130" s="8"/>
      <c r="BI130" s="8"/>
      <c r="BJ130" s="8"/>
      <c r="BK130" s="8"/>
      <c r="BL130" s="8"/>
      <c r="BM130" s="8"/>
      <c r="BN130" s="8"/>
    </row>
    <row r="131" spans="1:66" outlineLevel="1">
      <c r="D131" t="str">
        <f>INDEX($AT131:$BC131,MATCH(General!$F$14,$AT$4:$BC$4,0))</f>
        <v>VAT expense</v>
      </c>
      <c r="E131" s="11" t="str">
        <f>General!$F$16</f>
        <v>EUR</v>
      </c>
      <c r="F131" s="25">
        <f t="shared" ref="F131" si="84">SUM(I131:AR131)</f>
        <v>0</v>
      </c>
      <c r="I131" s="104">
        <f>CAPEX!G99</f>
        <v>0</v>
      </c>
      <c r="J131" s="104">
        <f>CAPEX!H99</f>
        <v>0</v>
      </c>
      <c r="K131" s="104">
        <f>CAPEX!I99</f>
        <v>0</v>
      </c>
      <c r="L131" s="104">
        <f>CAPEX!J99</f>
        <v>0</v>
      </c>
      <c r="M131" s="104">
        <f>CAPEX!K99</f>
        <v>0</v>
      </c>
      <c r="N131" s="104">
        <f>CAPEX!L99</f>
        <v>0</v>
      </c>
      <c r="O131" s="104">
        <f>CAPEX!M99</f>
        <v>0</v>
      </c>
      <c r="P131" s="104">
        <f>CAPEX!N99</f>
        <v>0</v>
      </c>
      <c r="Q131" s="104">
        <f>CAPEX!O99</f>
        <v>0</v>
      </c>
      <c r="R131" s="104">
        <f>CAPEX!P99</f>
        <v>0</v>
      </c>
      <c r="S131" s="104">
        <f>CAPEX!Q99</f>
        <v>0</v>
      </c>
      <c r="T131" s="104">
        <f>CAPEX!R99</f>
        <v>0</v>
      </c>
      <c r="U131" s="104">
        <f>CAPEX!S99</f>
        <v>0</v>
      </c>
      <c r="V131" s="104">
        <f>CAPEX!T99</f>
        <v>0</v>
      </c>
      <c r="W131" s="104">
        <f>CAPEX!U99</f>
        <v>0</v>
      </c>
      <c r="X131" s="104">
        <f>CAPEX!V99</f>
        <v>0</v>
      </c>
      <c r="Y131" s="104">
        <f>CAPEX!W99</f>
        <v>0</v>
      </c>
      <c r="Z131" s="104">
        <f>CAPEX!X99</f>
        <v>0</v>
      </c>
      <c r="AA131" s="104">
        <f>CAPEX!Y99</f>
        <v>0</v>
      </c>
      <c r="AB131" s="104">
        <f>CAPEX!Z99</f>
        <v>0</v>
      </c>
      <c r="AC131" s="104">
        <f>CAPEX!AA99</f>
        <v>0</v>
      </c>
      <c r="AD131" s="104">
        <f>CAPEX!AB99</f>
        <v>0</v>
      </c>
      <c r="AE131" s="104">
        <f>CAPEX!AC99</f>
        <v>0</v>
      </c>
      <c r="AF131" s="104">
        <f>CAPEX!AD99</f>
        <v>0</v>
      </c>
      <c r="AG131" s="104">
        <f>CAPEX!AE99</f>
        <v>0</v>
      </c>
      <c r="AH131" s="104">
        <f>CAPEX!AF99</f>
        <v>0</v>
      </c>
      <c r="AI131" s="104">
        <f>CAPEX!AG99</f>
        <v>0</v>
      </c>
      <c r="AJ131" s="104">
        <f>CAPEX!AH99</f>
        <v>0</v>
      </c>
      <c r="AK131" s="104">
        <f>CAPEX!AI99</f>
        <v>0</v>
      </c>
      <c r="AL131" s="104">
        <f>CAPEX!AJ99</f>
        <v>0</v>
      </c>
      <c r="AM131" s="104">
        <f>CAPEX!AK99</f>
        <v>0</v>
      </c>
      <c r="AN131" s="104">
        <f>CAPEX!AL99</f>
        <v>0</v>
      </c>
      <c r="AO131" s="104">
        <f>CAPEX!AM99</f>
        <v>0</v>
      </c>
      <c r="AP131" s="104">
        <f>CAPEX!AN99</f>
        <v>0</v>
      </c>
      <c r="AQ131" s="104">
        <f>CAPEX!AO99</f>
        <v>0</v>
      </c>
      <c r="AR131" s="104">
        <f>CAPEX!AP99</f>
        <v>0</v>
      </c>
      <c r="AT131" s="39" t="s">
        <v>99</v>
      </c>
      <c r="AU131" s="39" t="s">
        <v>57</v>
      </c>
      <c r="AV131" s="39" t="s">
        <v>57</v>
      </c>
      <c r="AW131" s="39" t="s">
        <v>57</v>
      </c>
      <c r="AX131" s="39" t="s">
        <v>57</v>
      </c>
      <c r="AY131" s="39" t="s">
        <v>57</v>
      </c>
      <c r="AZ131" s="39" t="s">
        <v>57</v>
      </c>
      <c r="BA131" s="39" t="s">
        <v>57</v>
      </c>
      <c r="BB131" s="39" t="s">
        <v>57</v>
      </c>
      <c r="BC131" s="39" t="s">
        <v>57</v>
      </c>
      <c r="BE131" s="8"/>
      <c r="BF131" s="8"/>
      <c r="BG131" s="8"/>
      <c r="BH131" s="8"/>
      <c r="BI131" s="8"/>
      <c r="BJ131" s="8"/>
      <c r="BK131" s="8"/>
      <c r="BL131" s="8"/>
      <c r="BM131" s="8"/>
      <c r="BN131" s="8"/>
    </row>
    <row r="132" spans="1:66" outlineLevel="1">
      <c r="D132" s="2" t="str">
        <f>INDEX($AT132:$BC132,MATCH(General!$F$14,$AT$4:$BC$4,0))</f>
        <v>Total cost incl. VAT</v>
      </c>
      <c r="E132" s="17" t="str">
        <f>General!$F$16</f>
        <v>EUR</v>
      </c>
      <c r="F132" s="28">
        <f>SUM(I132:AR132)</f>
        <v>0</v>
      </c>
      <c r="I132" s="16">
        <f>SUM(I130:I131)</f>
        <v>0</v>
      </c>
      <c r="J132" s="16">
        <f t="shared" ref="J132:AR132" si="85">SUM(J130:J131)</f>
        <v>0</v>
      </c>
      <c r="K132" s="16">
        <f t="shared" si="85"/>
        <v>0</v>
      </c>
      <c r="L132" s="16">
        <f t="shared" si="85"/>
        <v>0</v>
      </c>
      <c r="M132" s="16">
        <f t="shared" si="85"/>
        <v>0</v>
      </c>
      <c r="N132" s="16">
        <f t="shared" si="85"/>
        <v>0</v>
      </c>
      <c r="O132" s="16">
        <f t="shared" si="85"/>
        <v>0</v>
      </c>
      <c r="P132" s="16">
        <f t="shared" si="85"/>
        <v>0</v>
      </c>
      <c r="Q132" s="16">
        <f t="shared" si="85"/>
        <v>0</v>
      </c>
      <c r="R132" s="16">
        <f t="shared" si="85"/>
        <v>0</v>
      </c>
      <c r="S132" s="16">
        <f t="shared" si="85"/>
        <v>0</v>
      </c>
      <c r="T132" s="16">
        <f t="shared" si="85"/>
        <v>0</v>
      </c>
      <c r="U132" s="16">
        <f t="shared" si="85"/>
        <v>0</v>
      </c>
      <c r="V132" s="16">
        <f t="shared" si="85"/>
        <v>0</v>
      </c>
      <c r="W132" s="16">
        <f t="shared" si="85"/>
        <v>0</v>
      </c>
      <c r="X132" s="16">
        <f t="shared" si="85"/>
        <v>0</v>
      </c>
      <c r="Y132" s="16">
        <f t="shared" si="85"/>
        <v>0</v>
      </c>
      <c r="Z132" s="16">
        <f t="shared" si="85"/>
        <v>0</v>
      </c>
      <c r="AA132" s="16">
        <f t="shared" si="85"/>
        <v>0</v>
      </c>
      <c r="AB132" s="16">
        <f t="shared" si="85"/>
        <v>0</v>
      </c>
      <c r="AC132" s="16">
        <f t="shared" si="85"/>
        <v>0</v>
      </c>
      <c r="AD132" s="16">
        <f t="shared" si="85"/>
        <v>0</v>
      </c>
      <c r="AE132" s="16">
        <f t="shared" si="85"/>
        <v>0</v>
      </c>
      <c r="AF132" s="16">
        <f t="shared" si="85"/>
        <v>0</v>
      </c>
      <c r="AG132" s="16">
        <f t="shared" si="85"/>
        <v>0</v>
      </c>
      <c r="AH132" s="16">
        <f t="shared" si="85"/>
        <v>0</v>
      </c>
      <c r="AI132" s="16">
        <f t="shared" si="85"/>
        <v>0</v>
      </c>
      <c r="AJ132" s="16">
        <f t="shared" si="85"/>
        <v>0</v>
      </c>
      <c r="AK132" s="16">
        <f t="shared" si="85"/>
        <v>0</v>
      </c>
      <c r="AL132" s="16">
        <f t="shared" si="85"/>
        <v>0</v>
      </c>
      <c r="AM132" s="16">
        <f t="shared" si="85"/>
        <v>0</v>
      </c>
      <c r="AN132" s="16">
        <f t="shared" si="85"/>
        <v>0</v>
      </c>
      <c r="AO132" s="16">
        <f t="shared" si="85"/>
        <v>0</v>
      </c>
      <c r="AP132" s="16">
        <f t="shared" si="85"/>
        <v>0</v>
      </c>
      <c r="AQ132" s="16">
        <f t="shared" si="85"/>
        <v>0</v>
      </c>
      <c r="AR132" s="16">
        <f t="shared" si="85"/>
        <v>0</v>
      </c>
      <c r="AT132" s="39" t="s">
        <v>97</v>
      </c>
      <c r="AU132" s="39" t="s">
        <v>57</v>
      </c>
      <c r="AV132" s="39" t="s">
        <v>57</v>
      </c>
      <c r="AW132" s="39" t="s">
        <v>57</v>
      </c>
      <c r="AX132" s="39" t="s">
        <v>57</v>
      </c>
      <c r="AY132" s="39" t="s">
        <v>57</v>
      </c>
      <c r="AZ132" s="39" t="s">
        <v>57</v>
      </c>
      <c r="BA132" s="39" t="s">
        <v>57</v>
      </c>
      <c r="BB132" s="39" t="s">
        <v>57</v>
      </c>
      <c r="BC132" s="39" t="s">
        <v>57</v>
      </c>
      <c r="BE132" s="8"/>
      <c r="BF132" s="8"/>
      <c r="BG132" s="8"/>
      <c r="BH132" s="8"/>
      <c r="BI132" s="8"/>
      <c r="BJ132" s="8"/>
      <c r="BK132" s="8"/>
      <c r="BL132" s="8"/>
      <c r="BM132" s="8"/>
      <c r="BN132" s="8"/>
    </row>
    <row r="133" spans="1:66">
      <c r="E133" s="11"/>
    </row>
    <row r="134" spans="1:66">
      <c r="A134" s="4" t="str">
        <f>INDEX($AT134:$BC134,MATCH(General!$F$14,$AT$4:$BC$4,0))</f>
        <v>Operating assumptions</v>
      </c>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T134" s="39" t="s">
        <v>48</v>
      </c>
      <c r="AU134" s="39" t="s">
        <v>57</v>
      </c>
      <c r="AV134" s="39" t="s">
        <v>57</v>
      </c>
      <c r="AW134" s="39" t="s">
        <v>57</v>
      </c>
      <c r="AX134" s="39" t="s">
        <v>57</v>
      </c>
      <c r="AY134" s="39" t="s">
        <v>57</v>
      </c>
      <c r="AZ134" s="39" t="s">
        <v>57</v>
      </c>
      <c r="BA134" s="39" t="s">
        <v>57</v>
      </c>
      <c r="BB134" s="39" t="s">
        <v>57</v>
      </c>
      <c r="BC134" s="39" t="s">
        <v>57</v>
      </c>
    </row>
    <row r="135" spans="1:66" outlineLevel="1">
      <c r="E135" s="11"/>
    </row>
    <row r="136" spans="1:66" outlineLevel="1">
      <c r="B136" s="5" t="str">
        <f>INDEX($AT136:$BC136,MATCH(General!$F$14,$AT$4:$BC$4,0))</f>
        <v>Revenues</v>
      </c>
      <c r="C136" s="5"/>
      <c r="D136" s="5"/>
      <c r="E136" s="19"/>
      <c r="F136" s="5"/>
      <c r="G136" s="5"/>
      <c r="H136" s="5"/>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T136" s="39" t="s">
        <v>307</v>
      </c>
      <c r="AU136" s="39" t="s">
        <v>57</v>
      </c>
      <c r="AV136" s="39" t="s">
        <v>57</v>
      </c>
      <c r="AW136" s="39" t="s">
        <v>57</v>
      </c>
      <c r="AX136" s="39" t="s">
        <v>57</v>
      </c>
      <c r="AY136" s="39" t="s">
        <v>57</v>
      </c>
      <c r="AZ136" s="39" t="s">
        <v>57</v>
      </c>
      <c r="BA136" s="39" t="s">
        <v>57</v>
      </c>
      <c r="BB136" s="39" t="s">
        <v>57</v>
      </c>
      <c r="BC136" s="39" t="s">
        <v>57</v>
      </c>
    </row>
    <row r="137" spans="1:66" outlineLevel="1">
      <c r="E137" s="11"/>
    </row>
    <row r="138" spans="1:66" outlineLevel="1">
      <c r="C138" s="6" t="str">
        <f>INDEX($AT138:$BC138,MATCH(General!$F$14,$AT$4:$BC$4,0))</f>
        <v>Energy sold to grid / consumer</v>
      </c>
      <c r="D138" s="6"/>
      <c r="E138" s="13"/>
      <c r="F138" s="6"/>
      <c r="G138" s="6"/>
      <c r="H138" s="6"/>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T138" s="39" t="s">
        <v>49</v>
      </c>
      <c r="AU138" s="39" t="s">
        <v>57</v>
      </c>
      <c r="AV138" s="39" t="s">
        <v>57</v>
      </c>
      <c r="AW138" s="39" t="s">
        <v>57</v>
      </c>
      <c r="AX138" s="39" t="s">
        <v>57</v>
      </c>
      <c r="AY138" s="39" t="s">
        <v>57</v>
      </c>
      <c r="AZ138" s="39" t="s">
        <v>57</v>
      </c>
      <c r="BA138" s="39" t="s">
        <v>57</v>
      </c>
      <c r="BB138" s="39" t="s">
        <v>57</v>
      </c>
      <c r="BC138" s="39" t="s">
        <v>57</v>
      </c>
    </row>
    <row r="139" spans="1:66" outlineLevel="1">
      <c r="E139" s="11"/>
    </row>
    <row r="140" spans="1:66" outlineLevel="1">
      <c r="D140" t="str">
        <f>INDEX($AT140:$BC140,MATCH(General!$F$14,$AT$4:$BC$4,0))</f>
        <v>Quantity</v>
      </c>
      <c r="E140" s="11" t="str">
        <f>INDEX($BC140:$BL140,MATCH(General!$F$14,$BC$4:$BL$4,0))</f>
        <v>kWh</v>
      </c>
      <c r="F140" s="25">
        <f>SUM(I140:AR140)</f>
        <v>694000</v>
      </c>
      <c r="I140" s="104">
        <f>Reve!G10</f>
        <v>0</v>
      </c>
      <c r="J140" s="104">
        <f>Reve!H10</f>
        <v>10000</v>
      </c>
      <c r="K140" s="104">
        <f>Reve!I10</f>
        <v>38000</v>
      </c>
      <c r="L140" s="104">
        <f>Reve!J10</f>
        <v>38000</v>
      </c>
      <c r="M140" s="104">
        <f>Reve!K10</f>
        <v>38000</v>
      </c>
      <c r="N140" s="104">
        <f>Reve!L10</f>
        <v>38000</v>
      </c>
      <c r="O140" s="104">
        <f>Reve!M10</f>
        <v>38000</v>
      </c>
      <c r="P140" s="104">
        <f>Reve!N10</f>
        <v>38000</v>
      </c>
      <c r="Q140" s="104">
        <f>Reve!O10</f>
        <v>38000</v>
      </c>
      <c r="R140" s="104">
        <f>Reve!P10</f>
        <v>38000</v>
      </c>
      <c r="S140" s="104">
        <f>Reve!Q10</f>
        <v>38000</v>
      </c>
      <c r="T140" s="104">
        <f>Reve!R10</f>
        <v>38000</v>
      </c>
      <c r="U140" s="104">
        <f>Reve!S10</f>
        <v>38000</v>
      </c>
      <c r="V140" s="104">
        <f>Reve!T10</f>
        <v>38000</v>
      </c>
      <c r="W140" s="104">
        <f>Reve!U10</f>
        <v>38000</v>
      </c>
      <c r="X140" s="104">
        <f>Reve!V10</f>
        <v>38000</v>
      </c>
      <c r="Y140" s="104">
        <f>Reve!W10</f>
        <v>38000</v>
      </c>
      <c r="Z140" s="104">
        <f>Reve!X10</f>
        <v>38000</v>
      </c>
      <c r="AA140" s="104">
        <f>Reve!Y10</f>
        <v>38000</v>
      </c>
      <c r="AB140" s="104">
        <f>Reve!Z10</f>
        <v>38000</v>
      </c>
      <c r="AC140" s="104">
        <f>Reve!AA10</f>
        <v>0</v>
      </c>
      <c r="AD140" s="104">
        <f>Reve!AB10</f>
        <v>0</v>
      </c>
      <c r="AE140" s="104">
        <f>Reve!AC10</f>
        <v>0</v>
      </c>
      <c r="AF140" s="104">
        <f>Reve!AD10</f>
        <v>0</v>
      </c>
      <c r="AG140" s="104">
        <f>Reve!AE10</f>
        <v>0</v>
      </c>
      <c r="AH140" s="104">
        <f>Reve!AF10</f>
        <v>0</v>
      </c>
      <c r="AI140" s="104">
        <f>Reve!AG10</f>
        <v>0</v>
      </c>
      <c r="AJ140" s="104">
        <f>Reve!AH10</f>
        <v>0</v>
      </c>
      <c r="AK140" s="104">
        <f>Reve!AI10</f>
        <v>0</v>
      </c>
      <c r="AL140" s="104">
        <f>Reve!AJ10</f>
        <v>0</v>
      </c>
      <c r="AM140" s="104">
        <f>Reve!AK10</f>
        <v>0</v>
      </c>
      <c r="AN140" s="104">
        <f>Reve!AL10</f>
        <v>0</v>
      </c>
      <c r="AO140" s="104">
        <f>Reve!AM10</f>
        <v>0</v>
      </c>
      <c r="AP140" s="104">
        <f>Reve!AN10</f>
        <v>0</v>
      </c>
      <c r="AQ140" s="104">
        <f>Reve!AO10</f>
        <v>0</v>
      </c>
      <c r="AR140" s="104">
        <f>Reve!AP10</f>
        <v>0</v>
      </c>
      <c r="AT140" s="39" t="s">
        <v>51</v>
      </c>
      <c r="AU140" s="39" t="s">
        <v>57</v>
      </c>
      <c r="AV140" s="39" t="s">
        <v>57</v>
      </c>
      <c r="AW140" s="39" t="s">
        <v>57</v>
      </c>
      <c r="AX140" s="39" t="s">
        <v>57</v>
      </c>
      <c r="AY140" s="39" t="s">
        <v>57</v>
      </c>
      <c r="AZ140" s="39" t="s">
        <v>57</v>
      </c>
      <c r="BA140" s="39" t="s">
        <v>57</v>
      </c>
      <c r="BB140" s="39" t="s">
        <v>57</v>
      </c>
      <c r="BC140" s="39" t="s">
        <v>57</v>
      </c>
      <c r="BE140" s="39" t="s">
        <v>52</v>
      </c>
      <c r="BF140" s="39" t="s">
        <v>52</v>
      </c>
      <c r="BG140" s="39" t="s">
        <v>57</v>
      </c>
      <c r="BH140" s="39" t="s">
        <v>57</v>
      </c>
      <c r="BI140" s="39" t="s">
        <v>57</v>
      </c>
      <c r="BJ140" s="39" t="s">
        <v>57</v>
      </c>
      <c r="BK140" s="39" t="s">
        <v>57</v>
      </c>
      <c r="BL140" s="39" t="s">
        <v>57</v>
      </c>
      <c r="BM140" s="39" t="s">
        <v>57</v>
      </c>
      <c r="BN140" s="39" t="s">
        <v>57</v>
      </c>
    </row>
    <row r="141" spans="1:66" outlineLevel="1">
      <c r="D141" t="str">
        <f>INDEX($AT141:$BC141,MATCH(General!$F$14,$AT$4:$BC$4,0))</f>
        <v>Price without taxes and subsidies</v>
      </c>
      <c r="E141" s="11" t="str">
        <f>General!$F$16&amp;" / "&amp;INDEX($BC141:$BL141,MATCH(General!$F$14,$BC$4:$BL$4,0))</f>
        <v>EUR / kWh</v>
      </c>
      <c r="F141" s="25"/>
      <c r="I141" s="108">
        <f>Reve!G11</f>
        <v>0</v>
      </c>
      <c r="J141" s="108">
        <f>Reve!H11</f>
        <v>0.13948521497939331</v>
      </c>
      <c r="K141" s="108">
        <f>Reve!I11</f>
        <v>0.13948521497939331</v>
      </c>
      <c r="L141" s="108">
        <f>Reve!J11</f>
        <v>0.13948521497939331</v>
      </c>
      <c r="M141" s="108">
        <f>Reve!K11</f>
        <v>0.13948521497939331</v>
      </c>
      <c r="N141" s="108">
        <f>Reve!L11</f>
        <v>0.13948521497939331</v>
      </c>
      <c r="O141" s="108">
        <f>Reve!M11</f>
        <v>0.13948521497939331</v>
      </c>
      <c r="P141" s="108">
        <f>Reve!N11</f>
        <v>0.13948521497939331</v>
      </c>
      <c r="Q141" s="108">
        <f>Reve!O11</f>
        <v>0.13948521497939331</v>
      </c>
      <c r="R141" s="108">
        <f>Reve!P11</f>
        <v>0.13948521497939331</v>
      </c>
      <c r="S141" s="108">
        <f>Reve!Q11</f>
        <v>0.13948521497939331</v>
      </c>
      <c r="T141" s="108">
        <f>Reve!R11</f>
        <v>0.13948521497939331</v>
      </c>
      <c r="U141" s="108">
        <f>Reve!S11</f>
        <v>0.13948521497939331</v>
      </c>
      <c r="V141" s="108">
        <f>Reve!T11</f>
        <v>0.13948521497939331</v>
      </c>
      <c r="W141" s="108">
        <f>Reve!U11</f>
        <v>0.13948521497939331</v>
      </c>
      <c r="X141" s="108">
        <f>Reve!V11</f>
        <v>0.13948521497939331</v>
      </c>
      <c r="Y141" s="108">
        <f>Reve!W11</f>
        <v>0.13948521497939331</v>
      </c>
      <c r="Z141" s="108">
        <f>Reve!X11</f>
        <v>0.13948521497939331</v>
      </c>
      <c r="AA141" s="108">
        <f>Reve!Y11</f>
        <v>0.13948521497939331</v>
      </c>
      <c r="AB141" s="108">
        <f>Reve!Z11</f>
        <v>0.13948521497939331</v>
      </c>
      <c r="AC141" s="108">
        <f>Reve!AA11</f>
        <v>0</v>
      </c>
      <c r="AD141" s="108">
        <f>Reve!AB11</f>
        <v>0</v>
      </c>
      <c r="AE141" s="108">
        <f>Reve!AC11</f>
        <v>0</v>
      </c>
      <c r="AF141" s="108">
        <f>Reve!AD11</f>
        <v>0</v>
      </c>
      <c r="AG141" s="108">
        <f>Reve!AE11</f>
        <v>0</v>
      </c>
      <c r="AH141" s="108">
        <f>Reve!AF11</f>
        <v>0</v>
      </c>
      <c r="AI141" s="108">
        <f>Reve!AG11</f>
        <v>0</v>
      </c>
      <c r="AJ141" s="108">
        <f>Reve!AH11</f>
        <v>0</v>
      </c>
      <c r="AK141" s="108">
        <f>Reve!AI11</f>
        <v>0</v>
      </c>
      <c r="AL141" s="108">
        <f>Reve!AJ11</f>
        <v>0</v>
      </c>
      <c r="AM141" s="108">
        <f>Reve!AK11</f>
        <v>0</v>
      </c>
      <c r="AN141" s="108">
        <f>Reve!AL11</f>
        <v>0</v>
      </c>
      <c r="AO141" s="108">
        <f>Reve!AM11</f>
        <v>0</v>
      </c>
      <c r="AP141" s="108">
        <f>Reve!AN11</f>
        <v>0</v>
      </c>
      <c r="AQ141" s="108">
        <f>Reve!AO11</f>
        <v>0</v>
      </c>
      <c r="AR141" s="108">
        <f>Reve!AP11</f>
        <v>0</v>
      </c>
      <c r="AT141" s="39" t="s">
        <v>83</v>
      </c>
      <c r="AU141" s="39" t="s">
        <v>57</v>
      </c>
      <c r="AV141" s="39" t="s">
        <v>57</v>
      </c>
      <c r="AW141" s="39" t="s">
        <v>57</v>
      </c>
      <c r="AX141" s="39" t="s">
        <v>57</v>
      </c>
      <c r="AY141" s="39" t="s">
        <v>57</v>
      </c>
      <c r="AZ141" s="39" t="s">
        <v>57</v>
      </c>
      <c r="BA141" s="39" t="s">
        <v>57</v>
      </c>
      <c r="BB141" s="39" t="s">
        <v>57</v>
      </c>
      <c r="BC141" s="39" t="s">
        <v>57</v>
      </c>
      <c r="BE141" s="39" t="s">
        <v>52</v>
      </c>
      <c r="BF141" s="39" t="s">
        <v>52</v>
      </c>
      <c r="BG141" s="39" t="s">
        <v>57</v>
      </c>
      <c r="BH141" s="39" t="s">
        <v>57</v>
      </c>
      <c r="BI141" s="39" t="s">
        <v>57</v>
      </c>
      <c r="BJ141" s="39" t="s">
        <v>57</v>
      </c>
      <c r="BK141" s="39" t="s">
        <v>57</v>
      </c>
      <c r="BL141" s="39" t="s">
        <v>57</v>
      </c>
      <c r="BM141" s="39" t="s">
        <v>57</v>
      </c>
      <c r="BN141" s="39" t="s">
        <v>57</v>
      </c>
    </row>
    <row r="142" spans="1:66" outlineLevel="1">
      <c r="D142" t="str">
        <f>INDEX($AT142:$BC142,MATCH(General!$F$14,$AT$4:$BC$4,0))</f>
        <v>Price with taxes and subsidies</v>
      </c>
      <c r="E142" s="11" t="str">
        <f>General!$F$16&amp;" / "&amp;INDEX($BC142:$BL142,MATCH(General!$F$14,$BC$4:$BL$4,0))</f>
        <v>EUR / kWh</v>
      </c>
      <c r="I142" s="27">
        <f>SUM(I141,I143:I144)</f>
        <v>0</v>
      </c>
      <c r="J142" s="27">
        <f t="shared" ref="J142:P142" si="86">SUM(J141,J143:J144)</f>
        <v>0.15761829292671445</v>
      </c>
      <c r="K142" s="27">
        <f t="shared" si="86"/>
        <v>0.15761829292671445</v>
      </c>
      <c r="L142" s="27">
        <f t="shared" si="86"/>
        <v>0.15761829292671445</v>
      </c>
      <c r="M142" s="27">
        <f t="shared" si="86"/>
        <v>0.15761829292671445</v>
      </c>
      <c r="N142" s="27">
        <f t="shared" si="86"/>
        <v>0.15761829292671445</v>
      </c>
      <c r="O142" s="27">
        <f t="shared" si="86"/>
        <v>0.15761829292671445</v>
      </c>
      <c r="P142" s="27">
        <f t="shared" si="86"/>
        <v>0.15761829292671445</v>
      </c>
      <c r="Q142" s="27">
        <f t="shared" ref="Q142:AR142" si="87">SUM(Q141,Q143:Q144)</f>
        <v>0.15761829292671445</v>
      </c>
      <c r="R142" s="27">
        <f t="shared" si="87"/>
        <v>0.15761829292671445</v>
      </c>
      <c r="S142" s="27">
        <f t="shared" si="87"/>
        <v>0.15761829292671445</v>
      </c>
      <c r="T142" s="27">
        <f t="shared" si="87"/>
        <v>0.15761829292671445</v>
      </c>
      <c r="U142" s="27">
        <f t="shared" si="87"/>
        <v>0.15761829292671445</v>
      </c>
      <c r="V142" s="27">
        <f t="shared" si="87"/>
        <v>0.15761829292671445</v>
      </c>
      <c r="W142" s="27">
        <f t="shared" si="87"/>
        <v>0.15761829292671445</v>
      </c>
      <c r="X142" s="27">
        <f t="shared" si="87"/>
        <v>0.15761829292671445</v>
      </c>
      <c r="Y142" s="27">
        <f t="shared" si="87"/>
        <v>0.15761829292671445</v>
      </c>
      <c r="Z142" s="27">
        <f t="shared" si="87"/>
        <v>0.15761829292671445</v>
      </c>
      <c r="AA142" s="27">
        <f t="shared" si="87"/>
        <v>0.15761829292671445</v>
      </c>
      <c r="AB142" s="27">
        <f t="shared" si="87"/>
        <v>0.15761829292671445</v>
      </c>
      <c r="AC142" s="27">
        <f t="shared" si="87"/>
        <v>0</v>
      </c>
      <c r="AD142" s="27">
        <f t="shared" si="87"/>
        <v>0</v>
      </c>
      <c r="AE142" s="27">
        <f t="shared" si="87"/>
        <v>0</v>
      </c>
      <c r="AF142" s="27">
        <f t="shared" si="87"/>
        <v>0</v>
      </c>
      <c r="AG142" s="27">
        <f t="shared" si="87"/>
        <v>0</v>
      </c>
      <c r="AH142" s="27">
        <f t="shared" si="87"/>
        <v>0</v>
      </c>
      <c r="AI142" s="27">
        <f t="shared" si="87"/>
        <v>0</v>
      </c>
      <c r="AJ142" s="27">
        <f t="shared" si="87"/>
        <v>0</v>
      </c>
      <c r="AK142" s="27">
        <f t="shared" si="87"/>
        <v>0</v>
      </c>
      <c r="AL142" s="27">
        <f t="shared" si="87"/>
        <v>0</v>
      </c>
      <c r="AM142" s="27">
        <f t="shared" si="87"/>
        <v>0</v>
      </c>
      <c r="AN142" s="27">
        <f t="shared" si="87"/>
        <v>0</v>
      </c>
      <c r="AO142" s="27">
        <f t="shared" si="87"/>
        <v>0</v>
      </c>
      <c r="AP142" s="27">
        <f t="shared" si="87"/>
        <v>0</v>
      </c>
      <c r="AQ142" s="27">
        <f t="shared" si="87"/>
        <v>0</v>
      </c>
      <c r="AR142" s="27">
        <f t="shared" si="87"/>
        <v>0</v>
      </c>
      <c r="AT142" s="39" t="s">
        <v>78</v>
      </c>
      <c r="AU142" s="39" t="s">
        <v>57</v>
      </c>
      <c r="AV142" s="39" t="s">
        <v>57</v>
      </c>
      <c r="AW142" s="39" t="s">
        <v>57</v>
      </c>
      <c r="AX142" s="39" t="s">
        <v>57</v>
      </c>
      <c r="AY142" s="39" t="s">
        <v>57</v>
      </c>
      <c r="AZ142" s="39" t="s">
        <v>57</v>
      </c>
      <c r="BA142" s="39" t="s">
        <v>57</v>
      </c>
      <c r="BB142" s="39" t="s">
        <v>57</v>
      </c>
      <c r="BC142" s="39" t="s">
        <v>57</v>
      </c>
      <c r="BE142" s="39" t="s">
        <v>52</v>
      </c>
      <c r="BF142" s="39" t="s">
        <v>52</v>
      </c>
      <c r="BG142" s="39" t="s">
        <v>57</v>
      </c>
      <c r="BH142" s="39" t="s">
        <v>57</v>
      </c>
      <c r="BI142" s="39" t="s">
        <v>57</v>
      </c>
      <c r="BJ142" s="39" t="s">
        <v>57</v>
      </c>
      <c r="BK142" s="39" t="s">
        <v>57</v>
      </c>
      <c r="BL142" s="39" t="s">
        <v>57</v>
      </c>
      <c r="BM142" s="39" t="s">
        <v>57</v>
      </c>
      <c r="BN142" s="39" t="s">
        <v>57</v>
      </c>
    </row>
    <row r="143" spans="1:66" ht="12" outlineLevel="1">
      <c r="D143" s="21" t="str">
        <f>INDEX($AT143:$BC143,MATCH(General!$F$14,$AT$4:$BC$4,0))</f>
        <v>VAT / special taxes</v>
      </c>
      <c r="E143" s="18" t="str">
        <f>General!$F$16&amp;" / "&amp;INDEX($BC143:$BL143,MATCH(General!$F$14,$BC$4:$BL$4,0))</f>
        <v>EUR / kWh</v>
      </c>
      <c r="I143" s="117">
        <f>Reve!G13</f>
        <v>0</v>
      </c>
      <c r="J143" s="117">
        <f>Reve!H13</f>
        <v>1.8133077947321132E-2</v>
      </c>
      <c r="K143" s="117">
        <f>Reve!I13</f>
        <v>1.8133077947321132E-2</v>
      </c>
      <c r="L143" s="117">
        <f>Reve!J13</f>
        <v>1.8133077947321132E-2</v>
      </c>
      <c r="M143" s="117">
        <f>Reve!K13</f>
        <v>1.8133077947321132E-2</v>
      </c>
      <c r="N143" s="117">
        <f>Reve!L13</f>
        <v>1.8133077947321132E-2</v>
      </c>
      <c r="O143" s="117">
        <f>Reve!M13</f>
        <v>1.8133077947321132E-2</v>
      </c>
      <c r="P143" s="117">
        <f>Reve!N13</f>
        <v>1.8133077947321132E-2</v>
      </c>
      <c r="Q143" s="117">
        <f>Reve!O13</f>
        <v>1.8133077947321132E-2</v>
      </c>
      <c r="R143" s="117">
        <f>Reve!P13</f>
        <v>1.8133077947321132E-2</v>
      </c>
      <c r="S143" s="117">
        <f>Reve!Q13</f>
        <v>1.8133077947321132E-2</v>
      </c>
      <c r="T143" s="117">
        <f>Reve!R13</f>
        <v>1.8133077947321132E-2</v>
      </c>
      <c r="U143" s="117">
        <f>Reve!S13</f>
        <v>1.8133077947321132E-2</v>
      </c>
      <c r="V143" s="117">
        <f>Reve!T13</f>
        <v>1.8133077947321132E-2</v>
      </c>
      <c r="W143" s="117">
        <f>Reve!U13</f>
        <v>1.8133077947321132E-2</v>
      </c>
      <c r="X143" s="117">
        <f>Reve!V13</f>
        <v>1.8133077947321132E-2</v>
      </c>
      <c r="Y143" s="117">
        <f>Reve!W13</f>
        <v>1.8133077947321132E-2</v>
      </c>
      <c r="Z143" s="117">
        <f>Reve!X13</f>
        <v>1.8133077947321132E-2</v>
      </c>
      <c r="AA143" s="117">
        <f>Reve!Y13</f>
        <v>1.8133077947321132E-2</v>
      </c>
      <c r="AB143" s="117">
        <f>Reve!Z13</f>
        <v>1.8133077947321132E-2</v>
      </c>
      <c r="AC143" s="117">
        <f>Reve!AA13</f>
        <v>0</v>
      </c>
      <c r="AD143" s="117">
        <f>Reve!AB13</f>
        <v>0</v>
      </c>
      <c r="AE143" s="117">
        <f>Reve!AC13</f>
        <v>0</v>
      </c>
      <c r="AF143" s="117">
        <f>Reve!AD13</f>
        <v>0</v>
      </c>
      <c r="AG143" s="117">
        <f>Reve!AE13</f>
        <v>0</v>
      </c>
      <c r="AH143" s="117">
        <f>Reve!AF13</f>
        <v>0</v>
      </c>
      <c r="AI143" s="117">
        <f>Reve!AG13</f>
        <v>0</v>
      </c>
      <c r="AJ143" s="117">
        <f>Reve!AH13</f>
        <v>0</v>
      </c>
      <c r="AK143" s="117">
        <f>Reve!AI13</f>
        <v>0</v>
      </c>
      <c r="AL143" s="117">
        <f>Reve!AJ13</f>
        <v>0</v>
      </c>
      <c r="AM143" s="117">
        <f>Reve!AK13</f>
        <v>0</v>
      </c>
      <c r="AN143" s="117">
        <f>Reve!AL13</f>
        <v>0</v>
      </c>
      <c r="AO143" s="117">
        <f>Reve!AM13</f>
        <v>0</v>
      </c>
      <c r="AP143" s="117">
        <f>Reve!AN13</f>
        <v>0</v>
      </c>
      <c r="AQ143" s="117">
        <f>Reve!AO13</f>
        <v>0</v>
      </c>
      <c r="AR143" s="117">
        <f>Reve!AP13</f>
        <v>0</v>
      </c>
      <c r="AT143" s="39" t="s">
        <v>504</v>
      </c>
      <c r="AU143" s="39" t="s">
        <v>57</v>
      </c>
      <c r="AV143" s="39" t="s">
        <v>57</v>
      </c>
      <c r="AW143" s="39" t="s">
        <v>57</v>
      </c>
      <c r="AX143" s="39" t="s">
        <v>57</v>
      </c>
      <c r="AY143" s="39" t="s">
        <v>57</v>
      </c>
      <c r="AZ143" s="39" t="s">
        <v>57</v>
      </c>
      <c r="BA143" s="39" t="s">
        <v>57</v>
      </c>
      <c r="BB143" s="39" t="s">
        <v>57</v>
      </c>
      <c r="BC143" s="39" t="s">
        <v>57</v>
      </c>
      <c r="BE143" s="39" t="s">
        <v>52</v>
      </c>
      <c r="BF143" s="39" t="s">
        <v>52</v>
      </c>
      <c r="BG143" s="39" t="s">
        <v>57</v>
      </c>
      <c r="BH143" s="39" t="s">
        <v>57</v>
      </c>
      <c r="BI143" s="39" t="s">
        <v>57</v>
      </c>
      <c r="BJ143" s="39" t="s">
        <v>57</v>
      </c>
      <c r="BK143" s="39" t="s">
        <v>57</v>
      </c>
      <c r="BL143" s="39" t="s">
        <v>57</v>
      </c>
      <c r="BM143" s="39" t="s">
        <v>57</v>
      </c>
      <c r="BN143" s="39" t="s">
        <v>57</v>
      </c>
    </row>
    <row r="144" spans="1:66" ht="12" outlineLevel="1">
      <c r="D144" s="21" t="str">
        <f>INDEX($AT144:$BC144,MATCH(General!$F$14,$AT$4:$BC$4,0))</f>
        <v>Subsidies</v>
      </c>
      <c r="E144" s="18" t="str">
        <f>General!$F$16&amp;" / "&amp;INDEX($BC144:$BL144,MATCH(General!$F$14,$BC$4:$BL$4,0))</f>
        <v>EUR / kWh</v>
      </c>
      <c r="I144" s="117">
        <f>Reve!G14</f>
        <v>0</v>
      </c>
      <c r="J144" s="117">
        <f>Reve!H14</f>
        <v>0</v>
      </c>
      <c r="K144" s="117">
        <f>Reve!I14</f>
        <v>0</v>
      </c>
      <c r="L144" s="117">
        <f>Reve!J14</f>
        <v>0</v>
      </c>
      <c r="M144" s="117">
        <f>Reve!K14</f>
        <v>0</v>
      </c>
      <c r="N144" s="117">
        <f>Reve!L14</f>
        <v>0</v>
      </c>
      <c r="O144" s="117">
        <f>Reve!M14</f>
        <v>0</v>
      </c>
      <c r="P144" s="117">
        <f>Reve!N14</f>
        <v>0</v>
      </c>
      <c r="Q144" s="117">
        <f>Reve!O14</f>
        <v>0</v>
      </c>
      <c r="R144" s="117">
        <f>Reve!P14</f>
        <v>0</v>
      </c>
      <c r="S144" s="117">
        <f>Reve!Q14</f>
        <v>0</v>
      </c>
      <c r="T144" s="117">
        <f>Reve!R14</f>
        <v>0</v>
      </c>
      <c r="U144" s="117">
        <f>Reve!S14</f>
        <v>0</v>
      </c>
      <c r="V144" s="117">
        <f>Reve!T14</f>
        <v>0</v>
      </c>
      <c r="W144" s="117">
        <f>Reve!U14</f>
        <v>0</v>
      </c>
      <c r="X144" s="117">
        <f>Reve!V14</f>
        <v>0</v>
      </c>
      <c r="Y144" s="117">
        <f>Reve!W14</f>
        <v>0</v>
      </c>
      <c r="Z144" s="117">
        <f>Reve!X14</f>
        <v>0</v>
      </c>
      <c r="AA144" s="117">
        <f>Reve!Y14</f>
        <v>0</v>
      </c>
      <c r="AB144" s="117">
        <f>Reve!Z14</f>
        <v>0</v>
      </c>
      <c r="AC144" s="117">
        <f>Reve!AA14</f>
        <v>0</v>
      </c>
      <c r="AD144" s="117">
        <f>Reve!AB14</f>
        <v>0</v>
      </c>
      <c r="AE144" s="117">
        <f>Reve!AC14</f>
        <v>0</v>
      </c>
      <c r="AF144" s="117">
        <f>Reve!AD14</f>
        <v>0</v>
      </c>
      <c r="AG144" s="117">
        <f>Reve!AE14</f>
        <v>0</v>
      </c>
      <c r="AH144" s="117">
        <f>Reve!AF14</f>
        <v>0</v>
      </c>
      <c r="AI144" s="117">
        <f>Reve!AG14</f>
        <v>0</v>
      </c>
      <c r="AJ144" s="117">
        <f>Reve!AH14</f>
        <v>0</v>
      </c>
      <c r="AK144" s="117">
        <f>Reve!AI14</f>
        <v>0</v>
      </c>
      <c r="AL144" s="117">
        <f>Reve!AJ14</f>
        <v>0</v>
      </c>
      <c r="AM144" s="117">
        <f>Reve!AK14</f>
        <v>0</v>
      </c>
      <c r="AN144" s="117">
        <f>Reve!AL14</f>
        <v>0</v>
      </c>
      <c r="AO144" s="117">
        <f>Reve!AM14</f>
        <v>0</v>
      </c>
      <c r="AP144" s="117">
        <f>Reve!AN14</f>
        <v>0</v>
      </c>
      <c r="AQ144" s="117">
        <f>Reve!AO14</f>
        <v>0</v>
      </c>
      <c r="AR144" s="117">
        <f>Reve!AP14</f>
        <v>0</v>
      </c>
      <c r="AT144" s="39" t="s">
        <v>505</v>
      </c>
      <c r="AU144" s="39" t="s">
        <v>57</v>
      </c>
      <c r="AV144" s="39" t="s">
        <v>57</v>
      </c>
      <c r="AW144" s="39" t="s">
        <v>57</v>
      </c>
      <c r="AX144" s="39" t="s">
        <v>57</v>
      </c>
      <c r="AY144" s="39" t="s">
        <v>57</v>
      </c>
      <c r="AZ144" s="39" t="s">
        <v>57</v>
      </c>
      <c r="BA144" s="39" t="s">
        <v>57</v>
      </c>
      <c r="BB144" s="39" t="s">
        <v>57</v>
      </c>
      <c r="BC144" s="39" t="s">
        <v>57</v>
      </c>
      <c r="BE144" s="39" t="s">
        <v>52</v>
      </c>
      <c r="BF144" s="39" t="s">
        <v>52</v>
      </c>
      <c r="BG144" s="39" t="s">
        <v>57</v>
      </c>
      <c r="BH144" s="39" t="s">
        <v>57</v>
      </c>
      <c r="BI144" s="39" t="s">
        <v>57</v>
      </c>
      <c r="BJ144" s="39" t="s">
        <v>57</v>
      </c>
      <c r="BK144" s="39" t="s">
        <v>57</v>
      </c>
      <c r="BL144" s="39" t="s">
        <v>57</v>
      </c>
      <c r="BM144" s="39" t="s">
        <v>57</v>
      </c>
      <c r="BN144" s="39" t="s">
        <v>57</v>
      </c>
    </row>
    <row r="145" spans="3:66" outlineLevel="1">
      <c r="D145" s="2" t="str">
        <f>INDEX($AT145:$BC145,MATCH(General!$F$14,$AT$4:$BC$4,0))</f>
        <v>Total revenues - without taxes and subsidies</v>
      </c>
      <c r="E145" s="17" t="str">
        <f>General!$F$16</f>
        <v>EUR</v>
      </c>
      <c r="F145" s="28">
        <f>SUM(I145:AR145)</f>
        <v>96802.73919569896</v>
      </c>
      <c r="I145" s="16">
        <f>I140*I141</f>
        <v>0</v>
      </c>
      <c r="J145" s="16">
        <f t="shared" ref="J145:P145" si="88">J140*J141</f>
        <v>1394.8521497939332</v>
      </c>
      <c r="K145" s="16">
        <f t="shared" si="88"/>
        <v>5300.4381692169463</v>
      </c>
      <c r="L145" s="16">
        <f t="shared" si="88"/>
        <v>5300.4381692169463</v>
      </c>
      <c r="M145" s="16">
        <f t="shared" si="88"/>
        <v>5300.4381692169463</v>
      </c>
      <c r="N145" s="16">
        <f t="shared" si="88"/>
        <v>5300.4381692169463</v>
      </c>
      <c r="O145" s="16">
        <f t="shared" si="88"/>
        <v>5300.4381692169463</v>
      </c>
      <c r="P145" s="16">
        <f t="shared" si="88"/>
        <v>5300.4381692169463</v>
      </c>
      <c r="Q145" s="16">
        <f t="shared" ref="Q145:AR145" si="89">Q140*Q141</f>
        <v>5300.4381692169463</v>
      </c>
      <c r="R145" s="16">
        <f t="shared" si="89"/>
        <v>5300.4381692169463</v>
      </c>
      <c r="S145" s="16">
        <f t="shared" si="89"/>
        <v>5300.4381692169463</v>
      </c>
      <c r="T145" s="16">
        <f t="shared" si="89"/>
        <v>5300.4381692169463</v>
      </c>
      <c r="U145" s="16">
        <f t="shared" si="89"/>
        <v>5300.4381692169463</v>
      </c>
      <c r="V145" s="16">
        <f t="shared" si="89"/>
        <v>5300.4381692169463</v>
      </c>
      <c r="W145" s="16">
        <f t="shared" si="89"/>
        <v>5300.4381692169463</v>
      </c>
      <c r="X145" s="16">
        <f t="shared" si="89"/>
        <v>5300.4381692169463</v>
      </c>
      <c r="Y145" s="16">
        <f t="shared" si="89"/>
        <v>5300.4381692169463</v>
      </c>
      <c r="Z145" s="16">
        <f t="shared" si="89"/>
        <v>5300.4381692169463</v>
      </c>
      <c r="AA145" s="16">
        <f t="shared" si="89"/>
        <v>5300.4381692169463</v>
      </c>
      <c r="AB145" s="16">
        <f t="shared" si="89"/>
        <v>5300.4381692169463</v>
      </c>
      <c r="AC145" s="16">
        <f t="shared" si="89"/>
        <v>0</v>
      </c>
      <c r="AD145" s="16">
        <f t="shared" si="89"/>
        <v>0</v>
      </c>
      <c r="AE145" s="16">
        <f t="shared" si="89"/>
        <v>0</v>
      </c>
      <c r="AF145" s="16">
        <f t="shared" si="89"/>
        <v>0</v>
      </c>
      <c r="AG145" s="16">
        <f t="shared" si="89"/>
        <v>0</v>
      </c>
      <c r="AH145" s="16">
        <f t="shared" si="89"/>
        <v>0</v>
      </c>
      <c r="AI145" s="16">
        <f t="shared" si="89"/>
        <v>0</v>
      </c>
      <c r="AJ145" s="16">
        <f t="shared" si="89"/>
        <v>0</v>
      </c>
      <c r="AK145" s="16">
        <f t="shared" si="89"/>
        <v>0</v>
      </c>
      <c r="AL145" s="16">
        <f t="shared" si="89"/>
        <v>0</v>
      </c>
      <c r="AM145" s="16">
        <f t="shared" si="89"/>
        <v>0</v>
      </c>
      <c r="AN145" s="16">
        <f t="shared" si="89"/>
        <v>0</v>
      </c>
      <c r="AO145" s="16">
        <f t="shared" si="89"/>
        <v>0</v>
      </c>
      <c r="AP145" s="16">
        <f t="shared" si="89"/>
        <v>0</v>
      </c>
      <c r="AQ145" s="16">
        <f t="shared" si="89"/>
        <v>0</v>
      </c>
      <c r="AR145" s="16">
        <f t="shared" si="89"/>
        <v>0</v>
      </c>
      <c r="AT145" s="39" t="s">
        <v>84</v>
      </c>
      <c r="AU145" s="39" t="s">
        <v>57</v>
      </c>
      <c r="AV145" s="39" t="s">
        <v>57</v>
      </c>
      <c r="AW145" s="39" t="s">
        <v>57</v>
      </c>
      <c r="AX145" s="39" t="s">
        <v>57</v>
      </c>
      <c r="AY145" s="39" t="s">
        <v>57</v>
      </c>
      <c r="AZ145" s="39" t="s">
        <v>57</v>
      </c>
      <c r="BA145" s="39" t="s">
        <v>57</v>
      </c>
      <c r="BB145" s="39" t="s">
        <v>57</v>
      </c>
      <c r="BC145" s="39" t="s">
        <v>57</v>
      </c>
      <c r="BE145" s="8"/>
      <c r="BF145" s="8"/>
      <c r="BG145" s="8"/>
      <c r="BH145" s="8"/>
      <c r="BI145" s="8"/>
      <c r="BJ145" s="8"/>
      <c r="BK145" s="8"/>
      <c r="BL145" s="8"/>
      <c r="BM145" s="8"/>
      <c r="BN145" s="8"/>
    </row>
    <row r="146" spans="3:66" outlineLevel="1">
      <c r="D146" s="2" t="str">
        <f>INDEX($AT146:$BC146,MATCH(General!$F$14,$AT$4:$BC$4,0))</f>
        <v>Total revenues - with taxes and subsidies</v>
      </c>
      <c r="E146" s="17" t="str">
        <f>General!$F$16</f>
        <v>EUR</v>
      </c>
      <c r="F146" s="28">
        <f>SUM(I146:AR146)</f>
        <v>109387.09529113985</v>
      </c>
      <c r="I146" s="16">
        <f>I140*I142</f>
        <v>0</v>
      </c>
      <c r="J146" s="16">
        <f t="shared" ref="J146:P146" si="90">J140*J142</f>
        <v>1576.1829292671446</v>
      </c>
      <c r="K146" s="16">
        <f t="shared" si="90"/>
        <v>5989.4951312151488</v>
      </c>
      <c r="L146" s="16">
        <f t="shared" si="90"/>
        <v>5989.4951312151488</v>
      </c>
      <c r="M146" s="16">
        <f t="shared" si="90"/>
        <v>5989.4951312151488</v>
      </c>
      <c r="N146" s="16">
        <f t="shared" si="90"/>
        <v>5989.4951312151488</v>
      </c>
      <c r="O146" s="16">
        <f t="shared" si="90"/>
        <v>5989.4951312151488</v>
      </c>
      <c r="P146" s="16">
        <f t="shared" si="90"/>
        <v>5989.4951312151488</v>
      </c>
      <c r="Q146" s="16">
        <f t="shared" ref="Q146:AR146" si="91">Q140*Q142</f>
        <v>5989.4951312151488</v>
      </c>
      <c r="R146" s="16">
        <f t="shared" si="91"/>
        <v>5989.4951312151488</v>
      </c>
      <c r="S146" s="16">
        <f t="shared" si="91"/>
        <v>5989.4951312151488</v>
      </c>
      <c r="T146" s="16">
        <f t="shared" si="91"/>
        <v>5989.4951312151488</v>
      </c>
      <c r="U146" s="16">
        <f t="shared" si="91"/>
        <v>5989.4951312151488</v>
      </c>
      <c r="V146" s="16">
        <f t="shared" si="91"/>
        <v>5989.4951312151488</v>
      </c>
      <c r="W146" s="16">
        <f t="shared" si="91"/>
        <v>5989.4951312151488</v>
      </c>
      <c r="X146" s="16">
        <f t="shared" si="91"/>
        <v>5989.4951312151488</v>
      </c>
      <c r="Y146" s="16">
        <f t="shared" si="91"/>
        <v>5989.4951312151488</v>
      </c>
      <c r="Z146" s="16">
        <f t="shared" si="91"/>
        <v>5989.4951312151488</v>
      </c>
      <c r="AA146" s="16">
        <f t="shared" si="91"/>
        <v>5989.4951312151488</v>
      </c>
      <c r="AB146" s="16">
        <f t="shared" si="91"/>
        <v>5989.4951312151488</v>
      </c>
      <c r="AC146" s="16">
        <f t="shared" si="91"/>
        <v>0</v>
      </c>
      <c r="AD146" s="16">
        <f t="shared" si="91"/>
        <v>0</v>
      </c>
      <c r="AE146" s="16">
        <f t="shared" si="91"/>
        <v>0</v>
      </c>
      <c r="AF146" s="16">
        <f t="shared" si="91"/>
        <v>0</v>
      </c>
      <c r="AG146" s="16">
        <f t="shared" si="91"/>
        <v>0</v>
      </c>
      <c r="AH146" s="16">
        <f t="shared" si="91"/>
        <v>0</v>
      </c>
      <c r="AI146" s="16">
        <f t="shared" si="91"/>
        <v>0</v>
      </c>
      <c r="AJ146" s="16">
        <f t="shared" si="91"/>
        <v>0</v>
      </c>
      <c r="AK146" s="16">
        <f t="shared" si="91"/>
        <v>0</v>
      </c>
      <c r="AL146" s="16">
        <f t="shared" si="91"/>
        <v>0</v>
      </c>
      <c r="AM146" s="16">
        <f t="shared" si="91"/>
        <v>0</v>
      </c>
      <c r="AN146" s="16">
        <f t="shared" si="91"/>
        <v>0</v>
      </c>
      <c r="AO146" s="16">
        <f t="shared" si="91"/>
        <v>0</v>
      </c>
      <c r="AP146" s="16">
        <f t="shared" si="91"/>
        <v>0</v>
      </c>
      <c r="AQ146" s="16">
        <f t="shared" si="91"/>
        <v>0</v>
      </c>
      <c r="AR146" s="16">
        <f t="shared" si="91"/>
        <v>0</v>
      </c>
      <c r="AT146" s="39" t="s">
        <v>85</v>
      </c>
      <c r="AU146" s="39" t="s">
        <v>57</v>
      </c>
      <c r="AV146" s="39" t="s">
        <v>57</v>
      </c>
      <c r="AW146" s="39" t="s">
        <v>57</v>
      </c>
      <c r="AX146" s="39" t="s">
        <v>57</v>
      </c>
      <c r="AY146" s="39" t="s">
        <v>57</v>
      </c>
      <c r="AZ146" s="39" t="s">
        <v>57</v>
      </c>
      <c r="BA146" s="39" t="s">
        <v>57</v>
      </c>
      <c r="BB146" s="39" t="s">
        <v>57</v>
      </c>
      <c r="BC146" s="39" t="s">
        <v>57</v>
      </c>
      <c r="BE146" s="8"/>
      <c r="BF146" s="8"/>
      <c r="BG146" s="8"/>
      <c r="BH146" s="8"/>
      <c r="BI146" s="8"/>
      <c r="BJ146" s="8"/>
      <c r="BK146" s="8"/>
      <c r="BL146" s="8"/>
      <c r="BM146" s="8"/>
      <c r="BN146" s="8"/>
    </row>
    <row r="147" spans="3:66" outlineLevel="1">
      <c r="E147" s="11"/>
    </row>
    <row r="148" spans="3:66" outlineLevel="1">
      <c r="C148" s="6" t="str">
        <f>INDEX($AT148:$BC148,MATCH(General!$F$14,$AT$4:$BC$4,0))</f>
        <v>Energy produced for own needs</v>
      </c>
      <c r="D148" s="6"/>
      <c r="E148" s="13"/>
      <c r="F148" s="6"/>
      <c r="G148" s="6"/>
      <c r="H148" s="6"/>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T148" s="39" t="s">
        <v>50</v>
      </c>
      <c r="AU148" s="39" t="s">
        <v>57</v>
      </c>
      <c r="AV148" s="39" t="s">
        <v>57</v>
      </c>
      <c r="AW148" s="39" t="s">
        <v>57</v>
      </c>
      <c r="AX148" s="39" t="s">
        <v>57</v>
      </c>
      <c r="AY148" s="39" t="s">
        <v>57</v>
      </c>
      <c r="AZ148" s="39" t="s">
        <v>57</v>
      </c>
      <c r="BA148" s="39" t="s">
        <v>57</v>
      </c>
      <c r="BB148" s="39" t="s">
        <v>57</v>
      </c>
      <c r="BC148" s="39" t="s">
        <v>57</v>
      </c>
    </row>
    <row r="149" spans="3:66" outlineLevel="1">
      <c r="E149" s="11"/>
    </row>
    <row r="150" spans="3:66" outlineLevel="1">
      <c r="D150" t="str">
        <f>INDEX($AT150:$BC150,MATCH(General!$F$14,$AT$4:$BC$4,0))</f>
        <v>Quantity</v>
      </c>
      <c r="E150" s="11" t="str">
        <f>INDEX($BC150:$BL150,MATCH(General!$F$14,$BC$4:$BL$4,0))</f>
        <v>kWh</v>
      </c>
      <c r="F150" s="25">
        <f>SUM(I150:AR150)</f>
        <v>760000</v>
      </c>
      <c r="I150" s="104">
        <f>Reve!G18</f>
        <v>0</v>
      </c>
      <c r="J150" s="104">
        <f>Reve!H18</f>
        <v>40000</v>
      </c>
      <c r="K150" s="104">
        <f>Reve!I18</f>
        <v>40000</v>
      </c>
      <c r="L150" s="104">
        <f>Reve!J18</f>
        <v>40000</v>
      </c>
      <c r="M150" s="104">
        <f>Reve!K18</f>
        <v>40000</v>
      </c>
      <c r="N150" s="104">
        <f>Reve!L18</f>
        <v>40000</v>
      </c>
      <c r="O150" s="104">
        <f>Reve!M18</f>
        <v>40000</v>
      </c>
      <c r="P150" s="104">
        <f>Reve!N18</f>
        <v>40000</v>
      </c>
      <c r="Q150" s="104">
        <f>Reve!O18</f>
        <v>40000</v>
      </c>
      <c r="R150" s="104">
        <f>Reve!P18</f>
        <v>40000</v>
      </c>
      <c r="S150" s="104">
        <f>Reve!Q18</f>
        <v>40000</v>
      </c>
      <c r="T150" s="104">
        <f>Reve!R18</f>
        <v>40000</v>
      </c>
      <c r="U150" s="104">
        <f>Reve!S18</f>
        <v>40000</v>
      </c>
      <c r="V150" s="104">
        <f>Reve!T18</f>
        <v>40000</v>
      </c>
      <c r="W150" s="104">
        <f>Reve!U18</f>
        <v>40000</v>
      </c>
      <c r="X150" s="104">
        <f>Reve!V18</f>
        <v>40000</v>
      </c>
      <c r="Y150" s="104">
        <f>Reve!W18</f>
        <v>40000</v>
      </c>
      <c r="Z150" s="104">
        <f>Reve!X18</f>
        <v>40000</v>
      </c>
      <c r="AA150" s="104">
        <f>Reve!Y18</f>
        <v>40000</v>
      </c>
      <c r="AB150" s="104">
        <f>Reve!Z18</f>
        <v>40000</v>
      </c>
      <c r="AC150" s="104">
        <f>Reve!AA18</f>
        <v>0</v>
      </c>
      <c r="AD150" s="104">
        <f>Reve!AB18</f>
        <v>0</v>
      </c>
      <c r="AE150" s="104">
        <f>Reve!AC18</f>
        <v>0</v>
      </c>
      <c r="AF150" s="104">
        <f>Reve!AD18</f>
        <v>0</v>
      </c>
      <c r="AG150" s="104">
        <f>Reve!AE18</f>
        <v>0</v>
      </c>
      <c r="AH150" s="104">
        <f>Reve!AF18</f>
        <v>0</v>
      </c>
      <c r="AI150" s="104">
        <f>Reve!AG18</f>
        <v>0</v>
      </c>
      <c r="AJ150" s="104">
        <f>Reve!AH18</f>
        <v>0</v>
      </c>
      <c r="AK150" s="104">
        <f>Reve!AI18</f>
        <v>0</v>
      </c>
      <c r="AL150" s="104">
        <f>Reve!AJ18</f>
        <v>0</v>
      </c>
      <c r="AM150" s="104">
        <f>Reve!AK18</f>
        <v>0</v>
      </c>
      <c r="AN150" s="104">
        <f>Reve!AL18</f>
        <v>0</v>
      </c>
      <c r="AO150" s="104">
        <f>Reve!AM18</f>
        <v>0</v>
      </c>
      <c r="AP150" s="104">
        <f>Reve!AN18</f>
        <v>0</v>
      </c>
      <c r="AQ150" s="104">
        <f>Reve!AO18</f>
        <v>0</v>
      </c>
      <c r="AR150" s="104">
        <f>Reve!AP18</f>
        <v>0</v>
      </c>
      <c r="AT150" s="39" t="s">
        <v>51</v>
      </c>
      <c r="AU150" s="39" t="s">
        <v>57</v>
      </c>
      <c r="AV150" s="39" t="s">
        <v>57</v>
      </c>
      <c r="AW150" s="39" t="s">
        <v>57</v>
      </c>
      <c r="AX150" s="39" t="s">
        <v>57</v>
      </c>
      <c r="AY150" s="39" t="s">
        <v>57</v>
      </c>
      <c r="AZ150" s="39" t="s">
        <v>57</v>
      </c>
      <c r="BA150" s="39" t="s">
        <v>57</v>
      </c>
      <c r="BB150" s="39" t="s">
        <v>57</v>
      </c>
      <c r="BC150" s="39" t="s">
        <v>57</v>
      </c>
      <c r="BE150" s="39" t="s">
        <v>52</v>
      </c>
      <c r="BF150" s="39" t="s">
        <v>52</v>
      </c>
      <c r="BG150" s="39" t="s">
        <v>57</v>
      </c>
      <c r="BH150" s="39" t="s">
        <v>57</v>
      </c>
      <c r="BI150" s="39" t="s">
        <v>57</v>
      </c>
      <c r="BJ150" s="39" t="s">
        <v>57</v>
      </c>
      <c r="BK150" s="39" t="s">
        <v>57</v>
      </c>
      <c r="BL150" s="39" t="s">
        <v>57</v>
      </c>
      <c r="BM150" s="39" t="s">
        <v>57</v>
      </c>
      <c r="BN150" s="39" t="s">
        <v>57</v>
      </c>
    </row>
    <row r="151" spans="3:66" outlineLevel="1">
      <c r="D151" t="str">
        <f>INDEX($AT151:$BC151,MATCH(General!$F$14,$AT$4:$BC$4,0))</f>
        <v>Price without taxes and subsidies</v>
      </c>
      <c r="E151" s="11" t="str">
        <f>General!$F$16&amp;" / "&amp;INDEX($BC151:$BL151,MATCH(General!$F$14,$BC$4:$BL$4,0))</f>
        <v>EUR / kWh</v>
      </c>
      <c r="F151" s="25"/>
      <c r="I151" s="108">
        <f>Reve!G19</f>
        <v>0</v>
      </c>
      <c r="J151" s="108">
        <f>Reve!H19</f>
        <v>0.13948521497939331</v>
      </c>
      <c r="K151" s="108">
        <f>Reve!I19</f>
        <v>0.13948521497939331</v>
      </c>
      <c r="L151" s="108">
        <f>Reve!J19</f>
        <v>0.13948521497939331</v>
      </c>
      <c r="M151" s="108">
        <f>Reve!K19</f>
        <v>0.13948521497939331</v>
      </c>
      <c r="N151" s="108">
        <f>Reve!L19</f>
        <v>0.13948521497939331</v>
      </c>
      <c r="O151" s="108">
        <f>Reve!M19</f>
        <v>0.13948521497939331</v>
      </c>
      <c r="P151" s="108">
        <f>Reve!N19</f>
        <v>0.13948521497939331</v>
      </c>
      <c r="Q151" s="108">
        <f>Reve!O19</f>
        <v>0.13948521497939331</v>
      </c>
      <c r="R151" s="108">
        <f>Reve!P19</f>
        <v>0.13948521497939331</v>
      </c>
      <c r="S151" s="108">
        <f>Reve!Q19</f>
        <v>0.13948521497939331</v>
      </c>
      <c r="T151" s="108">
        <f>Reve!R19</f>
        <v>0.13948521497939331</v>
      </c>
      <c r="U151" s="108">
        <f>Reve!S19</f>
        <v>0.13948521497939331</v>
      </c>
      <c r="V151" s="108">
        <f>Reve!T19</f>
        <v>0.13948521497939331</v>
      </c>
      <c r="W151" s="108">
        <f>Reve!U19</f>
        <v>0.13948521497939331</v>
      </c>
      <c r="X151" s="108">
        <f>Reve!V19</f>
        <v>0.13948521497939331</v>
      </c>
      <c r="Y151" s="108">
        <f>Reve!W19</f>
        <v>0.13948521497939331</v>
      </c>
      <c r="Z151" s="108">
        <f>Reve!X19</f>
        <v>0.13948521497939331</v>
      </c>
      <c r="AA151" s="108">
        <f>Reve!Y19</f>
        <v>0.13948521497939331</v>
      </c>
      <c r="AB151" s="108">
        <f>Reve!Z19</f>
        <v>0.13948521497939331</v>
      </c>
      <c r="AC151" s="108">
        <f>Reve!AA19</f>
        <v>0</v>
      </c>
      <c r="AD151" s="108">
        <f>Reve!AB19</f>
        <v>0</v>
      </c>
      <c r="AE151" s="108">
        <f>Reve!AC19</f>
        <v>0</v>
      </c>
      <c r="AF151" s="108">
        <f>Reve!AD19</f>
        <v>0</v>
      </c>
      <c r="AG151" s="108">
        <f>Reve!AE19</f>
        <v>0</v>
      </c>
      <c r="AH151" s="108">
        <f>Reve!AF19</f>
        <v>0</v>
      </c>
      <c r="AI151" s="108">
        <f>Reve!AG19</f>
        <v>0</v>
      </c>
      <c r="AJ151" s="108">
        <f>Reve!AH19</f>
        <v>0</v>
      </c>
      <c r="AK151" s="108">
        <f>Reve!AI19</f>
        <v>0</v>
      </c>
      <c r="AL151" s="108">
        <f>Reve!AJ19</f>
        <v>0</v>
      </c>
      <c r="AM151" s="108">
        <f>Reve!AK19</f>
        <v>0</v>
      </c>
      <c r="AN151" s="108">
        <f>Reve!AL19</f>
        <v>0</v>
      </c>
      <c r="AO151" s="108">
        <f>Reve!AM19</f>
        <v>0</v>
      </c>
      <c r="AP151" s="108">
        <f>Reve!AN19</f>
        <v>0</v>
      </c>
      <c r="AQ151" s="108">
        <f>Reve!AO19</f>
        <v>0</v>
      </c>
      <c r="AR151" s="108">
        <f>Reve!AP19</f>
        <v>0</v>
      </c>
      <c r="AT151" s="39" t="s">
        <v>83</v>
      </c>
      <c r="AU151" s="39" t="s">
        <v>57</v>
      </c>
      <c r="AV151" s="39" t="s">
        <v>57</v>
      </c>
      <c r="AW151" s="39" t="s">
        <v>57</v>
      </c>
      <c r="AX151" s="39" t="s">
        <v>57</v>
      </c>
      <c r="AY151" s="39" t="s">
        <v>57</v>
      </c>
      <c r="AZ151" s="39" t="s">
        <v>57</v>
      </c>
      <c r="BA151" s="39" t="s">
        <v>57</v>
      </c>
      <c r="BB151" s="39" t="s">
        <v>57</v>
      </c>
      <c r="BC151" s="39" t="s">
        <v>57</v>
      </c>
      <c r="BE151" s="39" t="s">
        <v>52</v>
      </c>
      <c r="BF151" s="39" t="s">
        <v>52</v>
      </c>
      <c r="BG151" s="39" t="s">
        <v>57</v>
      </c>
      <c r="BH151" s="39" t="s">
        <v>57</v>
      </c>
      <c r="BI151" s="39" t="s">
        <v>57</v>
      </c>
      <c r="BJ151" s="39" t="s">
        <v>57</v>
      </c>
      <c r="BK151" s="39" t="s">
        <v>57</v>
      </c>
      <c r="BL151" s="39" t="s">
        <v>57</v>
      </c>
      <c r="BM151" s="39" t="s">
        <v>57</v>
      </c>
      <c r="BN151" s="39" t="s">
        <v>57</v>
      </c>
    </row>
    <row r="152" spans="3:66" outlineLevel="1">
      <c r="D152" t="str">
        <f>INDEX($AT152:$BC152,MATCH(General!$F$14,$AT$4:$BC$4,0))</f>
        <v>Price with taxes and subsidies</v>
      </c>
      <c r="E152" s="11" t="str">
        <f>General!$F$16&amp;" / "&amp;INDEX($BC152:$BL152,MATCH(General!$F$14,$BC$4:$BL$4,0))</f>
        <v>EUR / kWh</v>
      </c>
      <c r="I152" s="27">
        <f>SUM(I151,I153:I154)</f>
        <v>0</v>
      </c>
      <c r="J152" s="27">
        <f t="shared" ref="J152" si="92">SUM(J151,J153:J154)</f>
        <v>0.15761829292671445</v>
      </c>
      <c r="K152" s="27">
        <f t="shared" ref="K152" si="93">SUM(K151,K153:K154)</f>
        <v>0.15761829292671445</v>
      </c>
      <c r="L152" s="27">
        <f t="shared" ref="L152" si="94">SUM(L151,L153:L154)</f>
        <v>0.15761829292671445</v>
      </c>
      <c r="M152" s="27">
        <f t="shared" ref="M152" si="95">SUM(M151,M153:M154)</f>
        <v>0.15761829292671445</v>
      </c>
      <c r="N152" s="27">
        <f t="shared" ref="N152" si="96">SUM(N151,N153:N154)</f>
        <v>0.15761829292671445</v>
      </c>
      <c r="O152" s="27">
        <f t="shared" ref="O152" si="97">SUM(O151,O153:O154)</f>
        <v>0.15761829292671445</v>
      </c>
      <c r="P152" s="27">
        <f t="shared" ref="P152:AR152" si="98">SUM(P151,P153:P154)</f>
        <v>0.15761829292671445</v>
      </c>
      <c r="Q152" s="27">
        <f t="shared" si="98"/>
        <v>0.15761829292671445</v>
      </c>
      <c r="R152" s="27">
        <f t="shared" si="98"/>
        <v>0.15761829292671445</v>
      </c>
      <c r="S152" s="27">
        <f t="shared" si="98"/>
        <v>0.15761829292671445</v>
      </c>
      <c r="T152" s="27">
        <f t="shared" si="98"/>
        <v>0.15761829292671445</v>
      </c>
      <c r="U152" s="27">
        <f t="shared" si="98"/>
        <v>0.15761829292671445</v>
      </c>
      <c r="V152" s="27">
        <f t="shared" si="98"/>
        <v>0.15761829292671445</v>
      </c>
      <c r="W152" s="27">
        <f t="shared" si="98"/>
        <v>0.15761829292671445</v>
      </c>
      <c r="X152" s="27">
        <f t="shared" si="98"/>
        <v>0.15761829292671445</v>
      </c>
      <c r="Y152" s="27">
        <f t="shared" si="98"/>
        <v>0.15761829292671445</v>
      </c>
      <c r="Z152" s="27">
        <f t="shared" si="98"/>
        <v>0.15761829292671445</v>
      </c>
      <c r="AA152" s="27">
        <f t="shared" si="98"/>
        <v>0.15761829292671445</v>
      </c>
      <c r="AB152" s="27">
        <f t="shared" si="98"/>
        <v>0.15761829292671445</v>
      </c>
      <c r="AC152" s="27">
        <f t="shared" si="98"/>
        <v>0</v>
      </c>
      <c r="AD152" s="27">
        <f t="shared" si="98"/>
        <v>0</v>
      </c>
      <c r="AE152" s="27">
        <f t="shared" si="98"/>
        <v>0</v>
      </c>
      <c r="AF152" s="27">
        <f t="shared" si="98"/>
        <v>0</v>
      </c>
      <c r="AG152" s="27">
        <f t="shared" si="98"/>
        <v>0</v>
      </c>
      <c r="AH152" s="27">
        <f t="shared" si="98"/>
        <v>0</v>
      </c>
      <c r="AI152" s="27">
        <f t="shared" si="98"/>
        <v>0</v>
      </c>
      <c r="AJ152" s="27">
        <f t="shared" si="98"/>
        <v>0</v>
      </c>
      <c r="AK152" s="27">
        <f t="shared" si="98"/>
        <v>0</v>
      </c>
      <c r="AL152" s="27">
        <f t="shared" si="98"/>
        <v>0</v>
      </c>
      <c r="AM152" s="27">
        <f t="shared" si="98"/>
        <v>0</v>
      </c>
      <c r="AN152" s="27">
        <f t="shared" si="98"/>
        <v>0</v>
      </c>
      <c r="AO152" s="27">
        <f t="shared" si="98"/>
        <v>0</v>
      </c>
      <c r="AP152" s="27">
        <f t="shared" si="98"/>
        <v>0</v>
      </c>
      <c r="AQ152" s="27">
        <f t="shared" si="98"/>
        <v>0</v>
      </c>
      <c r="AR152" s="27">
        <f t="shared" si="98"/>
        <v>0</v>
      </c>
      <c r="AT152" s="39" t="s">
        <v>78</v>
      </c>
      <c r="AU152" s="39" t="s">
        <v>57</v>
      </c>
      <c r="AV152" s="39" t="s">
        <v>57</v>
      </c>
      <c r="AW152" s="39" t="s">
        <v>57</v>
      </c>
      <c r="AX152" s="39" t="s">
        <v>57</v>
      </c>
      <c r="AY152" s="39" t="s">
        <v>57</v>
      </c>
      <c r="AZ152" s="39" t="s">
        <v>57</v>
      </c>
      <c r="BA152" s="39" t="s">
        <v>57</v>
      </c>
      <c r="BB152" s="39" t="s">
        <v>57</v>
      </c>
      <c r="BC152" s="39" t="s">
        <v>57</v>
      </c>
      <c r="BE152" s="39" t="s">
        <v>52</v>
      </c>
      <c r="BF152" s="39" t="s">
        <v>52</v>
      </c>
      <c r="BG152" s="39" t="s">
        <v>57</v>
      </c>
      <c r="BH152" s="39" t="s">
        <v>57</v>
      </c>
      <c r="BI152" s="39" t="s">
        <v>57</v>
      </c>
      <c r="BJ152" s="39" t="s">
        <v>57</v>
      </c>
      <c r="BK152" s="39" t="s">
        <v>57</v>
      </c>
      <c r="BL152" s="39" t="s">
        <v>57</v>
      </c>
      <c r="BM152" s="39" t="s">
        <v>57</v>
      </c>
      <c r="BN152" s="39" t="s">
        <v>57</v>
      </c>
    </row>
    <row r="153" spans="3:66" ht="12" outlineLevel="1">
      <c r="D153" s="21" t="str">
        <f>INDEX($AT153:$BC153,MATCH(General!$F$14,$AT$4:$BC$4,0))</f>
        <v>VAT / special taxes</v>
      </c>
      <c r="E153" s="18" t="str">
        <f>General!$F$16&amp;" / "&amp;INDEX($BC153:$BL153,MATCH(General!$F$14,$BC$4:$BL$4,0))</f>
        <v>EUR / kWh</v>
      </c>
      <c r="I153" s="117">
        <f>Reve!G21</f>
        <v>0</v>
      </c>
      <c r="J153" s="117">
        <f>Reve!H21</f>
        <v>1.8133077947321132E-2</v>
      </c>
      <c r="K153" s="117">
        <f>Reve!I21</f>
        <v>1.8133077947321132E-2</v>
      </c>
      <c r="L153" s="117">
        <f>Reve!J21</f>
        <v>1.8133077947321132E-2</v>
      </c>
      <c r="M153" s="117">
        <f>Reve!K21</f>
        <v>1.8133077947321132E-2</v>
      </c>
      <c r="N153" s="117">
        <f>Reve!L21</f>
        <v>1.8133077947321132E-2</v>
      </c>
      <c r="O153" s="117">
        <f>Reve!M21</f>
        <v>1.8133077947321132E-2</v>
      </c>
      <c r="P153" s="117">
        <f>Reve!N21</f>
        <v>1.8133077947321132E-2</v>
      </c>
      <c r="Q153" s="117">
        <f>Reve!O21</f>
        <v>1.8133077947321132E-2</v>
      </c>
      <c r="R153" s="117">
        <f>Reve!P21</f>
        <v>1.8133077947321132E-2</v>
      </c>
      <c r="S153" s="117">
        <f>Reve!Q21</f>
        <v>1.8133077947321132E-2</v>
      </c>
      <c r="T153" s="117">
        <f>Reve!R21</f>
        <v>1.8133077947321132E-2</v>
      </c>
      <c r="U153" s="117">
        <f>Reve!S21</f>
        <v>1.8133077947321132E-2</v>
      </c>
      <c r="V153" s="117">
        <f>Reve!T21</f>
        <v>1.8133077947321132E-2</v>
      </c>
      <c r="W153" s="117">
        <f>Reve!U21</f>
        <v>1.8133077947321132E-2</v>
      </c>
      <c r="X153" s="117">
        <f>Reve!V21</f>
        <v>1.8133077947321132E-2</v>
      </c>
      <c r="Y153" s="117">
        <f>Reve!W21</f>
        <v>1.8133077947321132E-2</v>
      </c>
      <c r="Z153" s="117">
        <f>Reve!X21</f>
        <v>1.8133077947321132E-2</v>
      </c>
      <c r="AA153" s="117">
        <f>Reve!Y21</f>
        <v>1.8133077947321132E-2</v>
      </c>
      <c r="AB153" s="117">
        <f>Reve!Z21</f>
        <v>1.8133077947321132E-2</v>
      </c>
      <c r="AC153" s="117">
        <f>Reve!AA21</f>
        <v>0</v>
      </c>
      <c r="AD153" s="117">
        <f>Reve!AB21</f>
        <v>0</v>
      </c>
      <c r="AE153" s="117">
        <f>Reve!AC21</f>
        <v>0</v>
      </c>
      <c r="AF153" s="117">
        <f>Reve!AD21</f>
        <v>0</v>
      </c>
      <c r="AG153" s="117">
        <f>Reve!AE21</f>
        <v>0</v>
      </c>
      <c r="AH153" s="117">
        <f>Reve!AF21</f>
        <v>0</v>
      </c>
      <c r="AI153" s="117">
        <f>Reve!AG21</f>
        <v>0</v>
      </c>
      <c r="AJ153" s="117">
        <f>Reve!AH21</f>
        <v>0</v>
      </c>
      <c r="AK153" s="117">
        <f>Reve!AI21</f>
        <v>0</v>
      </c>
      <c r="AL153" s="117">
        <f>Reve!AJ21</f>
        <v>0</v>
      </c>
      <c r="AM153" s="117">
        <f>Reve!AK21</f>
        <v>0</v>
      </c>
      <c r="AN153" s="117">
        <f>Reve!AL21</f>
        <v>0</v>
      </c>
      <c r="AO153" s="117">
        <f>Reve!AM21</f>
        <v>0</v>
      </c>
      <c r="AP153" s="117">
        <f>Reve!AN21</f>
        <v>0</v>
      </c>
      <c r="AQ153" s="117">
        <f>Reve!AO21</f>
        <v>0</v>
      </c>
      <c r="AR153" s="117">
        <f>Reve!AP21</f>
        <v>0</v>
      </c>
      <c r="AT153" s="39" t="s">
        <v>504</v>
      </c>
      <c r="AU153" s="39" t="s">
        <v>57</v>
      </c>
      <c r="AV153" s="39" t="s">
        <v>57</v>
      </c>
      <c r="AW153" s="39" t="s">
        <v>57</v>
      </c>
      <c r="AX153" s="39" t="s">
        <v>57</v>
      </c>
      <c r="AY153" s="39" t="s">
        <v>57</v>
      </c>
      <c r="AZ153" s="39" t="s">
        <v>57</v>
      </c>
      <c r="BA153" s="39" t="s">
        <v>57</v>
      </c>
      <c r="BB153" s="39" t="s">
        <v>57</v>
      </c>
      <c r="BC153" s="39" t="s">
        <v>57</v>
      </c>
      <c r="BE153" s="39" t="s">
        <v>52</v>
      </c>
      <c r="BF153" s="39" t="s">
        <v>52</v>
      </c>
      <c r="BG153" s="39" t="s">
        <v>57</v>
      </c>
      <c r="BH153" s="39" t="s">
        <v>57</v>
      </c>
      <c r="BI153" s="39" t="s">
        <v>57</v>
      </c>
      <c r="BJ153" s="39" t="s">
        <v>57</v>
      </c>
      <c r="BK153" s="39" t="s">
        <v>57</v>
      </c>
      <c r="BL153" s="39" t="s">
        <v>57</v>
      </c>
      <c r="BM153" s="39" t="s">
        <v>57</v>
      </c>
      <c r="BN153" s="39" t="s">
        <v>57</v>
      </c>
    </row>
    <row r="154" spans="3:66" ht="12" outlineLevel="1">
      <c r="D154" s="21" t="str">
        <f>INDEX($AT154:$BC154,MATCH(General!$F$14,$AT$4:$BC$4,0))</f>
        <v>Subsidies</v>
      </c>
      <c r="E154" s="18" t="str">
        <f>General!$F$16&amp;" / "&amp;INDEX($BC154:$BL154,MATCH(General!$F$14,$BC$4:$BL$4,0))</f>
        <v>EUR / kWh</v>
      </c>
      <c r="I154" s="117">
        <f>Reve!G22</f>
        <v>0</v>
      </c>
      <c r="J154" s="117">
        <f>Reve!H22</f>
        <v>0</v>
      </c>
      <c r="K154" s="117">
        <f>Reve!I22</f>
        <v>0</v>
      </c>
      <c r="L154" s="117">
        <f>Reve!J22</f>
        <v>0</v>
      </c>
      <c r="M154" s="117">
        <f>Reve!K22</f>
        <v>0</v>
      </c>
      <c r="N154" s="117">
        <f>Reve!L22</f>
        <v>0</v>
      </c>
      <c r="O154" s="117">
        <f>Reve!M22</f>
        <v>0</v>
      </c>
      <c r="P154" s="117">
        <f>Reve!N22</f>
        <v>0</v>
      </c>
      <c r="Q154" s="117">
        <f>Reve!O22</f>
        <v>0</v>
      </c>
      <c r="R154" s="117">
        <f>Reve!P22</f>
        <v>0</v>
      </c>
      <c r="S154" s="117">
        <f>Reve!Q22</f>
        <v>0</v>
      </c>
      <c r="T154" s="117">
        <f>Reve!R22</f>
        <v>0</v>
      </c>
      <c r="U154" s="117">
        <f>Reve!S22</f>
        <v>0</v>
      </c>
      <c r="V154" s="117">
        <f>Reve!T22</f>
        <v>0</v>
      </c>
      <c r="W154" s="117">
        <f>Reve!U22</f>
        <v>0</v>
      </c>
      <c r="X154" s="117">
        <f>Reve!V22</f>
        <v>0</v>
      </c>
      <c r="Y154" s="117">
        <f>Reve!W22</f>
        <v>0</v>
      </c>
      <c r="Z154" s="117">
        <f>Reve!X22</f>
        <v>0</v>
      </c>
      <c r="AA154" s="117">
        <f>Reve!Y22</f>
        <v>0</v>
      </c>
      <c r="AB154" s="117">
        <f>Reve!Z22</f>
        <v>0</v>
      </c>
      <c r="AC154" s="117">
        <f>Reve!AA22</f>
        <v>0</v>
      </c>
      <c r="AD154" s="117">
        <f>Reve!AB22</f>
        <v>0</v>
      </c>
      <c r="AE154" s="117">
        <f>Reve!AC22</f>
        <v>0</v>
      </c>
      <c r="AF154" s="117">
        <f>Reve!AD22</f>
        <v>0</v>
      </c>
      <c r="AG154" s="117">
        <f>Reve!AE22</f>
        <v>0</v>
      </c>
      <c r="AH154" s="117">
        <f>Reve!AF22</f>
        <v>0</v>
      </c>
      <c r="AI154" s="117">
        <f>Reve!AG22</f>
        <v>0</v>
      </c>
      <c r="AJ154" s="117">
        <f>Reve!AH22</f>
        <v>0</v>
      </c>
      <c r="AK154" s="117">
        <f>Reve!AI22</f>
        <v>0</v>
      </c>
      <c r="AL154" s="117">
        <f>Reve!AJ22</f>
        <v>0</v>
      </c>
      <c r="AM154" s="117">
        <f>Reve!AK22</f>
        <v>0</v>
      </c>
      <c r="AN154" s="117">
        <f>Reve!AL22</f>
        <v>0</v>
      </c>
      <c r="AO154" s="117">
        <f>Reve!AM22</f>
        <v>0</v>
      </c>
      <c r="AP154" s="117">
        <f>Reve!AN22</f>
        <v>0</v>
      </c>
      <c r="AQ154" s="117">
        <f>Reve!AO22</f>
        <v>0</v>
      </c>
      <c r="AR154" s="117">
        <f>Reve!AP22</f>
        <v>0</v>
      </c>
      <c r="AT154" s="39" t="s">
        <v>505</v>
      </c>
      <c r="AU154" s="39" t="s">
        <v>57</v>
      </c>
      <c r="AV154" s="39" t="s">
        <v>57</v>
      </c>
      <c r="AW154" s="39" t="s">
        <v>57</v>
      </c>
      <c r="AX154" s="39" t="s">
        <v>57</v>
      </c>
      <c r="AY154" s="39" t="s">
        <v>57</v>
      </c>
      <c r="AZ154" s="39" t="s">
        <v>57</v>
      </c>
      <c r="BA154" s="39" t="s">
        <v>57</v>
      </c>
      <c r="BB154" s="39" t="s">
        <v>57</v>
      </c>
      <c r="BC154" s="39" t="s">
        <v>57</v>
      </c>
      <c r="BE154" s="39" t="s">
        <v>52</v>
      </c>
      <c r="BF154" s="39" t="s">
        <v>52</v>
      </c>
      <c r="BG154" s="39" t="s">
        <v>57</v>
      </c>
      <c r="BH154" s="39" t="s">
        <v>57</v>
      </c>
      <c r="BI154" s="39" t="s">
        <v>57</v>
      </c>
      <c r="BJ154" s="39" t="s">
        <v>57</v>
      </c>
      <c r="BK154" s="39" t="s">
        <v>57</v>
      </c>
      <c r="BL154" s="39" t="s">
        <v>57</v>
      </c>
      <c r="BM154" s="39" t="s">
        <v>57</v>
      </c>
      <c r="BN154" s="39" t="s">
        <v>57</v>
      </c>
    </row>
    <row r="155" spans="3:66" outlineLevel="1">
      <c r="D155" s="2" t="str">
        <f>INDEX($AT155:$BC155,MATCH(General!$F$14,$AT$4:$BC$4,0))</f>
        <v>Total savings - without taxes and subsidies</v>
      </c>
      <c r="E155" s="17" t="str">
        <f>General!$F$16</f>
        <v>EUR</v>
      </c>
      <c r="F155" s="28">
        <f>SUM(I155:AR155)</f>
        <v>106008.7633843389</v>
      </c>
      <c r="I155" s="16">
        <f>I150*I151</f>
        <v>0</v>
      </c>
      <c r="J155" s="16">
        <f t="shared" ref="J155:P155" si="99">J150*J151</f>
        <v>5579.4085991757329</v>
      </c>
      <c r="K155" s="16">
        <f t="shared" si="99"/>
        <v>5579.4085991757329</v>
      </c>
      <c r="L155" s="16">
        <f t="shared" si="99"/>
        <v>5579.4085991757329</v>
      </c>
      <c r="M155" s="16">
        <f t="shared" si="99"/>
        <v>5579.4085991757329</v>
      </c>
      <c r="N155" s="16">
        <f t="shared" si="99"/>
        <v>5579.4085991757329</v>
      </c>
      <c r="O155" s="16">
        <f t="shared" si="99"/>
        <v>5579.4085991757329</v>
      </c>
      <c r="P155" s="16">
        <f t="shared" si="99"/>
        <v>5579.4085991757329</v>
      </c>
      <c r="Q155" s="16">
        <f t="shared" ref="Q155:AR155" si="100">Q150*Q151</f>
        <v>5579.4085991757329</v>
      </c>
      <c r="R155" s="16">
        <f t="shared" si="100"/>
        <v>5579.4085991757329</v>
      </c>
      <c r="S155" s="16">
        <f t="shared" si="100"/>
        <v>5579.4085991757329</v>
      </c>
      <c r="T155" s="16">
        <f t="shared" si="100"/>
        <v>5579.4085991757329</v>
      </c>
      <c r="U155" s="16">
        <f t="shared" si="100"/>
        <v>5579.4085991757329</v>
      </c>
      <c r="V155" s="16">
        <f t="shared" si="100"/>
        <v>5579.4085991757329</v>
      </c>
      <c r="W155" s="16">
        <f t="shared" si="100"/>
        <v>5579.4085991757329</v>
      </c>
      <c r="X155" s="16">
        <f t="shared" si="100"/>
        <v>5579.4085991757329</v>
      </c>
      <c r="Y155" s="16">
        <f t="shared" si="100"/>
        <v>5579.4085991757329</v>
      </c>
      <c r="Z155" s="16">
        <f t="shared" si="100"/>
        <v>5579.4085991757329</v>
      </c>
      <c r="AA155" s="16">
        <f t="shared" si="100"/>
        <v>5579.4085991757329</v>
      </c>
      <c r="AB155" s="16">
        <f t="shared" si="100"/>
        <v>5579.4085991757329</v>
      </c>
      <c r="AC155" s="16">
        <f t="shared" si="100"/>
        <v>0</v>
      </c>
      <c r="AD155" s="16">
        <f t="shared" si="100"/>
        <v>0</v>
      </c>
      <c r="AE155" s="16">
        <f t="shared" si="100"/>
        <v>0</v>
      </c>
      <c r="AF155" s="16">
        <f t="shared" si="100"/>
        <v>0</v>
      </c>
      <c r="AG155" s="16">
        <f t="shared" si="100"/>
        <v>0</v>
      </c>
      <c r="AH155" s="16">
        <f t="shared" si="100"/>
        <v>0</v>
      </c>
      <c r="AI155" s="16">
        <f t="shared" si="100"/>
        <v>0</v>
      </c>
      <c r="AJ155" s="16">
        <f t="shared" si="100"/>
        <v>0</v>
      </c>
      <c r="AK155" s="16">
        <f t="shared" si="100"/>
        <v>0</v>
      </c>
      <c r="AL155" s="16">
        <f t="shared" si="100"/>
        <v>0</v>
      </c>
      <c r="AM155" s="16">
        <f t="shared" si="100"/>
        <v>0</v>
      </c>
      <c r="AN155" s="16">
        <f t="shared" si="100"/>
        <v>0</v>
      </c>
      <c r="AO155" s="16">
        <f t="shared" si="100"/>
        <v>0</v>
      </c>
      <c r="AP155" s="16">
        <f t="shared" si="100"/>
        <v>0</v>
      </c>
      <c r="AQ155" s="16">
        <f t="shared" si="100"/>
        <v>0</v>
      </c>
      <c r="AR155" s="16">
        <f t="shared" si="100"/>
        <v>0</v>
      </c>
      <c r="AT155" s="39" t="s">
        <v>86</v>
      </c>
      <c r="AU155" s="39" t="s">
        <v>57</v>
      </c>
      <c r="AV155" s="39" t="s">
        <v>57</v>
      </c>
      <c r="AW155" s="39" t="s">
        <v>57</v>
      </c>
      <c r="AX155" s="39" t="s">
        <v>57</v>
      </c>
      <c r="AY155" s="39" t="s">
        <v>57</v>
      </c>
      <c r="AZ155" s="39" t="s">
        <v>57</v>
      </c>
      <c r="BA155" s="39" t="s">
        <v>57</v>
      </c>
      <c r="BB155" s="39" t="s">
        <v>57</v>
      </c>
      <c r="BC155" s="39" t="s">
        <v>57</v>
      </c>
      <c r="BE155" s="8"/>
      <c r="BF155" s="8"/>
      <c r="BG155" s="8"/>
      <c r="BH155" s="8"/>
      <c r="BI155" s="8"/>
      <c r="BJ155" s="8"/>
      <c r="BK155" s="8"/>
      <c r="BL155" s="8"/>
      <c r="BM155" s="8"/>
      <c r="BN155" s="8"/>
    </row>
    <row r="156" spans="3:66" outlineLevel="1">
      <c r="D156" s="2" t="str">
        <f>INDEX($AT156:$BC156,MATCH(General!$F$14,$AT$4:$BC$4,0))</f>
        <v>Total savings - with taxes and subsidies</v>
      </c>
      <c r="E156" s="17" t="str">
        <f>General!$F$16</f>
        <v>EUR</v>
      </c>
      <c r="F156" s="28">
        <f>SUM(I156:AR156)</f>
        <v>119789.90262430304</v>
      </c>
      <c r="I156" s="16">
        <f>I150*I152</f>
        <v>0</v>
      </c>
      <c r="J156" s="16">
        <f t="shared" ref="J156:P156" si="101">J150*J152</f>
        <v>6304.7317170685783</v>
      </c>
      <c r="K156" s="16">
        <f t="shared" si="101"/>
        <v>6304.7317170685783</v>
      </c>
      <c r="L156" s="16">
        <f t="shared" si="101"/>
        <v>6304.7317170685783</v>
      </c>
      <c r="M156" s="16">
        <f t="shared" si="101"/>
        <v>6304.7317170685783</v>
      </c>
      <c r="N156" s="16">
        <f t="shared" si="101"/>
        <v>6304.7317170685783</v>
      </c>
      <c r="O156" s="16">
        <f t="shared" si="101"/>
        <v>6304.7317170685783</v>
      </c>
      <c r="P156" s="16">
        <f t="shared" si="101"/>
        <v>6304.7317170685783</v>
      </c>
      <c r="Q156" s="16">
        <f t="shared" ref="Q156:AR156" si="102">Q150*Q152</f>
        <v>6304.7317170685783</v>
      </c>
      <c r="R156" s="16">
        <f t="shared" si="102"/>
        <v>6304.7317170685783</v>
      </c>
      <c r="S156" s="16">
        <f t="shared" si="102"/>
        <v>6304.7317170685783</v>
      </c>
      <c r="T156" s="16">
        <f t="shared" si="102"/>
        <v>6304.7317170685783</v>
      </c>
      <c r="U156" s="16">
        <f t="shared" si="102"/>
        <v>6304.7317170685783</v>
      </c>
      <c r="V156" s="16">
        <f t="shared" si="102"/>
        <v>6304.7317170685783</v>
      </c>
      <c r="W156" s="16">
        <f t="shared" si="102"/>
        <v>6304.7317170685783</v>
      </c>
      <c r="X156" s="16">
        <f t="shared" si="102"/>
        <v>6304.7317170685783</v>
      </c>
      <c r="Y156" s="16">
        <f t="shared" si="102"/>
        <v>6304.7317170685783</v>
      </c>
      <c r="Z156" s="16">
        <f t="shared" si="102"/>
        <v>6304.7317170685783</v>
      </c>
      <c r="AA156" s="16">
        <f t="shared" si="102"/>
        <v>6304.7317170685783</v>
      </c>
      <c r="AB156" s="16">
        <f t="shared" si="102"/>
        <v>6304.7317170685783</v>
      </c>
      <c r="AC156" s="16">
        <f t="shared" si="102"/>
        <v>0</v>
      </c>
      <c r="AD156" s="16">
        <f t="shared" si="102"/>
        <v>0</v>
      </c>
      <c r="AE156" s="16">
        <f t="shared" si="102"/>
        <v>0</v>
      </c>
      <c r="AF156" s="16">
        <f t="shared" si="102"/>
        <v>0</v>
      </c>
      <c r="AG156" s="16">
        <f t="shared" si="102"/>
        <v>0</v>
      </c>
      <c r="AH156" s="16">
        <f t="shared" si="102"/>
        <v>0</v>
      </c>
      <c r="AI156" s="16">
        <f t="shared" si="102"/>
        <v>0</v>
      </c>
      <c r="AJ156" s="16">
        <f t="shared" si="102"/>
        <v>0</v>
      </c>
      <c r="AK156" s="16">
        <f t="shared" si="102"/>
        <v>0</v>
      </c>
      <c r="AL156" s="16">
        <f t="shared" si="102"/>
        <v>0</v>
      </c>
      <c r="AM156" s="16">
        <f t="shared" si="102"/>
        <v>0</v>
      </c>
      <c r="AN156" s="16">
        <f t="shared" si="102"/>
        <v>0</v>
      </c>
      <c r="AO156" s="16">
        <f t="shared" si="102"/>
        <v>0</v>
      </c>
      <c r="AP156" s="16">
        <f t="shared" si="102"/>
        <v>0</v>
      </c>
      <c r="AQ156" s="16">
        <f t="shared" si="102"/>
        <v>0</v>
      </c>
      <c r="AR156" s="16">
        <f t="shared" si="102"/>
        <v>0</v>
      </c>
      <c r="AT156" s="39" t="s">
        <v>87</v>
      </c>
      <c r="AU156" s="39" t="s">
        <v>57</v>
      </c>
      <c r="AV156" s="39" t="s">
        <v>57</v>
      </c>
      <c r="AW156" s="39" t="s">
        <v>57</v>
      </c>
      <c r="AX156" s="39" t="s">
        <v>57</v>
      </c>
      <c r="AY156" s="39" t="s">
        <v>57</v>
      </c>
      <c r="AZ156" s="39" t="s">
        <v>57</v>
      </c>
      <c r="BA156" s="39" t="s">
        <v>57</v>
      </c>
      <c r="BB156" s="39" t="s">
        <v>57</v>
      </c>
      <c r="BC156" s="39" t="s">
        <v>57</v>
      </c>
      <c r="BE156" s="8"/>
      <c r="BF156" s="8"/>
      <c r="BG156" s="8"/>
      <c r="BH156" s="8"/>
      <c r="BI156" s="8"/>
      <c r="BJ156" s="8"/>
      <c r="BK156" s="8"/>
      <c r="BL156" s="8"/>
      <c r="BM156" s="8"/>
      <c r="BN156" s="8"/>
    </row>
    <row r="157" spans="3:66" outlineLevel="1">
      <c r="E157" s="11"/>
    </row>
    <row r="158" spans="3:66" outlineLevel="1">
      <c r="C158" s="6" t="str">
        <f>INDEX($AT158:$BC158,MATCH(General!$F$14,$AT$4:$BC$4,0))</f>
        <v>Operation and maintenance fee (O&amp;M)</v>
      </c>
      <c r="D158" s="6"/>
      <c r="E158" s="13"/>
      <c r="F158" s="6"/>
      <c r="G158" s="6"/>
      <c r="H158" s="6"/>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T158" s="39" t="s">
        <v>615</v>
      </c>
      <c r="AU158" s="39" t="s">
        <v>57</v>
      </c>
      <c r="AV158" s="39" t="s">
        <v>57</v>
      </c>
      <c r="AW158" s="39" t="s">
        <v>57</v>
      </c>
      <c r="AX158" s="39" t="s">
        <v>57</v>
      </c>
      <c r="AY158" s="39" t="s">
        <v>57</v>
      </c>
      <c r="AZ158" s="39" t="s">
        <v>57</v>
      </c>
      <c r="BA158" s="39" t="s">
        <v>57</v>
      </c>
      <c r="BB158" s="39" t="s">
        <v>57</v>
      </c>
      <c r="BC158" s="39" t="s">
        <v>57</v>
      </c>
    </row>
    <row r="159" spans="3:66" outlineLevel="1">
      <c r="E159" s="11"/>
    </row>
    <row r="160" spans="3:66" outlineLevel="1">
      <c r="D160" s="107" t="str">
        <f>Reve!D26</f>
        <v>[…]</v>
      </c>
      <c r="E160" s="11" t="str">
        <f>General!$F$16</f>
        <v>EUR</v>
      </c>
      <c r="F160" s="25">
        <f t="shared" ref="F160:F165" si="103">SUM(I160:AR160)</f>
        <v>0</v>
      </c>
      <c r="I160" s="104">
        <f>Reve!G26</f>
        <v>0</v>
      </c>
      <c r="J160" s="104">
        <f>Reve!H26</f>
        <v>0</v>
      </c>
      <c r="K160" s="104">
        <f>Reve!I26</f>
        <v>0</v>
      </c>
      <c r="L160" s="104">
        <f>Reve!J26</f>
        <v>0</v>
      </c>
      <c r="M160" s="104">
        <f>Reve!K26</f>
        <v>0</v>
      </c>
      <c r="N160" s="104">
        <f>Reve!L26</f>
        <v>0</v>
      </c>
      <c r="O160" s="104">
        <f>Reve!M26</f>
        <v>0</v>
      </c>
      <c r="P160" s="104">
        <f>Reve!N26</f>
        <v>0</v>
      </c>
      <c r="Q160" s="104">
        <f>Reve!O26</f>
        <v>0</v>
      </c>
      <c r="R160" s="104">
        <f>Reve!P26</f>
        <v>0</v>
      </c>
      <c r="S160" s="104">
        <f>Reve!Q26</f>
        <v>0</v>
      </c>
      <c r="T160" s="104">
        <f>Reve!R26</f>
        <v>0</v>
      </c>
      <c r="U160" s="104">
        <f>Reve!S26</f>
        <v>0</v>
      </c>
      <c r="V160" s="104">
        <f>Reve!T26</f>
        <v>0</v>
      </c>
      <c r="W160" s="104">
        <f>Reve!U26</f>
        <v>0</v>
      </c>
      <c r="X160" s="104">
        <f>Reve!V26</f>
        <v>0</v>
      </c>
      <c r="Y160" s="104">
        <f>Reve!W26</f>
        <v>0</v>
      </c>
      <c r="Z160" s="104">
        <f>Reve!X26</f>
        <v>0</v>
      </c>
      <c r="AA160" s="104">
        <f>Reve!Y26</f>
        <v>0</v>
      </c>
      <c r="AB160" s="104">
        <f>Reve!Z26</f>
        <v>0</v>
      </c>
      <c r="AC160" s="104">
        <f>Reve!AA26</f>
        <v>0</v>
      </c>
      <c r="AD160" s="104">
        <f>Reve!AB26</f>
        <v>0</v>
      </c>
      <c r="AE160" s="104">
        <f>Reve!AC26</f>
        <v>0</v>
      </c>
      <c r="AF160" s="104">
        <f>Reve!AD26</f>
        <v>0</v>
      </c>
      <c r="AG160" s="104">
        <f>Reve!AE26</f>
        <v>0</v>
      </c>
      <c r="AH160" s="104">
        <f>Reve!AF26</f>
        <v>0</v>
      </c>
      <c r="AI160" s="104">
        <f>Reve!AG26</f>
        <v>0</v>
      </c>
      <c r="AJ160" s="104">
        <f>Reve!AH26</f>
        <v>0</v>
      </c>
      <c r="AK160" s="104">
        <f>Reve!AI26</f>
        <v>0</v>
      </c>
      <c r="AL160" s="104">
        <f>Reve!AJ26</f>
        <v>0</v>
      </c>
      <c r="AM160" s="104">
        <f>Reve!AK26</f>
        <v>0</v>
      </c>
      <c r="AN160" s="104">
        <f>Reve!AL26</f>
        <v>0</v>
      </c>
      <c r="AO160" s="104">
        <f>Reve!AM26</f>
        <v>0</v>
      </c>
      <c r="AP160" s="104">
        <f>Reve!AN26</f>
        <v>0</v>
      </c>
      <c r="AQ160" s="104">
        <f>Reve!AO26</f>
        <v>0</v>
      </c>
      <c r="AR160" s="104">
        <f>Reve!AP26</f>
        <v>0</v>
      </c>
      <c r="AT160" s="8"/>
      <c r="AU160" s="8"/>
      <c r="AV160" s="8"/>
      <c r="AW160" s="8"/>
      <c r="AX160" s="8"/>
      <c r="AY160" s="8"/>
      <c r="AZ160" s="8"/>
      <c r="BA160" s="8"/>
      <c r="BB160" s="8"/>
      <c r="BC160" s="8"/>
      <c r="BE160" s="8"/>
      <c r="BF160" s="8"/>
      <c r="BG160" s="8"/>
      <c r="BH160" s="8"/>
      <c r="BI160" s="8"/>
      <c r="BJ160" s="8"/>
      <c r="BK160" s="8"/>
      <c r="BL160" s="8"/>
      <c r="BM160" s="8"/>
      <c r="BN160" s="8"/>
    </row>
    <row r="161" spans="3:66" outlineLevel="1">
      <c r="D161" s="107" t="str">
        <f>Reve!D27</f>
        <v>[…]</v>
      </c>
      <c r="E161" s="11" t="str">
        <f>General!$F$16</f>
        <v>EUR</v>
      </c>
      <c r="F161" s="25">
        <f t="shared" si="103"/>
        <v>0</v>
      </c>
      <c r="I161" s="104">
        <f>Reve!G27</f>
        <v>0</v>
      </c>
      <c r="J161" s="104">
        <f>Reve!H27</f>
        <v>0</v>
      </c>
      <c r="K161" s="104">
        <f>Reve!I27</f>
        <v>0</v>
      </c>
      <c r="L161" s="104">
        <f>Reve!J27</f>
        <v>0</v>
      </c>
      <c r="M161" s="104">
        <f>Reve!K27</f>
        <v>0</v>
      </c>
      <c r="N161" s="104">
        <f>Reve!L27</f>
        <v>0</v>
      </c>
      <c r="O161" s="104">
        <f>Reve!M27</f>
        <v>0</v>
      </c>
      <c r="P161" s="104">
        <f>Reve!N27</f>
        <v>0</v>
      </c>
      <c r="Q161" s="104">
        <f>Reve!O27</f>
        <v>0</v>
      </c>
      <c r="R161" s="104">
        <f>Reve!P27</f>
        <v>0</v>
      </c>
      <c r="S161" s="104">
        <f>Reve!Q27</f>
        <v>0</v>
      </c>
      <c r="T161" s="104">
        <f>Reve!R27</f>
        <v>0</v>
      </c>
      <c r="U161" s="104">
        <f>Reve!S27</f>
        <v>0</v>
      </c>
      <c r="V161" s="104">
        <f>Reve!T27</f>
        <v>0</v>
      </c>
      <c r="W161" s="104">
        <f>Reve!U27</f>
        <v>0</v>
      </c>
      <c r="X161" s="104">
        <f>Reve!V27</f>
        <v>0</v>
      </c>
      <c r="Y161" s="104">
        <f>Reve!W27</f>
        <v>0</v>
      </c>
      <c r="Z161" s="104">
        <f>Reve!X27</f>
        <v>0</v>
      </c>
      <c r="AA161" s="104">
        <f>Reve!Y27</f>
        <v>0</v>
      </c>
      <c r="AB161" s="104">
        <f>Reve!Z27</f>
        <v>0</v>
      </c>
      <c r="AC161" s="104">
        <f>Reve!AA27</f>
        <v>0</v>
      </c>
      <c r="AD161" s="104">
        <f>Reve!AB27</f>
        <v>0</v>
      </c>
      <c r="AE161" s="104">
        <f>Reve!AC27</f>
        <v>0</v>
      </c>
      <c r="AF161" s="104">
        <f>Reve!AD27</f>
        <v>0</v>
      </c>
      <c r="AG161" s="104">
        <f>Reve!AE27</f>
        <v>0</v>
      </c>
      <c r="AH161" s="104">
        <f>Reve!AF27</f>
        <v>0</v>
      </c>
      <c r="AI161" s="104">
        <f>Reve!AG27</f>
        <v>0</v>
      </c>
      <c r="AJ161" s="104">
        <f>Reve!AH27</f>
        <v>0</v>
      </c>
      <c r="AK161" s="104">
        <f>Reve!AI27</f>
        <v>0</v>
      </c>
      <c r="AL161" s="104">
        <f>Reve!AJ27</f>
        <v>0</v>
      </c>
      <c r="AM161" s="104">
        <f>Reve!AK27</f>
        <v>0</v>
      </c>
      <c r="AN161" s="104">
        <f>Reve!AL27</f>
        <v>0</v>
      </c>
      <c r="AO161" s="104">
        <f>Reve!AM27</f>
        <v>0</v>
      </c>
      <c r="AP161" s="104">
        <f>Reve!AN27</f>
        <v>0</v>
      </c>
      <c r="AQ161" s="104">
        <f>Reve!AO27</f>
        <v>0</v>
      </c>
      <c r="AR161" s="104">
        <f>Reve!AP27</f>
        <v>0</v>
      </c>
      <c r="AT161" s="8"/>
      <c r="AU161" s="8"/>
      <c r="AV161" s="8"/>
      <c r="AW161" s="8"/>
      <c r="AX161" s="8"/>
      <c r="AY161" s="8"/>
      <c r="AZ161" s="8"/>
      <c r="BA161" s="8"/>
      <c r="BB161" s="8"/>
      <c r="BC161" s="8"/>
      <c r="BE161" s="8"/>
      <c r="BF161" s="8"/>
      <c r="BG161" s="8"/>
      <c r="BH161" s="8"/>
      <c r="BI161" s="8"/>
      <c r="BJ161" s="8"/>
      <c r="BK161" s="8"/>
      <c r="BL161" s="8"/>
      <c r="BM161" s="8"/>
      <c r="BN161" s="8"/>
    </row>
    <row r="162" spans="3:66" outlineLevel="1">
      <c r="D162" s="107" t="str">
        <f>Reve!D28</f>
        <v>[…]</v>
      </c>
      <c r="E162" s="11" t="str">
        <f>General!$F$16</f>
        <v>EUR</v>
      </c>
      <c r="F162" s="25">
        <f t="shared" si="103"/>
        <v>0</v>
      </c>
      <c r="I162" s="104">
        <f>Reve!G28</f>
        <v>0</v>
      </c>
      <c r="J162" s="104">
        <f>Reve!H28</f>
        <v>0</v>
      </c>
      <c r="K162" s="104">
        <f>Reve!I28</f>
        <v>0</v>
      </c>
      <c r="L162" s="104">
        <f>Reve!J28</f>
        <v>0</v>
      </c>
      <c r="M162" s="104">
        <f>Reve!K28</f>
        <v>0</v>
      </c>
      <c r="N162" s="104">
        <f>Reve!L28</f>
        <v>0</v>
      </c>
      <c r="O162" s="104">
        <f>Reve!M28</f>
        <v>0</v>
      </c>
      <c r="P162" s="104">
        <f>Reve!N28</f>
        <v>0</v>
      </c>
      <c r="Q162" s="104">
        <f>Reve!O28</f>
        <v>0</v>
      </c>
      <c r="R162" s="104">
        <f>Reve!P28</f>
        <v>0</v>
      </c>
      <c r="S162" s="104">
        <f>Reve!Q28</f>
        <v>0</v>
      </c>
      <c r="T162" s="104">
        <f>Reve!R28</f>
        <v>0</v>
      </c>
      <c r="U162" s="104">
        <f>Reve!S28</f>
        <v>0</v>
      </c>
      <c r="V162" s="104">
        <f>Reve!T28</f>
        <v>0</v>
      </c>
      <c r="W162" s="104">
        <f>Reve!U28</f>
        <v>0</v>
      </c>
      <c r="X162" s="104">
        <f>Reve!V28</f>
        <v>0</v>
      </c>
      <c r="Y162" s="104">
        <f>Reve!W28</f>
        <v>0</v>
      </c>
      <c r="Z162" s="104">
        <f>Reve!X28</f>
        <v>0</v>
      </c>
      <c r="AA162" s="104">
        <f>Reve!Y28</f>
        <v>0</v>
      </c>
      <c r="AB162" s="104">
        <f>Reve!Z28</f>
        <v>0</v>
      </c>
      <c r="AC162" s="104">
        <f>Reve!AA28</f>
        <v>0</v>
      </c>
      <c r="AD162" s="104">
        <f>Reve!AB28</f>
        <v>0</v>
      </c>
      <c r="AE162" s="104">
        <f>Reve!AC28</f>
        <v>0</v>
      </c>
      <c r="AF162" s="104">
        <f>Reve!AD28</f>
        <v>0</v>
      </c>
      <c r="AG162" s="104">
        <f>Reve!AE28</f>
        <v>0</v>
      </c>
      <c r="AH162" s="104">
        <f>Reve!AF28</f>
        <v>0</v>
      </c>
      <c r="AI162" s="104">
        <f>Reve!AG28</f>
        <v>0</v>
      </c>
      <c r="AJ162" s="104">
        <f>Reve!AH28</f>
        <v>0</v>
      </c>
      <c r="AK162" s="104">
        <f>Reve!AI28</f>
        <v>0</v>
      </c>
      <c r="AL162" s="104">
        <f>Reve!AJ28</f>
        <v>0</v>
      </c>
      <c r="AM162" s="104">
        <f>Reve!AK28</f>
        <v>0</v>
      </c>
      <c r="AN162" s="104">
        <f>Reve!AL28</f>
        <v>0</v>
      </c>
      <c r="AO162" s="104">
        <f>Reve!AM28</f>
        <v>0</v>
      </c>
      <c r="AP162" s="104">
        <f>Reve!AN28</f>
        <v>0</v>
      </c>
      <c r="AQ162" s="104">
        <f>Reve!AO28</f>
        <v>0</v>
      </c>
      <c r="AR162" s="104">
        <f>Reve!AP28</f>
        <v>0</v>
      </c>
      <c r="AT162" s="8"/>
      <c r="AU162" s="8"/>
      <c r="AV162" s="8"/>
      <c r="AW162" s="8"/>
      <c r="AX162" s="8"/>
      <c r="AY162" s="8"/>
      <c r="AZ162" s="8"/>
      <c r="BA162" s="8"/>
      <c r="BB162" s="8"/>
      <c r="BC162" s="8"/>
      <c r="BE162" s="8"/>
      <c r="BF162" s="8"/>
      <c r="BG162" s="8"/>
      <c r="BH162" s="8"/>
      <c r="BI162" s="8"/>
      <c r="BJ162" s="8"/>
      <c r="BK162" s="8"/>
      <c r="BL162" s="8"/>
      <c r="BM162" s="8"/>
      <c r="BN162" s="8"/>
    </row>
    <row r="163" spans="3:66" outlineLevel="1">
      <c r="D163" s="107" t="str">
        <f>Reve!D29</f>
        <v>[…]</v>
      </c>
      <c r="E163" s="11" t="str">
        <f>General!$F$16</f>
        <v>EUR</v>
      </c>
      <c r="F163" s="25">
        <f t="shared" si="103"/>
        <v>0</v>
      </c>
      <c r="I163" s="104">
        <f>Reve!G29</f>
        <v>0</v>
      </c>
      <c r="J163" s="104">
        <f>Reve!H29</f>
        <v>0</v>
      </c>
      <c r="K163" s="104">
        <f>Reve!I29</f>
        <v>0</v>
      </c>
      <c r="L163" s="104">
        <f>Reve!J29</f>
        <v>0</v>
      </c>
      <c r="M163" s="104">
        <f>Reve!K29</f>
        <v>0</v>
      </c>
      <c r="N163" s="104">
        <f>Reve!L29</f>
        <v>0</v>
      </c>
      <c r="O163" s="104">
        <f>Reve!M29</f>
        <v>0</v>
      </c>
      <c r="P163" s="104">
        <f>Reve!N29</f>
        <v>0</v>
      </c>
      <c r="Q163" s="104">
        <f>Reve!O29</f>
        <v>0</v>
      </c>
      <c r="R163" s="104">
        <f>Reve!P29</f>
        <v>0</v>
      </c>
      <c r="S163" s="104">
        <f>Reve!Q29</f>
        <v>0</v>
      </c>
      <c r="T163" s="104">
        <f>Reve!R29</f>
        <v>0</v>
      </c>
      <c r="U163" s="104">
        <f>Reve!S29</f>
        <v>0</v>
      </c>
      <c r="V163" s="104">
        <f>Reve!T29</f>
        <v>0</v>
      </c>
      <c r="W163" s="104">
        <f>Reve!U29</f>
        <v>0</v>
      </c>
      <c r="X163" s="104">
        <f>Reve!V29</f>
        <v>0</v>
      </c>
      <c r="Y163" s="104">
        <f>Reve!W29</f>
        <v>0</v>
      </c>
      <c r="Z163" s="104">
        <f>Reve!X29</f>
        <v>0</v>
      </c>
      <c r="AA163" s="104">
        <f>Reve!Y29</f>
        <v>0</v>
      </c>
      <c r="AB163" s="104">
        <f>Reve!Z29</f>
        <v>0</v>
      </c>
      <c r="AC163" s="104">
        <f>Reve!AA29</f>
        <v>0</v>
      </c>
      <c r="AD163" s="104">
        <f>Reve!AB29</f>
        <v>0</v>
      </c>
      <c r="AE163" s="104">
        <f>Reve!AC29</f>
        <v>0</v>
      </c>
      <c r="AF163" s="104">
        <f>Reve!AD29</f>
        <v>0</v>
      </c>
      <c r="AG163" s="104">
        <f>Reve!AE29</f>
        <v>0</v>
      </c>
      <c r="AH163" s="104">
        <f>Reve!AF29</f>
        <v>0</v>
      </c>
      <c r="AI163" s="104">
        <f>Reve!AG29</f>
        <v>0</v>
      </c>
      <c r="AJ163" s="104">
        <f>Reve!AH29</f>
        <v>0</v>
      </c>
      <c r="AK163" s="104">
        <f>Reve!AI29</f>
        <v>0</v>
      </c>
      <c r="AL163" s="104">
        <f>Reve!AJ29</f>
        <v>0</v>
      </c>
      <c r="AM163" s="104">
        <f>Reve!AK29</f>
        <v>0</v>
      </c>
      <c r="AN163" s="104">
        <f>Reve!AL29</f>
        <v>0</v>
      </c>
      <c r="AO163" s="104">
        <f>Reve!AM29</f>
        <v>0</v>
      </c>
      <c r="AP163" s="104">
        <f>Reve!AN29</f>
        <v>0</v>
      </c>
      <c r="AQ163" s="104">
        <f>Reve!AO29</f>
        <v>0</v>
      </c>
      <c r="AR163" s="104">
        <f>Reve!AP29</f>
        <v>0</v>
      </c>
      <c r="AT163" s="8"/>
      <c r="AU163" s="8"/>
      <c r="AV163" s="8"/>
      <c r="AW163" s="8"/>
      <c r="AX163" s="8"/>
      <c r="AY163" s="8"/>
      <c r="AZ163" s="8"/>
      <c r="BA163" s="8"/>
      <c r="BB163" s="8"/>
      <c r="BC163" s="8"/>
      <c r="BE163" s="8"/>
      <c r="BF163" s="8"/>
      <c r="BG163" s="8"/>
      <c r="BH163" s="8"/>
      <c r="BI163" s="8"/>
      <c r="BJ163" s="8"/>
      <c r="BK163" s="8"/>
      <c r="BL163" s="8"/>
      <c r="BM163" s="8"/>
      <c r="BN163" s="8"/>
    </row>
    <row r="164" spans="3:66" outlineLevel="1">
      <c r="D164" s="107" t="str">
        <f>Reve!D30</f>
        <v>[…]</v>
      </c>
      <c r="E164" s="11" t="str">
        <f>General!$F$16</f>
        <v>EUR</v>
      </c>
      <c r="F164" s="25">
        <f t="shared" si="103"/>
        <v>0</v>
      </c>
      <c r="I164" s="104">
        <f>Reve!G30</f>
        <v>0</v>
      </c>
      <c r="J164" s="104">
        <f>Reve!H30</f>
        <v>0</v>
      </c>
      <c r="K164" s="104">
        <f>Reve!I30</f>
        <v>0</v>
      </c>
      <c r="L164" s="104">
        <f>Reve!J30</f>
        <v>0</v>
      </c>
      <c r="M164" s="104">
        <f>Reve!K30</f>
        <v>0</v>
      </c>
      <c r="N164" s="104">
        <f>Reve!L30</f>
        <v>0</v>
      </c>
      <c r="O164" s="104">
        <f>Reve!M30</f>
        <v>0</v>
      </c>
      <c r="P164" s="104">
        <f>Reve!N30</f>
        <v>0</v>
      </c>
      <c r="Q164" s="104">
        <f>Reve!O30</f>
        <v>0</v>
      </c>
      <c r="R164" s="104">
        <f>Reve!P30</f>
        <v>0</v>
      </c>
      <c r="S164" s="104">
        <f>Reve!Q30</f>
        <v>0</v>
      </c>
      <c r="T164" s="104">
        <f>Reve!R30</f>
        <v>0</v>
      </c>
      <c r="U164" s="104">
        <f>Reve!S30</f>
        <v>0</v>
      </c>
      <c r="V164" s="104">
        <f>Reve!T30</f>
        <v>0</v>
      </c>
      <c r="W164" s="104">
        <f>Reve!U30</f>
        <v>0</v>
      </c>
      <c r="X164" s="104">
        <f>Reve!V30</f>
        <v>0</v>
      </c>
      <c r="Y164" s="104">
        <f>Reve!W30</f>
        <v>0</v>
      </c>
      <c r="Z164" s="104">
        <f>Reve!X30</f>
        <v>0</v>
      </c>
      <c r="AA164" s="104">
        <f>Reve!Y30</f>
        <v>0</v>
      </c>
      <c r="AB164" s="104">
        <f>Reve!Z30</f>
        <v>0</v>
      </c>
      <c r="AC164" s="104">
        <f>Reve!AA30</f>
        <v>0</v>
      </c>
      <c r="AD164" s="104">
        <f>Reve!AB30</f>
        <v>0</v>
      </c>
      <c r="AE164" s="104">
        <f>Reve!AC30</f>
        <v>0</v>
      </c>
      <c r="AF164" s="104">
        <f>Reve!AD30</f>
        <v>0</v>
      </c>
      <c r="AG164" s="104">
        <f>Reve!AE30</f>
        <v>0</v>
      </c>
      <c r="AH164" s="104">
        <f>Reve!AF30</f>
        <v>0</v>
      </c>
      <c r="AI164" s="104">
        <f>Reve!AG30</f>
        <v>0</v>
      </c>
      <c r="AJ164" s="104">
        <f>Reve!AH30</f>
        <v>0</v>
      </c>
      <c r="AK164" s="104">
        <f>Reve!AI30</f>
        <v>0</v>
      </c>
      <c r="AL164" s="104">
        <f>Reve!AJ30</f>
        <v>0</v>
      </c>
      <c r="AM164" s="104">
        <f>Reve!AK30</f>
        <v>0</v>
      </c>
      <c r="AN164" s="104">
        <f>Reve!AL30</f>
        <v>0</v>
      </c>
      <c r="AO164" s="104">
        <f>Reve!AM30</f>
        <v>0</v>
      </c>
      <c r="AP164" s="104">
        <f>Reve!AN30</f>
        <v>0</v>
      </c>
      <c r="AQ164" s="104">
        <f>Reve!AO30</f>
        <v>0</v>
      </c>
      <c r="AR164" s="104">
        <f>Reve!AP30</f>
        <v>0</v>
      </c>
      <c r="AT164" s="8"/>
      <c r="AU164" s="8"/>
      <c r="AV164" s="8"/>
      <c r="AW164" s="8"/>
      <c r="AX164" s="8"/>
      <c r="AY164" s="8"/>
      <c r="AZ164" s="8"/>
      <c r="BA164" s="8"/>
      <c r="BB164" s="8"/>
      <c r="BC164" s="8"/>
      <c r="BE164" s="8"/>
      <c r="BF164" s="8"/>
      <c r="BG164" s="8"/>
      <c r="BH164" s="8"/>
      <c r="BI164" s="8"/>
      <c r="BJ164" s="8"/>
      <c r="BK164" s="8"/>
      <c r="BL164" s="8"/>
      <c r="BM164" s="8"/>
      <c r="BN164" s="8"/>
    </row>
    <row r="165" spans="3:66" outlineLevel="1">
      <c r="D165" s="2" t="str">
        <f>INDEX($AT165:$BC165,MATCH(General!$F$14,$AT$4:$BC$4,0))</f>
        <v>Total revenues</v>
      </c>
      <c r="E165" s="17" t="str">
        <f>General!$F$16</f>
        <v>EUR</v>
      </c>
      <c r="F165" s="28">
        <f t="shared" si="103"/>
        <v>0</v>
      </c>
      <c r="I165" s="16">
        <f>SUM(I160:I164)</f>
        <v>0</v>
      </c>
      <c r="J165" s="16">
        <f t="shared" ref="J165" si="104">SUM(J160:J164)</f>
        <v>0</v>
      </c>
      <c r="K165" s="16">
        <f t="shared" ref="K165" si="105">SUM(K160:K164)</f>
        <v>0</v>
      </c>
      <c r="L165" s="16">
        <f t="shared" ref="L165" si="106">SUM(L160:L164)</f>
        <v>0</v>
      </c>
      <c r="M165" s="16">
        <f t="shared" ref="M165" si="107">SUM(M160:M164)</f>
        <v>0</v>
      </c>
      <c r="N165" s="16">
        <f t="shared" ref="N165" si="108">SUM(N160:N164)</f>
        <v>0</v>
      </c>
      <c r="O165" s="16">
        <f t="shared" ref="O165" si="109">SUM(O160:O164)</f>
        <v>0</v>
      </c>
      <c r="P165" s="16">
        <f t="shared" ref="P165:AR165" si="110">SUM(P160:P164)</f>
        <v>0</v>
      </c>
      <c r="Q165" s="16">
        <f t="shared" si="110"/>
        <v>0</v>
      </c>
      <c r="R165" s="16">
        <f t="shared" si="110"/>
        <v>0</v>
      </c>
      <c r="S165" s="16">
        <f t="shared" si="110"/>
        <v>0</v>
      </c>
      <c r="T165" s="16">
        <f t="shared" si="110"/>
        <v>0</v>
      </c>
      <c r="U165" s="16">
        <f t="shared" si="110"/>
        <v>0</v>
      </c>
      <c r="V165" s="16">
        <f t="shared" si="110"/>
        <v>0</v>
      </c>
      <c r="W165" s="16">
        <f t="shared" si="110"/>
        <v>0</v>
      </c>
      <c r="X165" s="16">
        <f t="shared" si="110"/>
        <v>0</v>
      </c>
      <c r="Y165" s="16">
        <f t="shared" si="110"/>
        <v>0</v>
      </c>
      <c r="Z165" s="16">
        <f t="shared" si="110"/>
        <v>0</v>
      </c>
      <c r="AA165" s="16">
        <f t="shared" si="110"/>
        <v>0</v>
      </c>
      <c r="AB165" s="16">
        <f t="shared" si="110"/>
        <v>0</v>
      </c>
      <c r="AC165" s="16">
        <f t="shared" si="110"/>
        <v>0</v>
      </c>
      <c r="AD165" s="16">
        <f t="shared" si="110"/>
        <v>0</v>
      </c>
      <c r="AE165" s="16">
        <f t="shared" si="110"/>
        <v>0</v>
      </c>
      <c r="AF165" s="16">
        <f t="shared" si="110"/>
        <v>0</v>
      </c>
      <c r="AG165" s="16">
        <f t="shared" si="110"/>
        <v>0</v>
      </c>
      <c r="AH165" s="16">
        <f t="shared" si="110"/>
        <v>0</v>
      </c>
      <c r="AI165" s="16">
        <f t="shared" si="110"/>
        <v>0</v>
      </c>
      <c r="AJ165" s="16">
        <f t="shared" si="110"/>
        <v>0</v>
      </c>
      <c r="AK165" s="16">
        <f t="shared" si="110"/>
        <v>0</v>
      </c>
      <c r="AL165" s="16">
        <f t="shared" si="110"/>
        <v>0</v>
      </c>
      <c r="AM165" s="16">
        <f t="shared" si="110"/>
        <v>0</v>
      </c>
      <c r="AN165" s="16">
        <f t="shared" si="110"/>
        <v>0</v>
      </c>
      <c r="AO165" s="16">
        <f t="shared" si="110"/>
        <v>0</v>
      </c>
      <c r="AP165" s="16">
        <f t="shared" si="110"/>
        <v>0</v>
      </c>
      <c r="AQ165" s="16">
        <f t="shared" si="110"/>
        <v>0</v>
      </c>
      <c r="AR165" s="16">
        <f t="shared" si="110"/>
        <v>0</v>
      </c>
      <c r="AT165" s="39" t="s">
        <v>53</v>
      </c>
      <c r="AU165" s="39" t="s">
        <v>57</v>
      </c>
      <c r="AV165" s="39" t="s">
        <v>57</v>
      </c>
      <c r="AW165" s="39" t="s">
        <v>57</v>
      </c>
      <c r="AX165" s="39" t="s">
        <v>57</v>
      </c>
      <c r="AY165" s="39" t="s">
        <v>57</v>
      </c>
      <c r="AZ165" s="39" t="s">
        <v>57</v>
      </c>
      <c r="BA165" s="39" t="s">
        <v>57</v>
      </c>
      <c r="BB165" s="39" t="s">
        <v>57</v>
      </c>
      <c r="BC165" s="39" t="s">
        <v>57</v>
      </c>
      <c r="BE165" s="8"/>
      <c r="BF165" s="8"/>
      <c r="BG165" s="8"/>
      <c r="BH165" s="8"/>
      <c r="BI165" s="8"/>
      <c r="BJ165" s="8"/>
      <c r="BK165" s="8"/>
      <c r="BL165" s="8"/>
      <c r="BM165" s="8"/>
      <c r="BN165" s="8"/>
    </row>
    <row r="166" spans="3:66" outlineLevel="1">
      <c r="D166" t="str">
        <f>INDEX($AT166:$BC166,MATCH(General!$F$14,$AT$4:$BC$4,0))</f>
        <v>VAT</v>
      </c>
      <c r="E166" s="11" t="str">
        <f>General!$F$16</f>
        <v>EUR</v>
      </c>
      <c r="F166" s="25">
        <f>SUM(I166:AR166)</f>
        <v>0</v>
      </c>
      <c r="I166" s="104">
        <f>Reve!G32</f>
        <v>0</v>
      </c>
      <c r="J166" s="104">
        <f>Reve!H32</f>
        <v>0</v>
      </c>
      <c r="K166" s="104">
        <f>Reve!I32</f>
        <v>0</v>
      </c>
      <c r="L166" s="104">
        <f>Reve!J32</f>
        <v>0</v>
      </c>
      <c r="M166" s="104">
        <f>Reve!K32</f>
        <v>0</v>
      </c>
      <c r="N166" s="104">
        <f>Reve!L32</f>
        <v>0</v>
      </c>
      <c r="O166" s="104">
        <f>Reve!M32</f>
        <v>0</v>
      </c>
      <c r="P166" s="104">
        <f>Reve!N32</f>
        <v>0</v>
      </c>
      <c r="Q166" s="104">
        <f>Reve!O32</f>
        <v>0</v>
      </c>
      <c r="R166" s="104">
        <f>Reve!P32</f>
        <v>0</v>
      </c>
      <c r="S166" s="104">
        <f>Reve!Q32</f>
        <v>0</v>
      </c>
      <c r="T166" s="104">
        <f>Reve!R32</f>
        <v>0</v>
      </c>
      <c r="U166" s="104">
        <f>Reve!S32</f>
        <v>0</v>
      </c>
      <c r="V166" s="104">
        <f>Reve!T32</f>
        <v>0</v>
      </c>
      <c r="W166" s="104">
        <f>Reve!U32</f>
        <v>0</v>
      </c>
      <c r="X166" s="104">
        <f>Reve!V32</f>
        <v>0</v>
      </c>
      <c r="Y166" s="104">
        <f>Reve!W32</f>
        <v>0</v>
      </c>
      <c r="Z166" s="104">
        <f>Reve!X32</f>
        <v>0</v>
      </c>
      <c r="AA166" s="104">
        <f>Reve!Y32</f>
        <v>0</v>
      </c>
      <c r="AB166" s="104">
        <f>Reve!Z32</f>
        <v>0</v>
      </c>
      <c r="AC166" s="104">
        <f>Reve!AA32</f>
        <v>0</v>
      </c>
      <c r="AD166" s="104">
        <f>Reve!AB32</f>
        <v>0</v>
      </c>
      <c r="AE166" s="104">
        <f>Reve!AC32</f>
        <v>0</v>
      </c>
      <c r="AF166" s="104">
        <f>Reve!AD32</f>
        <v>0</v>
      </c>
      <c r="AG166" s="104">
        <f>Reve!AE32</f>
        <v>0</v>
      </c>
      <c r="AH166" s="104">
        <f>Reve!AF32</f>
        <v>0</v>
      </c>
      <c r="AI166" s="104">
        <f>Reve!AG32</f>
        <v>0</v>
      </c>
      <c r="AJ166" s="104">
        <f>Reve!AH32</f>
        <v>0</v>
      </c>
      <c r="AK166" s="104">
        <f>Reve!AI32</f>
        <v>0</v>
      </c>
      <c r="AL166" s="104">
        <f>Reve!AJ32</f>
        <v>0</v>
      </c>
      <c r="AM166" s="104">
        <f>Reve!AK32</f>
        <v>0</v>
      </c>
      <c r="AN166" s="104">
        <f>Reve!AL32</f>
        <v>0</v>
      </c>
      <c r="AO166" s="104">
        <f>Reve!AM32</f>
        <v>0</v>
      </c>
      <c r="AP166" s="104">
        <f>Reve!AN32</f>
        <v>0</v>
      </c>
      <c r="AQ166" s="104">
        <f>Reve!AO32</f>
        <v>0</v>
      </c>
      <c r="AR166" s="104">
        <f>Reve!AP32</f>
        <v>0</v>
      </c>
      <c r="AT166" s="39" t="s">
        <v>22</v>
      </c>
      <c r="AU166" s="39" t="s">
        <v>57</v>
      </c>
      <c r="AV166" s="39" t="s">
        <v>57</v>
      </c>
      <c r="AW166" s="39" t="s">
        <v>57</v>
      </c>
      <c r="AX166" s="39" t="s">
        <v>57</v>
      </c>
      <c r="AY166" s="39" t="s">
        <v>57</v>
      </c>
      <c r="AZ166" s="39" t="s">
        <v>57</v>
      </c>
      <c r="BA166" s="39" t="s">
        <v>57</v>
      </c>
      <c r="BB166" s="39" t="s">
        <v>57</v>
      </c>
      <c r="BC166" s="39" t="s">
        <v>57</v>
      </c>
      <c r="BE166" s="8"/>
      <c r="BF166" s="8"/>
      <c r="BG166" s="8"/>
      <c r="BH166" s="8"/>
      <c r="BI166" s="8"/>
      <c r="BJ166" s="8"/>
      <c r="BK166" s="8"/>
      <c r="BL166" s="8"/>
      <c r="BM166" s="8"/>
      <c r="BN166" s="8"/>
    </row>
    <row r="167" spans="3:66" outlineLevel="1">
      <c r="D167" s="2" t="str">
        <f>INDEX($AT167:$BC167,MATCH(General!$F$14,$AT$4:$BC$4,0))</f>
        <v>Total revenues incl. VAT</v>
      </c>
      <c r="E167" s="17" t="str">
        <f>General!$F$16</f>
        <v>EUR</v>
      </c>
      <c r="F167" s="28">
        <f t="shared" ref="F167" si="111">SUM(I167:AR167)</f>
        <v>0</v>
      </c>
      <c r="I167" s="16">
        <f>SUM(I165:I166)</f>
        <v>0</v>
      </c>
      <c r="J167" s="16">
        <f t="shared" ref="J167:AR167" si="112">SUM(J165:J166)</f>
        <v>0</v>
      </c>
      <c r="K167" s="16">
        <f t="shared" si="112"/>
        <v>0</v>
      </c>
      <c r="L167" s="16">
        <f t="shared" si="112"/>
        <v>0</v>
      </c>
      <c r="M167" s="16">
        <f t="shared" si="112"/>
        <v>0</v>
      </c>
      <c r="N167" s="16">
        <f t="shared" si="112"/>
        <v>0</v>
      </c>
      <c r="O167" s="16">
        <f t="shared" si="112"/>
        <v>0</v>
      </c>
      <c r="P167" s="16">
        <f t="shared" si="112"/>
        <v>0</v>
      </c>
      <c r="Q167" s="16">
        <f t="shared" si="112"/>
        <v>0</v>
      </c>
      <c r="R167" s="16">
        <f t="shared" si="112"/>
        <v>0</v>
      </c>
      <c r="S167" s="16">
        <f t="shared" si="112"/>
        <v>0</v>
      </c>
      <c r="T167" s="16">
        <f t="shared" si="112"/>
        <v>0</v>
      </c>
      <c r="U167" s="16">
        <f t="shared" si="112"/>
        <v>0</v>
      </c>
      <c r="V167" s="16">
        <f t="shared" si="112"/>
        <v>0</v>
      </c>
      <c r="W167" s="16">
        <f t="shared" si="112"/>
        <v>0</v>
      </c>
      <c r="X167" s="16">
        <f t="shared" si="112"/>
        <v>0</v>
      </c>
      <c r="Y167" s="16">
        <f t="shared" si="112"/>
        <v>0</v>
      </c>
      <c r="Z167" s="16">
        <f t="shared" si="112"/>
        <v>0</v>
      </c>
      <c r="AA167" s="16">
        <f t="shared" si="112"/>
        <v>0</v>
      </c>
      <c r="AB167" s="16">
        <f t="shared" si="112"/>
        <v>0</v>
      </c>
      <c r="AC167" s="16">
        <f t="shared" si="112"/>
        <v>0</v>
      </c>
      <c r="AD167" s="16">
        <f t="shared" si="112"/>
        <v>0</v>
      </c>
      <c r="AE167" s="16">
        <f t="shared" si="112"/>
        <v>0</v>
      </c>
      <c r="AF167" s="16">
        <f t="shared" si="112"/>
        <v>0</v>
      </c>
      <c r="AG167" s="16">
        <f t="shared" si="112"/>
        <v>0</v>
      </c>
      <c r="AH167" s="16">
        <f t="shared" si="112"/>
        <v>0</v>
      </c>
      <c r="AI167" s="16">
        <f t="shared" si="112"/>
        <v>0</v>
      </c>
      <c r="AJ167" s="16">
        <f t="shared" si="112"/>
        <v>0</v>
      </c>
      <c r="AK167" s="16">
        <f t="shared" si="112"/>
        <v>0</v>
      </c>
      <c r="AL167" s="16">
        <f t="shared" si="112"/>
        <v>0</v>
      </c>
      <c r="AM167" s="16">
        <f t="shared" si="112"/>
        <v>0</v>
      </c>
      <c r="AN167" s="16">
        <f t="shared" si="112"/>
        <v>0</v>
      </c>
      <c r="AO167" s="16">
        <f t="shared" si="112"/>
        <v>0</v>
      </c>
      <c r="AP167" s="16">
        <f t="shared" si="112"/>
        <v>0</v>
      </c>
      <c r="AQ167" s="16">
        <f t="shared" si="112"/>
        <v>0</v>
      </c>
      <c r="AR167" s="16">
        <f t="shared" si="112"/>
        <v>0</v>
      </c>
      <c r="AT167" s="39" t="s">
        <v>506</v>
      </c>
      <c r="AU167" s="39" t="s">
        <v>57</v>
      </c>
      <c r="AV167" s="39" t="s">
        <v>57</v>
      </c>
      <c r="AW167" s="39" t="s">
        <v>57</v>
      </c>
      <c r="AX167" s="39" t="s">
        <v>57</v>
      </c>
      <c r="AY167" s="39" t="s">
        <v>57</v>
      </c>
      <c r="AZ167" s="39" t="s">
        <v>57</v>
      </c>
      <c r="BA167" s="39" t="s">
        <v>57</v>
      </c>
      <c r="BB167" s="39" t="s">
        <v>57</v>
      </c>
      <c r="BC167" s="39" t="s">
        <v>57</v>
      </c>
      <c r="BE167" s="8"/>
      <c r="BF167" s="8"/>
      <c r="BG167" s="8"/>
      <c r="BH167" s="8"/>
      <c r="BI167" s="8"/>
      <c r="BJ167" s="8"/>
      <c r="BK167" s="8"/>
      <c r="BL167" s="8"/>
      <c r="BM167" s="8"/>
      <c r="BN167" s="8"/>
    </row>
    <row r="168" spans="3:66" outlineLevel="1">
      <c r="E168" s="11"/>
    </row>
    <row r="169" spans="3:66" outlineLevel="1">
      <c r="C169" s="6" t="str">
        <f>INDEX($AT169:$BC169,MATCH(General!$F$14,$AT$4:$BC$4,0))</f>
        <v>Other</v>
      </c>
      <c r="D169" s="6"/>
      <c r="E169" s="13"/>
      <c r="F169" s="6"/>
      <c r="G169" s="6"/>
      <c r="H169" s="6"/>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T169" s="39" t="s">
        <v>56</v>
      </c>
      <c r="AU169" s="39" t="s">
        <v>57</v>
      </c>
      <c r="AV169" s="39" t="s">
        <v>57</v>
      </c>
      <c r="AW169" s="39" t="s">
        <v>57</v>
      </c>
      <c r="AX169" s="39" t="s">
        <v>57</v>
      </c>
      <c r="AY169" s="39" t="s">
        <v>57</v>
      </c>
      <c r="AZ169" s="39" t="s">
        <v>57</v>
      </c>
      <c r="BA169" s="39" t="s">
        <v>57</v>
      </c>
      <c r="BB169" s="39" t="s">
        <v>57</v>
      </c>
      <c r="BC169" s="39" t="s">
        <v>57</v>
      </c>
    </row>
    <row r="170" spans="3:66" outlineLevel="1">
      <c r="E170" s="11"/>
    </row>
    <row r="171" spans="3:66" outlineLevel="1">
      <c r="D171" s="107" t="str">
        <f>Reve!D37</f>
        <v>[…]</v>
      </c>
      <c r="E171" s="11" t="str">
        <f>General!$F$16</f>
        <v>EUR</v>
      </c>
      <c r="F171" s="25">
        <f t="shared" ref="F171:F176" si="113">SUM(I171:AR171)</f>
        <v>0</v>
      </c>
      <c r="I171" s="104">
        <f>Reve!G37</f>
        <v>0</v>
      </c>
      <c r="J171" s="104">
        <f>Reve!H37</f>
        <v>0</v>
      </c>
      <c r="K171" s="104">
        <f>Reve!I37</f>
        <v>0</v>
      </c>
      <c r="L171" s="104">
        <f>Reve!J37</f>
        <v>0</v>
      </c>
      <c r="M171" s="104">
        <f>Reve!K37</f>
        <v>0</v>
      </c>
      <c r="N171" s="104">
        <f>Reve!L37</f>
        <v>0</v>
      </c>
      <c r="O171" s="104">
        <f>Reve!M37</f>
        <v>0</v>
      </c>
      <c r="P171" s="104">
        <f>Reve!N37</f>
        <v>0</v>
      </c>
      <c r="Q171" s="104">
        <f>Reve!O37</f>
        <v>0</v>
      </c>
      <c r="R171" s="104">
        <f>Reve!P37</f>
        <v>0</v>
      </c>
      <c r="S171" s="104">
        <f>Reve!Q37</f>
        <v>0</v>
      </c>
      <c r="T171" s="104">
        <f>Reve!R37</f>
        <v>0</v>
      </c>
      <c r="U171" s="104">
        <f>Reve!S37</f>
        <v>0</v>
      </c>
      <c r="V171" s="104">
        <f>Reve!T37</f>
        <v>0</v>
      </c>
      <c r="W171" s="104">
        <f>Reve!U37</f>
        <v>0</v>
      </c>
      <c r="X171" s="104">
        <f>Reve!V37</f>
        <v>0</v>
      </c>
      <c r="Y171" s="104">
        <f>Reve!W37</f>
        <v>0</v>
      </c>
      <c r="Z171" s="104">
        <f>Reve!X37</f>
        <v>0</v>
      </c>
      <c r="AA171" s="104">
        <f>Reve!Y37</f>
        <v>0</v>
      </c>
      <c r="AB171" s="104">
        <f>Reve!Z37</f>
        <v>0</v>
      </c>
      <c r="AC171" s="104">
        <f>Reve!AA37</f>
        <v>0</v>
      </c>
      <c r="AD171" s="104">
        <f>Reve!AB37</f>
        <v>0</v>
      </c>
      <c r="AE171" s="104">
        <f>Reve!AC37</f>
        <v>0</v>
      </c>
      <c r="AF171" s="104">
        <f>Reve!AD37</f>
        <v>0</v>
      </c>
      <c r="AG171" s="104">
        <f>Reve!AE37</f>
        <v>0</v>
      </c>
      <c r="AH171" s="104">
        <f>Reve!AF37</f>
        <v>0</v>
      </c>
      <c r="AI171" s="104">
        <f>Reve!AG37</f>
        <v>0</v>
      </c>
      <c r="AJ171" s="104">
        <f>Reve!AH37</f>
        <v>0</v>
      </c>
      <c r="AK171" s="104">
        <f>Reve!AI37</f>
        <v>0</v>
      </c>
      <c r="AL171" s="104">
        <f>Reve!AJ37</f>
        <v>0</v>
      </c>
      <c r="AM171" s="104">
        <f>Reve!AK37</f>
        <v>0</v>
      </c>
      <c r="AN171" s="104">
        <f>Reve!AL37</f>
        <v>0</v>
      </c>
      <c r="AO171" s="104">
        <f>Reve!AM37</f>
        <v>0</v>
      </c>
      <c r="AP171" s="104">
        <f>Reve!AN37</f>
        <v>0</v>
      </c>
      <c r="AQ171" s="104">
        <f>Reve!AO37</f>
        <v>0</v>
      </c>
      <c r="AR171" s="104">
        <f>Reve!AP37</f>
        <v>0</v>
      </c>
      <c r="AT171" s="8"/>
      <c r="AU171" s="8"/>
      <c r="AV171" s="8"/>
      <c r="AW171" s="8"/>
      <c r="AX171" s="8"/>
      <c r="AY171" s="8"/>
      <c r="AZ171" s="8"/>
      <c r="BA171" s="8"/>
      <c r="BB171" s="8"/>
      <c r="BC171" s="8"/>
      <c r="BE171" s="8"/>
      <c r="BF171" s="8"/>
      <c r="BG171" s="8"/>
      <c r="BH171" s="8"/>
      <c r="BI171" s="8"/>
      <c r="BJ171" s="8"/>
      <c r="BK171" s="8"/>
      <c r="BL171" s="8"/>
      <c r="BM171" s="8"/>
      <c r="BN171" s="8"/>
    </row>
    <row r="172" spans="3:66" outlineLevel="1">
      <c r="D172" s="107" t="str">
        <f>Reve!D38</f>
        <v>[…]</v>
      </c>
      <c r="E172" s="11" t="str">
        <f>General!$F$16</f>
        <v>EUR</v>
      </c>
      <c r="F172" s="25">
        <f t="shared" si="113"/>
        <v>0</v>
      </c>
      <c r="I172" s="104">
        <f>Reve!G38</f>
        <v>0</v>
      </c>
      <c r="J172" s="104">
        <f>Reve!H38</f>
        <v>0</v>
      </c>
      <c r="K172" s="104">
        <f>Reve!I38</f>
        <v>0</v>
      </c>
      <c r="L172" s="104">
        <f>Reve!J38</f>
        <v>0</v>
      </c>
      <c r="M172" s="104">
        <f>Reve!K38</f>
        <v>0</v>
      </c>
      <c r="N172" s="104">
        <f>Reve!L38</f>
        <v>0</v>
      </c>
      <c r="O172" s="104">
        <f>Reve!M38</f>
        <v>0</v>
      </c>
      <c r="P172" s="104">
        <f>Reve!N38</f>
        <v>0</v>
      </c>
      <c r="Q172" s="104">
        <f>Reve!O38</f>
        <v>0</v>
      </c>
      <c r="R172" s="104">
        <f>Reve!P38</f>
        <v>0</v>
      </c>
      <c r="S172" s="104">
        <f>Reve!Q38</f>
        <v>0</v>
      </c>
      <c r="T172" s="104">
        <f>Reve!R38</f>
        <v>0</v>
      </c>
      <c r="U172" s="104">
        <f>Reve!S38</f>
        <v>0</v>
      </c>
      <c r="V172" s="104">
        <f>Reve!T38</f>
        <v>0</v>
      </c>
      <c r="W172" s="104">
        <f>Reve!U38</f>
        <v>0</v>
      </c>
      <c r="X172" s="104">
        <f>Reve!V38</f>
        <v>0</v>
      </c>
      <c r="Y172" s="104">
        <f>Reve!W38</f>
        <v>0</v>
      </c>
      <c r="Z172" s="104">
        <f>Reve!X38</f>
        <v>0</v>
      </c>
      <c r="AA172" s="104">
        <f>Reve!Y38</f>
        <v>0</v>
      </c>
      <c r="AB172" s="104">
        <f>Reve!Z38</f>
        <v>0</v>
      </c>
      <c r="AC172" s="104">
        <f>Reve!AA38</f>
        <v>0</v>
      </c>
      <c r="AD172" s="104">
        <f>Reve!AB38</f>
        <v>0</v>
      </c>
      <c r="AE172" s="104">
        <f>Reve!AC38</f>
        <v>0</v>
      </c>
      <c r="AF172" s="104">
        <f>Reve!AD38</f>
        <v>0</v>
      </c>
      <c r="AG172" s="104">
        <f>Reve!AE38</f>
        <v>0</v>
      </c>
      <c r="AH172" s="104">
        <f>Reve!AF38</f>
        <v>0</v>
      </c>
      <c r="AI172" s="104">
        <f>Reve!AG38</f>
        <v>0</v>
      </c>
      <c r="AJ172" s="104">
        <f>Reve!AH38</f>
        <v>0</v>
      </c>
      <c r="AK172" s="104">
        <f>Reve!AI38</f>
        <v>0</v>
      </c>
      <c r="AL172" s="104">
        <f>Reve!AJ38</f>
        <v>0</v>
      </c>
      <c r="AM172" s="104">
        <f>Reve!AK38</f>
        <v>0</v>
      </c>
      <c r="AN172" s="104">
        <f>Reve!AL38</f>
        <v>0</v>
      </c>
      <c r="AO172" s="104">
        <f>Reve!AM38</f>
        <v>0</v>
      </c>
      <c r="AP172" s="104">
        <f>Reve!AN38</f>
        <v>0</v>
      </c>
      <c r="AQ172" s="104">
        <f>Reve!AO38</f>
        <v>0</v>
      </c>
      <c r="AR172" s="104">
        <f>Reve!AP38</f>
        <v>0</v>
      </c>
      <c r="AT172" s="8"/>
      <c r="AU172" s="8"/>
      <c r="AV172" s="8"/>
      <c r="AW172" s="8"/>
      <c r="AX172" s="8"/>
      <c r="AY172" s="8"/>
      <c r="AZ172" s="8"/>
      <c r="BA172" s="8"/>
      <c r="BB172" s="8"/>
      <c r="BC172" s="8"/>
      <c r="BE172" s="8"/>
      <c r="BF172" s="8"/>
      <c r="BG172" s="8"/>
      <c r="BH172" s="8"/>
      <c r="BI172" s="8"/>
      <c r="BJ172" s="8"/>
      <c r="BK172" s="8"/>
      <c r="BL172" s="8"/>
      <c r="BM172" s="8"/>
      <c r="BN172" s="8"/>
    </row>
    <row r="173" spans="3:66" outlineLevel="1">
      <c r="D173" s="107" t="str">
        <f>Reve!D39</f>
        <v>[…]</v>
      </c>
      <c r="E173" s="11" t="str">
        <f>General!$F$16</f>
        <v>EUR</v>
      </c>
      <c r="F173" s="25">
        <f t="shared" si="113"/>
        <v>0</v>
      </c>
      <c r="I173" s="104">
        <f>Reve!G39</f>
        <v>0</v>
      </c>
      <c r="J173" s="104">
        <f>Reve!H39</f>
        <v>0</v>
      </c>
      <c r="K173" s="104">
        <f>Reve!I39</f>
        <v>0</v>
      </c>
      <c r="L173" s="104">
        <f>Reve!J39</f>
        <v>0</v>
      </c>
      <c r="M173" s="104">
        <f>Reve!K39</f>
        <v>0</v>
      </c>
      <c r="N173" s="104">
        <f>Reve!L39</f>
        <v>0</v>
      </c>
      <c r="O173" s="104">
        <f>Reve!M39</f>
        <v>0</v>
      </c>
      <c r="P173" s="104">
        <f>Reve!N39</f>
        <v>0</v>
      </c>
      <c r="Q173" s="104">
        <f>Reve!O39</f>
        <v>0</v>
      </c>
      <c r="R173" s="104">
        <f>Reve!P39</f>
        <v>0</v>
      </c>
      <c r="S173" s="104">
        <f>Reve!Q39</f>
        <v>0</v>
      </c>
      <c r="T173" s="104">
        <f>Reve!R39</f>
        <v>0</v>
      </c>
      <c r="U173" s="104">
        <f>Reve!S39</f>
        <v>0</v>
      </c>
      <c r="V173" s="104">
        <f>Reve!T39</f>
        <v>0</v>
      </c>
      <c r="W173" s="104">
        <f>Reve!U39</f>
        <v>0</v>
      </c>
      <c r="X173" s="104">
        <f>Reve!V39</f>
        <v>0</v>
      </c>
      <c r="Y173" s="104">
        <f>Reve!W39</f>
        <v>0</v>
      </c>
      <c r="Z173" s="104">
        <f>Reve!X39</f>
        <v>0</v>
      </c>
      <c r="AA173" s="104">
        <f>Reve!Y39</f>
        <v>0</v>
      </c>
      <c r="AB173" s="104">
        <f>Reve!Z39</f>
        <v>0</v>
      </c>
      <c r="AC173" s="104">
        <f>Reve!AA39</f>
        <v>0</v>
      </c>
      <c r="AD173" s="104">
        <f>Reve!AB39</f>
        <v>0</v>
      </c>
      <c r="AE173" s="104">
        <f>Reve!AC39</f>
        <v>0</v>
      </c>
      <c r="AF173" s="104">
        <f>Reve!AD39</f>
        <v>0</v>
      </c>
      <c r="AG173" s="104">
        <f>Reve!AE39</f>
        <v>0</v>
      </c>
      <c r="AH173" s="104">
        <f>Reve!AF39</f>
        <v>0</v>
      </c>
      <c r="AI173" s="104">
        <f>Reve!AG39</f>
        <v>0</v>
      </c>
      <c r="AJ173" s="104">
        <f>Reve!AH39</f>
        <v>0</v>
      </c>
      <c r="AK173" s="104">
        <f>Reve!AI39</f>
        <v>0</v>
      </c>
      <c r="AL173" s="104">
        <f>Reve!AJ39</f>
        <v>0</v>
      </c>
      <c r="AM173" s="104">
        <f>Reve!AK39</f>
        <v>0</v>
      </c>
      <c r="AN173" s="104">
        <f>Reve!AL39</f>
        <v>0</v>
      </c>
      <c r="AO173" s="104">
        <f>Reve!AM39</f>
        <v>0</v>
      </c>
      <c r="AP173" s="104">
        <f>Reve!AN39</f>
        <v>0</v>
      </c>
      <c r="AQ173" s="104">
        <f>Reve!AO39</f>
        <v>0</v>
      </c>
      <c r="AR173" s="104">
        <f>Reve!AP39</f>
        <v>0</v>
      </c>
      <c r="AT173" s="8"/>
      <c r="AU173" s="8"/>
      <c r="AV173" s="8"/>
      <c r="AW173" s="8"/>
      <c r="AX173" s="8"/>
      <c r="AY173" s="8"/>
      <c r="AZ173" s="8"/>
      <c r="BA173" s="8"/>
      <c r="BB173" s="8"/>
      <c r="BC173" s="8"/>
      <c r="BE173" s="8"/>
      <c r="BF173" s="8"/>
      <c r="BG173" s="8"/>
      <c r="BH173" s="8"/>
      <c r="BI173" s="8"/>
      <c r="BJ173" s="8"/>
      <c r="BK173" s="8"/>
      <c r="BL173" s="8"/>
      <c r="BM173" s="8"/>
      <c r="BN173" s="8"/>
    </row>
    <row r="174" spans="3:66" outlineLevel="1">
      <c r="D174" s="107" t="str">
        <f>Reve!D40</f>
        <v>[…]</v>
      </c>
      <c r="E174" s="11" t="str">
        <f>General!$F$16</f>
        <v>EUR</v>
      </c>
      <c r="F174" s="25">
        <f t="shared" si="113"/>
        <v>0</v>
      </c>
      <c r="I174" s="104">
        <f>Reve!G40</f>
        <v>0</v>
      </c>
      <c r="J174" s="104">
        <f>Reve!H40</f>
        <v>0</v>
      </c>
      <c r="K174" s="104">
        <f>Reve!I40</f>
        <v>0</v>
      </c>
      <c r="L174" s="104">
        <f>Reve!J40</f>
        <v>0</v>
      </c>
      <c r="M174" s="104">
        <f>Reve!K40</f>
        <v>0</v>
      </c>
      <c r="N174" s="104">
        <f>Reve!L40</f>
        <v>0</v>
      </c>
      <c r="O174" s="104">
        <f>Reve!M40</f>
        <v>0</v>
      </c>
      <c r="P174" s="104">
        <f>Reve!N40</f>
        <v>0</v>
      </c>
      <c r="Q174" s="104">
        <f>Reve!O40</f>
        <v>0</v>
      </c>
      <c r="R174" s="104">
        <f>Reve!P40</f>
        <v>0</v>
      </c>
      <c r="S174" s="104">
        <f>Reve!Q40</f>
        <v>0</v>
      </c>
      <c r="T174" s="104">
        <f>Reve!R40</f>
        <v>0</v>
      </c>
      <c r="U174" s="104">
        <f>Reve!S40</f>
        <v>0</v>
      </c>
      <c r="V174" s="104">
        <f>Reve!T40</f>
        <v>0</v>
      </c>
      <c r="W174" s="104">
        <f>Reve!U40</f>
        <v>0</v>
      </c>
      <c r="X174" s="104">
        <f>Reve!V40</f>
        <v>0</v>
      </c>
      <c r="Y174" s="104">
        <f>Reve!W40</f>
        <v>0</v>
      </c>
      <c r="Z174" s="104">
        <f>Reve!X40</f>
        <v>0</v>
      </c>
      <c r="AA174" s="104">
        <f>Reve!Y40</f>
        <v>0</v>
      </c>
      <c r="AB174" s="104">
        <f>Reve!Z40</f>
        <v>0</v>
      </c>
      <c r="AC174" s="104">
        <f>Reve!AA40</f>
        <v>0</v>
      </c>
      <c r="AD174" s="104">
        <f>Reve!AB40</f>
        <v>0</v>
      </c>
      <c r="AE174" s="104">
        <f>Reve!AC40</f>
        <v>0</v>
      </c>
      <c r="AF174" s="104">
        <f>Reve!AD40</f>
        <v>0</v>
      </c>
      <c r="AG174" s="104">
        <f>Reve!AE40</f>
        <v>0</v>
      </c>
      <c r="AH174" s="104">
        <f>Reve!AF40</f>
        <v>0</v>
      </c>
      <c r="AI174" s="104">
        <f>Reve!AG40</f>
        <v>0</v>
      </c>
      <c r="AJ174" s="104">
        <f>Reve!AH40</f>
        <v>0</v>
      </c>
      <c r="AK174" s="104">
        <f>Reve!AI40</f>
        <v>0</v>
      </c>
      <c r="AL174" s="104">
        <f>Reve!AJ40</f>
        <v>0</v>
      </c>
      <c r="AM174" s="104">
        <f>Reve!AK40</f>
        <v>0</v>
      </c>
      <c r="AN174" s="104">
        <f>Reve!AL40</f>
        <v>0</v>
      </c>
      <c r="AO174" s="104">
        <f>Reve!AM40</f>
        <v>0</v>
      </c>
      <c r="AP174" s="104">
        <f>Reve!AN40</f>
        <v>0</v>
      </c>
      <c r="AQ174" s="104">
        <f>Reve!AO40</f>
        <v>0</v>
      </c>
      <c r="AR174" s="104">
        <f>Reve!AP40</f>
        <v>0</v>
      </c>
      <c r="AT174" s="8"/>
      <c r="AU174" s="8"/>
      <c r="AV174" s="8"/>
      <c r="AW174" s="8"/>
      <c r="AX174" s="8"/>
      <c r="AY174" s="8"/>
      <c r="AZ174" s="8"/>
      <c r="BA174" s="8"/>
      <c r="BB174" s="8"/>
      <c r="BC174" s="8"/>
      <c r="BE174" s="8"/>
      <c r="BF174" s="8"/>
      <c r="BG174" s="8"/>
      <c r="BH174" s="8"/>
      <c r="BI174" s="8"/>
      <c r="BJ174" s="8"/>
      <c r="BK174" s="8"/>
      <c r="BL174" s="8"/>
      <c r="BM174" s="8"/>
      <c r="BN174" s="8"/>
    </row>
    <row r="175" spans="3:66" outlineLevel="1">
      <c r="D175" s="107" t="str">
        <f>Reve!D41</f>
        <v>[…]</v>
      </c>
      <c r="E175" s="11" t="str">
        <f>General!$F$16</f>
        <v>EUR</v>
      </c>
      <c r="F175" s="25">
        <f t="shared" si="113"/>
        <v>0</v>
      </c>
      <c r="I175" s="104">
        <f>Reve!G41</f>
        <v>0</v>
      </c>
      <c r="J175" s="104">
        <f>Reve!H41</f>
        <v>0</v>
      </c>
      <c r="K175" s="104">
        <f>Reve!I41</f>
        <v>0</v>
      </c>
      <c r="L175" s="104">
        <f>Reve!J41</f>
        <v>0</v>
      </c>
      <c r="M175" s="104">
        <f>Reve!K41</f>
        <v>0</v>
      </c>
      <c r="N175" s="104">
        <f>Reve!L41</f>
        <v>0</v>
      </c>
      <c r="O175" s="104">
        <f>Reve!M41</f>
        <v>0</v>
      </c>
      <c r="P175" s="104">
        <f>Reve!N41</f>
        <v>0</v>
      </c>
      <c r="Q175" s="104">
        <f>Reve!O41</f>
        <v>0</v>
      </c>
      <c r="R175" s="104">
        <f>Reve!P41</f>
        <v>0</v>
      </c>
      <c r="S175" s="104">
        <f>Reve!Q41</f>
        <v>0</v>
      </c>
      <c r="T175" s="104">
        <f>Reve!R41</f>
        <v>0</v>
      </c>
      <c r="U175" s="104">
        <f>Reve!S41</f>
        <v>0</v>
      </c>
      <c r="V175" s="104">
        <f>Reve!T41</f>
        <v>0</v>
      </c>
      <c r="W175" s="104">
        <f>Reve!U41</f>
        <v>0</v>
      </c>
      <c r="X175" s="104">
        <f>Reve!V41</f>
        <v>0</v>
      </c>
      <c r="Y175" s="104">
        <f>Reve!W41</f>
        <v>0</v>
      </c>
      <c r="Z175" s="104">
        <f>Reve!X41</f>
        <v>0</v>
      </c>
      <c r="AA175" s="104">
        <f>Reve!Y41</f>
        <v>0</v>
      </c>
      <c r="AB175" s="104">
        <f>Reve!Z41</f>
        <v>0</v>
      </c>
      <c r="AC175" s="104">
        <f>Reve!AA41</f>
        <v>0</v>
      </c>
      <c r="AD175" s="104">
        <f>Reve!AB41</f>
        <v>0</v>
      </c>
      <c r="AE175" s="104">
        <f>Reve!AC41</f>
        <v>0</v>
      </c>
      <c r="AF175" s="104">
        <f>Reve!AD41</f>
        <v>0</v>
      </c>
      <c r="AG175" s="104">
        <f>Reve!AE41</f>
        <v>0</v>
      </c>
      <c r="AH175" s="104">
        <f>Reve!AF41</f>
        <v>0</v>
      </c>
      <c r="AI175" s="104">
        <f>Reve!AG41</f>
        <v>0</v>
      </c>
      <c r="AJ175" s="104">
        <f>Reve!AH41</f>
        <v>0</v>
      </c>
      <c r="AK175" s="104">
        <f>Reve!AI41</f>
        <v>0</v>
      </c>
      <c r="AL175" s="104">
        <f>Reve!AJ41</f>
        <v>0</v>
      </c>
      <c r="AM175" s="104">
        <f>Reve!AK41</f>
        <v>0</v>
      </c>
      <c r="AN175" s="104">
        <f>Reve!AL41</f>
        <v>0</v>
      </c>
      <c r="AO175" s="104">
        <f>Reve!AM41</f>
        <v>0</v>
      </c>
      <c r="AP175" s="104">
        <f>Reve!AN41</f>
        <v>0</v>
      </c>
      <c r="AQ175" s="104">
        <f>Reve!AO41</f>
        <v>0</v>
      </c>
      <c r="AR175" s="104">
        <f>Reve!AP41</f>
        <v>0</v>
      </c>
      <c r="AT175" s="8"/>
      <c r="AU175" s="8"/>
      <c r="AV175" s="8"/>
      <c r="AW175" s="8"/>
      <c r="AX175" s="8"/>
      <c r="AY175" s="8"/>
      <c r="AZ175" s="8"/>
      <c r="BA175" s="8"/>
      <c r="BB175" s="8"/>
      <c r="BC175" s="8"/>
      <c r="BE175" s="8"/>
      <c r="BF175" s="8"/>
      <c r="BG175" s="8"/>
      <c r="BH175" s="8"/>
      <c r="BI175" s="8"/>
      <c r="BJ175" s="8"/>
      <c r="BK175" s="8"/>
      <c r="BL175" s="8"/>
      <c r="BM175" s="8"/>
      <c r="BN175" s="8"/>
    </row>
    <row r="176" spans="3:66" outlineLevel="1">
      <c r="D176" s="2" t="str">
        <f>INDEX($AT176:$BC176,MATCH(General!$F$14,$AT$4:$BC$4,0))</f>
        <v>Total revenues</v>
      </c>
      <c r="E176" s="17" t="str">
        <f>General!$F$16</f>
        <v>EUR</v>
      </c>
      <c r="F176" s="28">
        <f t="shared" si="113"/>
        <v>0</v>
      </c>
      <c r="I176" s="16">
        <f>SUM(I171:I175)</f>
        <v>0</v>
      </c>
      <c r="J176" s="16">
        <f t="shared" ref="J176:P176" si="114">SUM(J171:J175)</f>
        <v>0</v>
      </c>
      <c r="K176" s="16">
        <f t="shared" si="114"/>
        <v>0</v>
      </c>
      <c r="L176" s="16">
        <f t="shared" si="114"/>
        <v>0</v>
      </c>
      <c r="M176" s="16">
        <f t="shared" si="114"/>
        <v>0</v>
      </c>
      <c r="N176" s="16">
        <f t="shared" si="114"/>
        <v>0</v>
      </c>
      <c r="O176" s="16">
        <f t="shared" si="114"/>
        <v>0</v>
      </c>
      <c r="P176" s="16">
        <f t="shared" si="114"/>
        <v>0</v>
      </c>
      <c r="Q176" s="16">
        <f t="shared" ref="Q176:AR176" si="115">SUM(Q171:Q175)</f>
        <v>0</v>
      </c>
      <c r="R176" s="16">
        <f t="shared" si="115"/>
        <v>0</v>
      </c>
      <c r="S176" s="16">
        <f t="shared" si="115"/>
        <v>0</v>
      </c>
      <c r="T176" s="16">
        <f t="shared" si="115"/>
        <v>0</v>
      </c>
      <c r="U176" s="16">
        <f t="shared" si="115"/>
        <v>0</v>
      </c>
      <c r="V176" s="16">
        <f t="shared" si="115"/>
        <v>0</v>
      </c>
      <c r="W176" s="16">
        <f t="shared" si="115"/>
        <v>0</v>
      </c>
      <c r="X176" s="16">
        <f t="shared" si="115"/>
        <v>0</v>
      </c>
      <c r="Y176" s="16">
        <f t="shared" si="115"/>
        <v>0</v>
      </c>
      <c r="Z176" s="16">
        <f t="shared" si="115"/>
        <v>0</v>
      </c>
      <c r="AA176" s="16">
        <f t="shared" si="115"/>
        <v>0</v>
      </c>
      <c r="AB176" s="16">
        <f t="shared" si="115"/>
        <v>0</v>
      </c>
      <c r="AC176" s="16">
        <f t="shared" si="115"/>
        <v>0</v>
      </c>
      <c r="AD176" s="16">
        <f t="shared" si="115"/>
        <v>0</v>
      </c>
      <c r="AE176" s="16">
        <f t="shared" si="115"/>
        <v>0</v>
      </c>
      <c r="AF176" s="16">
        <f t="shared" si="115"/>
        <v>0</v>
      </c>
      <c r="AG176" s="16">
        <f t="shared" si="115"/>
        <v>0</v>
      </c>
      <c r="AH176" s="16">
        <f t="shared" si="115"/>
        <v>0</v>
      </c>
      <c r="AI176" s="16">
        <f t="shared" si="115"/>
        <v>0</v>
      </c>
      <c r="AJ176" s="16">
        <f t="shared" si="115"/>
        <v>0</v>
      </c>
      <c r="AK176" s="16">
        <f t="shared" si="115"/>
        <v>0</v>
      </c>
      <c r="AL176" s="16">
        <f t="shared" si="115"/>
        <v>0</v>
      </c>
      <c r="AM176" s="16">
        <f t="shared" si="115"/>
        <v>0</v>
      </c>
      <c r="AN176" s="16">
        <f t="shared" si="115"/>
        <v>0</v>
      </c>
      <c r="AO176" s="16">
        <f t="shared" si="115"/>
        <v>0</v>
      </c>
      <c r="AP176" s="16">
        <f t="shared" si="115"/>
        <v>0</v>
      </c>
      <c r="AQ176" s="16">
        <f t="shared" si="115"/>
        <v>0</v>
      </c>
      <c r="AR176" s="16">
        <f t="shared" si="115"/>
        <v>0</v>
      </c>
      <c r="AT176" s="39" t="s">
        <v>53</v>
      </c>
      <c r="AU176" s="39" t="s">
        <v>57</v>
      </c>
      <c r="AV176" s="39" t="s">
        <v>57</v>
      </c>
      <c r="AW176" s="39" t="s">
        <v>57</v>
      </c>
      <c r="AX176" s="39" t="s">
        <v>57</v>
      </c>
      <c r="AY176" s="39" t="s">
        <v>57</v>
      </c>
      <c r="AZ176" s="39" t="s">
        <v>57</v>
      </c>
      <c r="BA176" s="39" t="s">
        <v>57</v>
      </c>
      <c r="BB176" s="39" t="s">
        <v>57</v>
      </c>
      <c r="BC176" s="39" t="s">
        <v>57</v>
      </c>
      <c r="BE176" s="8"/>
      <c r="BF176" s="8"/>
      <c r="BG176" s="8"/>
      <c r="BH176" s="8"/>
      <c r="BI176" s="8"/>
      <c r="BJ176" s="8"/>
      <c r="BK176" s="8"/>
      <c r="BL176" s="8"/>
      <c r="BM176" s="8"/>
      <c r="BN176" s="8"/>
    </row>
    <row r="177" spans="3:66" outlineLevel="1">
      <c r="D177" t="str">
        <f>INDEX($AT177:$BC177,MATCH(General!$F$14,$AT$4:$BC$4,0))</f>
        <v>VAT</v>
      </c>
      <c r="E177" s="11" t="str">
        <f>General!$F$16</f>
        <v>EUR</v>
      </c>
      <c r="F177" s="25">
        <f>SUM(I177:AR177)</f>
        <v>0</v>
      </c>
      <c r="I177" s="104">
        <f>Reve!G43</f>
        <v>0</v>
      </c>
      <c r="J177" s="104">
        <f>Reve!H43</f>
        <v>0</v>
      </c>
      <c r="K177" s="104">
        <f>Reve!I43</f>
        <v>0</v>
      </c>
      <c r="L177" s="104">
        <f>Reve!J43</f>
        <v>0</v>
      </c>
      <c r="M177" s="104">
        <f>Reve!K43</f>
        <v>0</v>
      </c>
      <c r="N177" s="104">
        <f>Reve!L43</f>
        <v>0</v>
      </c>
      <c r="O177" s="104">
        <f>Reve!M43</f>
        <v>0</v>
      </c>
      <c r="P177" s="104">
        <f>Reve!N43</f>
        <v>0</v>
      </c>
      <c r="Q177" s="104">
        <f>Reve!O43</f>
        <v>0</v>
      </c>
      <c r="R177" s="104">
        <f>Reve!P43</f>
        <v>0</v>
      </c>
      <c r="S177" s="104">
        <f>Reve!Q43</f>
        <v>0</v>
      </c>
      <c r="T177" s="104">
        <f>Reve!R43</f>
        <v>0</v>
      </c>
      <c r="U177" s="104">
        <f>Reve!S43</f>
        <v>0</v>
      </c>
      <c r="V177" s="104">
        <f>Reve!T43</f>
        <v>0</v>
      </c>
      <c r="W177" s="104">
        <f>Reve!U43</f>
        <v>0</v>
      </c>
      <c r="X177" s="104">
        <f>Reve!V43</f>
        <v>0</v>
      </c>
      <c r="Y177" s="104">
        <f>Reve!W43</f>
        <v>0</v>
      </c>
      <c r="Z177" s="104">
        <f>Reve!X43</f>
        <v>0</v>
      </c>
      <c r="AA177" s="104">
        <f>Reve!Y43</f>
        <v>0</v>
      </c>
      <c r="AB177" s="104">
        <f>Reve!Z43</f>
        <v>0</v>
      </c>
      <c r="AC177" s="104">
        <f>Reve!AA43</f>
        <v>0</v>
      </c>
      <c r="AD177" s="104">
        <f>Reve!AB43</f>
        <v>0</v>
      </c>
      <c r="AE177" s="104">
        <f>Reve!AC43</f>
        <v>0</v>
      </c>
      <c r="AF177" s="104">
        <f>Reve!AD43</f>
        <v>0</v>
      </c>
      <c r="AG177" s="104">
        <f>Reve!AE43</f>
        <v>0</v>
      </c>
      <c r="AH177" s="104">
        <f>Reve!AF43</f>
        <v>0</v>
      </c>
      <c r="AI177" s="104">
        <f>Reve!AG43</f>
        <v>0</v>
      </c>
      <c r="AJ177" s="104">
        <f>Reve!AH43</f>
        <v>0</v>
      </c>
      <c r="AK177" s="104">
        <f>Reve!AI43</f>
        <v>0</v>
      </c>
      <c r="AL177" s="104">
        <f>Reve!AJ43</f>
        <v>0</v>
      </c>
      <c r="AM177" s="104">
        <f>Reve!AK43</f>
        <v>0</v>
      </c>
      <c r="AN177" s="104">
        <f>Reve!AL43</f>
        <v>0</v>
      </c>
      <c r="AO177" s="104">
        <f>Reve!AM43</f>
        <v>0</v>
      </c>
      <c r="AP177" s="104">
        <f>Reve!AN43</f>
        <v>0</v>
      </c>
      <c r="AQ177" s="104">
        <f>Reve!AO43</f>
        <v>0</v>
      </c>
      <c r="AR177" s="104">
        <f>Reve!AP43</f>
        <v>0</v>
      </c>
      <c r="AT177" s="39" t="s">
        <v>22</v>
      </c>
      <c r="AU177" s="39" t="s">
        <v>57</v>
      </c>
      <c r="AV177" s="39" t="s">
        <v>57</v>
      </c>
      <c r="AW177" s="39" t="s">
        <v>57</v>
      </c>
      <c r="AX177" s="39" t="s">
        <v>57</v>
      </c>
      <c r="AY177" s="39" t="s">
        <v>57</v>
      </c>
      <c r="AZ177" s="39" t="s">
        <v>57</v>
      </c>
      <c r="BA177" s="39" t="s">
        <v>57</v>
      </c>
      <c r="BB177" s="39" t="s">
        <v>57</v>
      </c>
      <c r="BC177" s="39" t="s">
        <v>57</v>
      </c>
      <c r="BE177" s="8"/>
      <c r="BF177" s="8"/>
      <c r="BG177" s="8"/>
      <c r="BH177" s="8"/>
      <c r="BI177" s="8"/>
      <c r="BJ177" s="8"/>
      <c r="BK177" s="8"/>
      <c r="BL177" s="8"/>
      <c r="BM177" s="8"/>
      <c r="BN177" s="8"/>
    </row>
    <row r="178" spans="3:66" outlineLevel="1">
      <c r="D178" s="2" t="str">
        <f>INDEX($AT178:$BC178,MATCH(General!$F$14,$AT$4:$BC$4,0))</f>
        <v>Total revenues incl. VAT</v>
      </c>
      <c r="E178" s="17" t="str">
        <f>General!$F$16</f>
        <v>EUR</v>
      </c>
      <c r="F178" s="28">
        <f t="shared" ref="F178" si="116">SUM(I178:AR178)</f>
        <v>0</v>
      </c>
      <c r="I178" s="16">
        <f t="shared" ref="I178:AR178" si="117">SUM(I176:I177)</f>
        <v>0</v>
      </c>
      <c r="J178" s="16">
        <f t="shared" si="117"/>
        <v>0</v>
      </c>
      <c r="K178" s="16">
        <f t="shared" si="117"/>
        <v>0</v>
      </c>
      <c r="L178" s="16">
        <f t="shared" si="117"/>
        <v>0</v>
      </c>
      <c r="M178" s="16">
        <f t="shared" si="117"/>
        <v>0</v>
      </c>
      <c r="N178" s="16">
        <f t="shared" si="117"/>
        <v>0</v>
      </c>
      <c r="O178" s="16">
        <f t="shared" si="117"/>
        <v>0</v>
      </c>
      <c r="P178" s="16">
        <f t="shared" si="117"/>
        <v>0</v>
      </c>
      <c r="Q178" s="16">
        <f t="shared" si="117"/>
        <v>0</v>
      </c>
      <c r="R178" s="16">
        <f t="shared" si="117"/>
        <v>0</v>
      </c>
      <c r="S178" s="16">
        <f t="shared" si="117"/>
        <v>0</v>
      </c>
      <c r="T178" s="16">
        <f t="shared" si="117"/>
        <v>0</v>
      </c>
      <c r="U178" s="16">
        <f t="shared" si="117"/>
        <v>0</v>
      </c>
      <c r="V178" s="16">
        <f t="shared" si="117"/>
        <v>0</v>
      </c>
      <c r="W178" s="16">
        <f t="shared" si="117"/>
        <v>0</v>
      </c>
      <c r="X178" s="16">
        <f t="shared" si="117"/>
        <v>0</v>
      </c>
      <c r="Y178" s="16">
        <f t="shared" si="117"/>
        <v>0</v>
      </c>
      <c r="Z178" s="16">
        <f t="shared" si="117"/>
        <v>0</v>
      </c>
      <c r="AA178" s="16">
        <f t="shared" si="117"/>
        <v>0</v>
      </c>
      <c r="AB178" s="16">
        <f t="shared" si="117"/>
        <v>0</v>
      </c>
      <c r="AC178" s="16">
        <f t="shared" si="117"/>
        <v>0</v>
      </c>
      <c r="AD178" s="16">
        <f t="shared" si="117"/>
        <v>0</v>
      </c>
      <c r="AE178" s="16">
        <f t="shared" si="117"/>
        <v>0</v>
      </c>
      <c r="AF178" s="16">
        <f t="shared" si="117"/>
        <v>0</v>
      </c>
      <c r="AG178" s="16">
        <f t="shared" si="117"/>
        <v>0</v>
      </c>
      <c r="AH178" s="16">
        <f t="shared" si="117"/>
        <v>0</v>
      </c>
      <c r="AI178" s="16">
        <f t="shared" si="117"/>
        <v>0</v>
      </c>
      <c r="AJ178" s="16">
        <f t="shared" si="117"/>
        <v>0</v>
      </c>
      <c r="AK178" s="16">
        <f t="shared" si="117"/>
        <v>0</v>
      </c>
      <c r="AL178" s="16">
        <f t="shared" si="117"/>
        <v>0</v>
      </c>
      <c r="AM178" s="16">
        <f t="shared" si="117"/>
        <v>0</v>
      </c>
      <c r="AN178" s="16">
        <f t="shared" si="117"/>
        <v>0</v>
      </c>
      <c r="AO178" s="16">
        <f t="shared" si="117"/>
        <v>0</v>
      </c>
      <c r="AP178" s="16">
        <f t="shared" si="117"/>
        <v>0</v>
      </c>
      <c r="AQ178" s="16">
        <f t="shared" si="117"/>
        <v>0</v>
      </c>
      <c r="AR178" s="16">
        <f t="shared" si="117"/>
        <v>0</v>
      </c>
      <c r="AT178" s="39" t="s">
        <v>506</v>
      </c>
      <c r="AU178" s="39" t="s">
        <v>57</v>
      </c>
      <c r="AV178" s="39" t="s">
        <v>57</v>
      </c>
      <c r="AW178" s="39" t="s">
        <v>57</v>
      </c>
      <c r="AX178" s="39" t="s">
        <v>57</v>
      </c>
      <c r="AY178" s="39" t="s">
        <v>57</v>
      </c>
      <c r="AZ178" s="39" t="s">
        <v>57</v>
      </c>
      <c r="BA178" s="39" t="s">
        <v>57</v>
      </c>
      <c r="BB178" s="39" t="s">
        <v>57</v>
      </c>
      <c r="BC178" s="39" t="s">
        <v>57</v>
      </c>
      <c r="BE178" s="8"/>
      <c r="BF178" s="8"/>
      <c r="BG178" s="8"/>
      <c r="BH178" s="8"/>
      <c r="BI178" s="8"/>
      <c r="BJ178" s="8"/>
      <c r="BK178" s="8"/>
      <c r="BL178" s="8"/>
      <c r="BM178" s="8"/>
      <c r="BN178" s="8"/>
    </row>
    <row r="179" spans="3:66" outlineLevel="1">
      <c r="E179" s="11"/>
    </row>
    <row r="180" spans="3:66" outlineLevel="1">
      <c r="C180" s="6" t="str">
        <f>INDEX($AT180:$BC180,MATCH(General!$F$14,$AT$4:$BC$4,0))</f>
        <v>Summary</v>
      </c>
      <c r="D180" s="6"/>
      <c r="E180" s="13"/>
      <c r="F180" s="6"/>
      <c r="G180" s="6"/>
      <c r="H180" s="6"/>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T180" s="39" t="s">
        <v>54</v>
      </c>
      <c r="AU180" s="39" t="s">
        <v>57</v>
      </c>
      <c r="AV180" s="39" t="s">
        <v>57</v>
      </c>
      <c r="AW180" s="39" t="s">
        <v>57</v>
      </c>
      <c r="AX180" s="39" t="s">
        <v>57</v>
      </c>
      <c r="AY180" s="39" t="s">
        <v>57</v>
      </c>
      <c r="AZ180" s="39" t="s">
        <v>57</v>
      </c>
      <c r="BA180" s="39" t="s">
        <v>57</v>
      </c>
      <c r="BB180" s="39" t="s">
        <v>57</v>
      </c>
      <c r="BC180" s="39" t="s">
        <v>57</v>
      </c>
    </row>
    <row r="181" spans="3:66" outlineLevel="1">
      <c r="E181" s="11"/>
    </row>
    <row r="182" spans="3:66" outlineLevel="1">
      <c r="D182" t="str">
        <f>INDEX($AT182:$BC182,MATCH(General!$F$14,$AT$4:$BC$4,0))</f>
        <v>Energy sold to grid / consumer</v>
      </c>
      <c r="E182" s="11" t="str">
        <f>General!$F$16</f>
        <v>EUR</v>
      </c>
      <c r="F182" s="25">
        <f t="shared" ref="F182:F186" si="118">SUM(I182:AR182)</f>
        <v>96802.73919569896</v>
      </c>
      <c r="I182" s="15">
        <f>I145</f>
        <v>0</v>
      </c>
      <c r="J182" s="15">
        <f t="shared" ref="J182:AR182" si="119">J145</f>
        <v>1394.8521497939332</v>
      </c>
      <c r="K182" s="15">
        <f t="shared" si="119"/>
        <v>5300.4381692169463</v>
      </c>
      <c r="L182" s="15">
        <f t="shared" si="119"/>
        <v>5300.4381692169463</v>
      </c>
      <c r="M182" s="15">
        <f t="shared" si="119"/>
        <v>5300.4381692169463</v>
      </c>
      <c r="N182" s="15">
        <f t="shared" si="119"/>
        <v>5300.4381692169463</v>
      </c>
      <c r="O182" s="15">
        <f t="shared" si="119"/>
        <v>5300.4381692169463</v>
      </c>
      <c r="P182" s="15">
        <f t="shared" si="119"/>
        <v>5300.4381692169463</v>
      </c>
      <c r="Q182" s="15">
        <f t="shared" si="119"/>
        <v>5300.4381692169463</v>
      </c>
      <c r="R182" s="15">
        <f t="shared" si="119"/>
        <v>5300.4381692169463</v>
      </c>
      <c r="S182" s="15">
        <f t="shared" si="119"/>
        <v>5300.4381692169463</v>
      </c>
      <c r="T182" s="15">
        <f t="shared" si="119"/>
        <v>5300.4381692169463</v>
      </c>
      <c r="U182" s="15">
        <f t="shared" si="119"/>
        <v>5300.4381692169463</v>
      </c>
      <c r="V182" s="15">
        <f t="shared" si="119"/>
        <v>5300.4381692169463</v>
      </c>
      <c r="W182" s="15">
        <f t="shared" si="119"/>
        <v>5300.4381692169463</v>
      </c>
      <c r="X182" s="15">
        <f t="shared" si="119"/>
        <v>5300.4381692169463</v>
      </c>
      <c r="Y182" s="15">
        <f t="shared" si="119"/>
        <v>5300.4381692169463</v>
      </c>
      <c r="Z182" s="15">
        <f t="shared" si="119"/>
        <v>5300.4381692169463</v>
      </c>
      <c r="AA182" s="15">
        <f t="shared" si="119"/>
        <v>5300.4381692169463</v>
      </c>
      <c r="AB182" s="15">
        <f t="shared" si="119"/>
        <v>5300.4381692169463</v>
      </c>
      <c r="AC182" s="15">
        <f t="shared" si="119"/>
        <v>0</v>
      </c>
      <c r="AD182" s="15">
        <f t="shared" si="119"/>
        <v>0</v>
      </c>
      <c r="AE182" s="15">
        <f t="shared" si="119"/>
        <v>0</v>
      </c>
      <c r="AF182" s="15">
        <f t="shared" si="119"/>
        <v>0</v>
      </c>
      <c r="AG182" s="15">
        <f t="shared" si="119"/>
        <v>0</v>
      </c>
      <c r="AH182" s="15">
        <f t="shared" si="119"/>
        <v>0</v>
      </c>
      <c r="AI182" s="15">
        <f t="shared" si="119"/>
        <v>0</v>
      </c>
      <c r="AJ182" s="15">
        <f t="shared" si="119"/>
        <v>0</v>
      </c>
      <c r="AK182" s="15">
        <f t="shared" si="119"/>
        <v>0</v>
      </c>
      <c r="AL182" s="15">
        <f t="shared" si="119"/>
        <v>0</v>
      </c>
      <c r="AM182" s="15">
        <f t="shared" si="119"/>
        <v>0</v>
      </c>
      <c r="AN182" s="15">
        <f t="shared" si="119"/>
        <v>0</v>
      </c>
      <c r="AO182" s="15">
        <f t="shared" si="119"/>
        <v>0</v>
      </c>
      <c r="AP182" s="15">
        <f t="shared" si="119"/>
        <v>0</v>
      </c>
      <c r="AQ182" s="15">
        <f t="shared" si="119"/>
        <v>0</v>
      </c>
      <c r="AR182" s="15">
        <f t="shared" si="119"/>
        <v>0</v>
      </c>
      <c r="AT182" s="39" t="s">
        <v>49</v>
      </c>
      <c r="AU182" s="39" t="s">
        <v>57</v>
      </c>
      <c r="AV182" s="39" t="s">
        <v>57</v>
      </c>
      <c r="AW182" s="39" t="s">
        <v>57</v>
      </c>
      <c r="AX182" s="39" t="s">
        <v>57</v>
      </c>
      <c r="AY182" s="39" t="s">
        <v>57</v>
      </c>
      <c r="AZ182" s="39" t="s">
        <v>57</v>
      </c>
      <c r="BA182" s="39" t="s">
        <v>57</v>
      </c>
      <c r="BB182" s="39" t="s">
        <v>57</v>
      </c>
      <c r="BC182" s="39" t="s">
        <v>57</v>
      </c>
      <c r="BE182" s="8"/>
      <c r="BF182" s="8"/>
      <c r="BG182" s="8"/>
      <c r="BH182" s="8"/>
      <c r="BI182" s="8"/>
      <c r="BJ182" s="8"/>
      <c r="BK182" s="8"/>
      <c r="BL182" s="8"/>
      <c r="BM182" s="8"/>
      <c r="BN182" s="8"/>
    </row>
    <row r="183" spans="3:66" outlineLevel="1">
      <c r="D183" t="str">
        <f>INDEX($AT183:$BC183,MATCH(General!$F$14,$AT$4:$BC$4,0))</f>
        <v>Energy produced for own needs</v>
      </c>
      <c r="E183" s="11" t="str">
        <f>General!$F$16</f>
        <v>EUR</v>
      </c>
      <c r="F183" s="25">
        <f t="shared" si="118"/>
        <v>106008.7633843389</v>
      </c>
      <c r="I183" s="15">
        <f>I155</f>
        <v>0</v>
      </c>
      <c r="J183" s="15">
        <f t="shared" ref="J183:AR183" si="120">J155</f>
        <v>5579.4085991757329</v>
      </c>
      <c r="K183" s="15">
        <f t="shared" si="120"/>
        <v>5579.4085991757329</v>
      </c>
      <c r="L183" s="15">
        <f t="shared" si="120"/>
        <v>5579.4085991757329</v>
      </c>
      <c r="M183" s="15">
        <f t="shared" si="120"/>
        <v>5579.4085991757329</v>
      </c>
      <c r="N183" s="15">
        <f t="shared" si="120"/>
        <v>5579.4085991757329</v>
      </c>
      <c r="O183" s="15">
        <f t="shared" si="120"/>
        <v>5579.4085991757329</v>
      </c>
      <c r="P183" s="15">
        <f t="shared" si="120"/>
        <v>5579.4085991757329</v>
      </c>
      <c r="Q183" s="15">
        <f t="shared" si="120"/>
        <v>5579.4085991757329</v>
      </c>
      <c r="R183" s="15">
        <f t="shared" si="120"/>
        <v>5579.4085991757329</v>
      </c>
      <c r="S183" s="15">
        <f t="shared" si="120"/>
        <v>5579.4085991757329</v>
      </c>
      <c r="T183" s="15">
        <f t="shared" si="120"/>
        <v>5579.4085991757329</v>
      </c>
      <c r="U183" s="15">
        <f t="shared" si="120"/>
        <v>5579.4085991757329</v>
      </c>
      <c r="V183" s="15">
        <f t="shared" si="120"/>
        <v>5579.4085991757329</v>
      </c>
      <c r="W183" s="15">
        <f t="shared" si="120"/>
        <v>5579.4085991757329</v>
      </c>
      <c r="X183" s="15">
        <f t="shared" si="120"/>
        <v>5579.4085991757329</v>
      </c>
      <c r="Y183" s="15">
        <f t="shared" si="120"/>
        <v>5579.4085991757329</v>
      </c>
      <c r="Z183" s="15">
        <f t="shared" si="120"/>
        <v>5579.4085991757329</v>
      </c>
      <c r="AA183" s="15">
        <f t="shared" si="120"/>
        <v>5579.4085991757329</v>
      </c>
      <c r="AB183" s="15">
        <f t="shared" si="120"/>
        <v>5579.4085991757329</v>
      </c>
      <c r="AC183" s="15">
        <f t="shared" si="120"/>
        <v>0</v>
      </c>
      <c r="AD183" s="15">
        <f t="shared" si="120"/>
        <v>0</v>
      </c>
      <c r="AE183" s="15">
        <f t="shared" si="120"/>
        <v>0</v>
      </c>
      <c r="AF183" s="15">
        <f t="shared" si="120"/>
        <v>0</v>
      </c>
      <c r="AG183" s="15">
        <f t="shared" si="120"/>
        <v>0</v>
      </c>
      <c r="AH183" s="15">
        <f t="shared" si="120"/>
        <v>0</v>
      </c>
      <c r="AI183" s="15">
        <f t="shared" si="120"/>
        <v>0</v>
      </c>
      <c r="AJ183" s="15">
        <f t="shared" si="120"/>
        <v>0</v>
      </c>
      <c r="AK183" s="15">
        <f t="shared" si="120"/>
        <v>0</v>
      </c>
      <c r="AL183" s="15">
        <f t="shared" si="120"/>
        <v>0</v>
      </c>
      <c r="AM183" s="15">
        <f t="shared" si="120"/>
        <v>0</v>
      </c>
      <c r="AN183" s="15">
        <f t="shared" si="120"/>
        <v>0</v>
      </c>
      <c r="AO183" s="15">
        <f t="shared" si="120"/>
        <v>0</v>
      </c>
      <c r="AP183" s="15">
        <f t="shared" si="120"/>
        <v>0</v>
      </c>
      <c r="AQ183" s="15">
        <f t="shared" si="120"/>
        <v>0</v>
      </c>
      <c r="AR183" s="15">
        <f t="shared" si="120"/>
        <v>0</v>
      </c>
      <c r="AT183" s="39" t="s">
        <v>50</v>
      </c>
      <c r="AU183" s="39" t="s">
        <v>57</v>
      </c>
      <c r="AV183" s="39" t="s">
        <v>57</v>
      </c>
      <c r="AW183" s="39" t="s">
        <v>57</v>
      </c>
      <c r="AX183" s="39" t="s">
        <v>57</v>
      </c>
      <c r="AY183" s="39" t="s">
        <v>57</v>
      </c>
      <c r="AZ183" s="39" t="s">
        <v>57</v>
      </c>
      <c r="BA183" s="39" t="s">
        <v>57</v>
      </c>
      <c r="BB183" s="39" t="s">
        <v>57</v>
      </c>
      <c r="BC183" s="39" t="s">
        <v>57</v>
      </c>
      <c r="BE183" s="8"/>
      <c r="BF183" s="8"/>
      <c r="BG183" s="8"/>
      <c r="BH183" s="8"/>
      <c r="BI183" s="8"/>
      <c r="BJ183" s="8"/>
      <c r="BK183" s="8"/>
      <c r="BL183" s="8"/>
      <c r="BM183" s="8"/>
      <c r="BN183" s="8"/>
    </row>
    <row r="184" spans="3:66" outlineLevel="1">
      <c r="D184" t="str">
        <f>INDEX($AT184:$BC184,MATCH(General!$F$14,$AT$4:$BC$4,0))</f>
        <v>Operation and maintenance fee (O&amp;M)</v>
      </c>
      <c r="E184" s="11" t="str">
        <f>General!$F$16</f>
        <v>EUR</v>
      </c>
      <c r="F184" s="25">
        <f t="shared" si="118"/>
        <v>0</v>
      </c>
      <c r="I184" s="15">
        <f>I165</f>
        <v>0</v>
      </c>
      <c r="J184" s="15">
        <f t="shared" ref="J184:AR184" si="121">J165</f>
        <v>0</v>
      </c>
      <c r="K184" s="15">
        <f t="shared" si="121"/>
        <v>0</v>
      </c>
      <c r="L184" s="15">
        <f t="shared" si="121"/>
        <v>0</v>
      </c>
      <c r="M184" s="15">
        <f t="shared" si="121"/>
        <v>0</v>
      </c>
      <c r="N184" s="15">
        <f t="shared" si="121"/>
        <v>0</v>
      </c>
      <c r="O184" s="15">
        <f t="shared" si="121"/>
        <v>0</v>
      </c>
      <c r="P184" s="15">
        <f t="shared" si="121"/>
        <v>0</v>
      </c>
      <c r="Q184" s="15">
        <f t="shared" si="121"/>
        <v>0</v>
      </c>
      <c r="R184" s="15">
        <f t="shared" si="121"/>
        <v>0</v>
      </c>
      <c r="S184" s="15">
        <f t="shared" si="121"/>
        <v>0</v>
      </c>
      <c r="T184" s="15">
        <f t="shared" si="121"/>
        <v>0</v>
      </c>
      <c r="U184" s="15">
        <f t="shared" si="121"/>
        <v>0</v>
      </c>
      <c r="V184" s="15">
        <f t="shared" si="121"/>
        <v>0</v>
      </c>
      <c r="W184" s="15">
        <f t="shared" si="121"/>
        <v>0</v>
      </c>
      <c r="X184" s="15">
        <f t="shared" si="121"/>
        <v>0</v>
      </c>
      <c r="Y184" s="15">
        <f t="shared" si="121"/>
        <v>0</v>
      </c>
      <c r="Z184" s="15">
        <f t="shared" si="121"/>
        <v>0</v>
      </c>
      <c r="AA184" s="15">
        <f t="shared" si="121"/>
        <v>0</v>
      </c>
      <c r="AB184" s="15">
        <f t="shared" si="121"/>
        <v>0</v>
      </c>
      <c r="AC184" s="15">
        <f t="shared" si="121"/>
        <v>0</v>
      </c>
      <c r="AD184" s="15">
        <f t="shared" si="121"/>
        <v>0</v>
      </c>
      <c r="AE184" s="15">
        <f t="shared" si="121"/>
        <v>0</v>
      </c>
      <c r="AF184" s="15">
        <f t="shared" si="121"/>
        <v>0</v>
      </c>
      <c r="AG184" s="15">
        <f t="shared" si="121"/>
        <v>0</v>
      </c>
      <c r="AH184" s="15">
        <f t="shared" si="121"/>
        <v>0</v>
      </c>
      <c r="AI184" s="15">
        <f t="shared" si="121"/>
        <v>0</v>
      </c>
      <c r="AJ184" s="15">
        <f t="shared" si="121"/>
        <v>0</v>
      </c>
      <c r="AK184" s="15">
        <f t="shared" si="121"/>
        <v>0</v>
      </c>
      <c r="AL184" s="15">
        <f t="shared" si="121"/>
        <v>0</v>
      </c>
      <c r="AM184" s="15">
        <f t="shared" si="121"/>
        <v>0</v>
      </c>
      <c r="AN184" s="15">
        <f t="shared" si="121"/>
        <v>0</v>
      </c>
      <c r="AO184" s="15">
        <f t="shared" si="121"/>
        <v>0</v>
      </c>
      <c r="AP184" s="15">
        <f t="shared" si="121"/>
        <v>0</v>
      </c>
      <c r="AQ184" s="15">
        <f t="shared" si="121"/>
        <v>0</v>
      </c>
      <c r="AR184" s="15">
        <f t="shared" si="121"/>
        <v>0</v>
      </c>
      <c r="AT184" s="39" t="s">
        <v>615</v>
      </c>
      <c r="AU184" s="39" t="s">
        <v>57</v>
      </c>
      <c r="AV184" s="39" t="s">
        <v>57</v>
      </c>
      <c r="AW184" s="39" t="s">
        <v>57</v>
      </c>
      <c r="AX184" s="39" t="s">
        <v>57</v>
      </c>
      <c r="AY184" s="39" t="s">
        <v>57</v>
      </c>
      <c r="AZ184" s="39" t="s">
        <v>57</v>
      </c>
      <c r="BA184" s="39" t="s">
        <v>57</v>
      </c>
      <c r="BB184" s="39" t="s">
        <v>57</v>
      </c>
      <c r="BC184" s="39" t="s">
        <v>57</v>
      </c>
      <c r="BE184" s="8"/>
      <c r="BF184" s="8"/>
      <c r="BG184" s="8"/>
      <c r="BH184" s="8"/>
      <c r="BI184" s="8"/>
      <c r="BJ184" s="8"/>
      <c r="BK184" s="8"/>
      <c r="BL184" s="8"/>
      <c r="BM184" s="8"/>
      <c r="BN184" s="8"/>
    </row>
    <row r="185" spans="3:66" outlineLevel="1">
      <c r="D185" t="str">
        <f>INDEX($AT185:$BC185,MATCH(General!$F$14,$AT$4:$BC$4,0))</f>
        <v>Other</v>
      </c>
      <c r="E185" s="11" t="str">
        <f>General!$F$16</f>
        <v>EUR</v>
      </c>
      <c r="F185" s="25">
        <f t="shared" si="118"/>
        <v>0</v>
      </c>
      <c r="I185" s="15">
        <f>I176</f>
        <v>0</v>
      </c>
      <c r="J185" s="15">
        <f t="shared" ref="J185:AR185" si="122">J176</f>
        <v>0</v>
      </c>
      <c r="K185" s="15">
        <f t="shared" si="122"/>
        <v>0</v>
      </c>
      <c r="L185" s="15">
        <f t="shared" si="122"/>
        <v>0</v>
      </c>
      <c r="M185" s="15">
        <f t="shared" si="122"/>
        <v>0</v>
      </c>
      <c r="N185" s="15">
        <f t="shared" si="122"/>
        <v>0</v>
      </c>
      <c r="O185" s="15">
        <f t="shared" si="122"/>
        <v>0</v>
      </c>
      <c r="P185" s="15">
        <f t="shared" si="122"/>
        <v>0</v>
      </c>
      <c r="Q185" s="15">
        <f t="shared" si="122"/>
        <v>0</v>
      </c>
      <c r="R185" s="15">
        <f t="shared" si="122"/>
        <v>0</v>
      </c>
      <c r="S185" s="15">
        <f t="shared" si="122"/>
        <v>0</v>
      </c>
      <c r="T185" s="15">
        <f t="shared" si="122"/>
        <v>0</v>
      </c>
      <c r="U185" s="15">
        <f t="shared" si="122"/>
        <v>0</v>
      </c>
      <c r="V185" s="15">
        <f t="shared" si="122"/>
        <v>0</v>
      </c>
      <c r="W185" s="15">
        <f t="shared" si="122"/>
        <v>0</v>
      </c>
      <c r="X185" s="15">
        <f t="shared" si="122"/>
        <v>0</v>
      </c>
      <c r="Y185" s="15">
        <f t="shared" si="122"/>
        <v>0</v>
      </c>
      <c r="Z185" s="15">
        <f t="shared" si="122"/>
        <v>0</v>
      </c>
      <c r="AA185" s="15">
        <f t="shared" si="122"/>
        <v>0</v>
      </c>
      <c r="AB185" s="15">
        <f t="shared" si="122"/>
        <v>0</v>
      </c>
      <c r="AC185" s="15">
        <f t="shared" si="122"/>
        <v>0</v>
      </c>
      <c r="AD185" s="15">
        <f t="shared" si="122"/>
        <v>0</v>
      </c>
      <c r="AE185" s="15">
        <f t="shared" si="122"/>
        <v>0</v>
      </c>
      <c r="AF185" s="15">
        <f t="shared" si="122"/>
        <v>0</v>
      </c>
      <c r="AG185" s="15">
        <f t="shared" si="122"/>
        <v>0</v>
      </c>
      <c r="AH185" s="15">
        <f t="shared" si="122"/>
        <v>0</v>
      </c>
      <c r="AI185" s="15">
        <f t="shared" si="122"/>
        <v>0</v>
      </c>
      <c r="AJ185" s="15">
        <f t="shared" si="122"/>
        <v>0</v>
      </c>
      <c r="AK185" s="15">
        <f t="shared" si="122"/>
        <v>0</v>
      </c>
      <c r="AL185" s="15">
        <f t="shared" si="122"/>
        <v>0</v>
      </c>
      <c r="AM185" s="15">
        <f t="shared" si="122"/>
        <v>0</v>
      </c>
      <c r="AN185" s="15">
        <f t="shared" si="122"/>
        <v>0</v>
      </c>
      <c r="AO185" s="15">
        <f t="shared" si="122"/>
        <v>0</v>
      </c>
      <c r="AP185" s="15">
        <f t="shared" si="122"/>
        <v>0</v>
      </c>
      <c r="AQ185" s="15">
        <f t="shared" si="122"/>
        <v>0</v>
      </c>
      <c r="AR185" s="15">
        <f t="shared" si="122"/>
        <v>0</v>
      </c>
      <c r="AT185" s="39" t="s">
        <v>56</v>
      </c>
      <c r="AU185" s="39" t="s">
        <v>57</v>
      </c>
      <c r="AV185" s="39" t="s">
        <v>57</v>
      </c>
      <c r="AW185" s="39" t="s">
        <v>57</v>
      </c>
      <c r="AX185" s="39" t="s">
        <v>57</v>
      </c>
      <c r="AY185" s="39" t="s">
        <v>57</v>
      </c>
      <c r="AZ185" s="39" t="s">
        <v>57</v>
      </c>
      <c r="BA185" s="39" t="s">
        <v>57</v>
      </c>
      <c r="BB185" s="39" t="s">
        <v>57</v>
      </c>
      <c r="BC185" s="39" t="s">
        <v>57</v>
      </c>
      <c r="BE185" s="8"/>
      <c r="BF185" s="8"/>
      <c r="BG185" s="8"/>
      <c r="BH185" s="8"/>
      <c r="BI185" s="8"/>
      <c r="BJ185" s="8"/>
      <c r="BK185" s="8"/>
      <c r="BL185" s="8"/>
      <c r="BM185" s="8"/>
      <c r="BN185" s="8"/>
    </row>
    <row r="186" spans="3:66" outlineLevel="1">
      <c r="D186" s="2" t="str">
        <f>INDEX($AT186:$BC186,MATCH(General!$F$14,$AT$4:$BC$4,0))</f>
        <v>Total revenues</v>
      </c>
      <c r="E186" s="17" t="str">
        <f>General!$F$16</f>
        <v>EUR</v>
      </c>
      <c r="F186" s="28">
        <f t="shared" si="118"/>
        <v>202811.50258003798</v>
      </c>
      <c r="I186" s="16">
        <f>SUM(I182:I185)</f>
        <v>0</v>
      </c>
      <c r="J186" s="16">
        <f t="shared" ref="J186:AR186" si="123">SUM(J182:J185)</f>
        <v>6974.2607489696657</v>
      </c>
      <c r="K186" s="16">
        <f t="shared" si="123"/>
        <v>10879.846768392679</v>
      </c>
      <c r="L186" s="16">
        <f t="shared" si="123"/>
        <v>10879.846768392679</v>
      </c>
      <c r="M186" s="16">
        <f t="shared" si="123"/>
        <v>10879.846768392679</v>
      </c>
      <c r="N186" s="16">
        <f t="shared" si="123"/>
        <v>10879.846768392679</v>
      </c>
      <c r="O186" s="16">
        <f t="shared" si="123"/>
        <v>10879.846768392679</v>
      </c>
      <c r="P186" s="16">
        <f t="shared" si="123"/>
        <v>10879.846768392679</v>
      </c>
      <c r="Q186" s="16">
        <f t="shared" si="123"/>
        <v>10879.846768392679</v>
      </c>
      <c r="R186" s="16">
        <f t="shared" si="123"/>
        <v>10879.846768392679</v>
      </c>
      <c r="S186" s="16">
        <f t="shared" si="123"/>
        <v>10879.846768392679</v>
      </c>
      <c r="T186" s="16">
        <f t="shared" si="123"/>
        <v>10879.846768392679</v>
      </c>
      <c r="U186" s="16">
        <f t="shared" si="123"/>
        <v>10879.846768392679</v>
      </c>
      <c r="V186" s="16">
        <f t="shared" si="123"/>
        <v>10879.846768392679</v>
      </c>
      <c r="W186" s="16">
        <f t="shared" si="123"/>
        <v>10879.846768392679</v>
      </c>
      <c r="X186" s="16">
        <f t="shared" si="123"/>
        <v>10879.846768392679</v>
      </c>
      <c r="Y186" s="16">
        <f t="shared" si="123"/>
        <v>10879.846768392679</v>
      </c>
      <c r="Z186" s="16">
        <f t="shared" si="123"/>
        <v>10879.846768392679</v>
      </c>
      <c r="AA186" s="16">
        <f t="shared" si="123"/>
        <v>10879.846768392679</v>
      </c>
      <c r="AB186" s="16">
        <f t="shared" si="123"/>
        <v>10879.846768392679</v>
      </c>
      <c r="AC186" s="16">
        <f t="shared" si="123"/>
        <v>0</v>
      </c>
      <c r="AD186" s="16">
        <f t="shared" si="123"/>
        <v>0</v>
      </c>
      <c r="AE186" s="16">
        <f t="shared" si="123"/>
        <v>0</v>
      </c>
      <c r="AF186" s="16">
        <f t="shared" si="123"/>
        <v>0</v>
      </c>
      <c r="AG186" s="16">
        <f t="shared" si="123"/>
        <v>0</v>
      </c>
      <c r="AH186" s="16">
        <f t="shared" si="123"/>
        <v>0</v>
      </c>
      <c r="AI186" s="16">
        <f t="shared" si="123"/>
        <v>0</v>
      </c>
      <c r="AJ186" s="16">
        <f t="shared" si="123"/>
        <v>0</v>
      </c>
      <c r="AK186" s="16">
        <f t="shared" si="123"/>
        <v>0</v>
      </c>
      <c r="AL186" s="16">
        <f t="shared" si="123"/>
        <v>0</v>
      </c>
      <c r="AM186" s="16">
        <f t="shared" si="123"/>
        <v>0</v>
      </c>
      <c r="AN186" s="16">
        <f t="shared" si="123"/>
        <v>0</v>
      </c>
      <c r="AO186" s="16">
        <f t="shared" si="123"/>
        <v>0</v>
      </c>
      <c r="AP186" s="16">
        <f t="shared" si="123"/>
        <v>0</v>
      </c>
      <c r="AQ186" s="16">
        <f t="shared" si="123"/>
        <v>0</v>
      </c>
      <c r="AR186" s="16">
        <f t="shared" si="123"/>
        <v>0</v>
      </c>
      <c r="AT186" s="39" t="s">
        <v>53</v>
      </c>
      <c r="AU186" s="39" t="s">
        <v>57</v>
      </c>
      <c r="AV186" s="39" t="s">
        <v>57</v>
      </c>
      <c r="AW186" s="39" t="s">
        <v>57</v>
      </c>
      <c r="AX186" s="39" t="s">
        <v>57</v>
      </c>
      <c r="AY186" s="39" t="s">
        <v>57</v>
      </c>
      <c r="AZ186" s="39" t="s">
        <v>57</v>
      </c>
      <c r="BA186" s="39" t="s">
        <v>57</v>
      </c>
      <c r="BB186" s="39" t="s">
        <v>57</v>
      </c>
      <c r="BC186" s="39" t="s">
        <v>57</v>
      </c>
      <c r="BE186" s="8"/>
      <c r="BF186" s="8"/>
      <c r="BG186" s="8"/>
      <c r="BH186" s="8"/>
      <c r="BI186" s="8"/>
      <c r="BJ186" s="8"/>
      <c r="BK186" s="8"/>
      <c r="BL186" s="8"/>
      <c r="BM186" s="8"/>
      <c r="BN186" s="8"/>
    </row>
    <row r="187" spans="3:66" outlineLevel="1">
      <c r="E187" s="11"/>
    </row>
    <row r="188" spans="3:66" outlineLevel="1">
      <c r="D188" t="str">
        <f>INDEX($AT188:$BC188,MATCH(General!$F$14,$AT$4:$BC$4,0))</f>
        <v>Energy sold to grid / consumer</v>
      </c>
      <c r="E188" s="11" t="str">
        <f>General!$F$16</f>
        <v>EUR</v>
      </c>
      <c r="F188" s="25">
        <f t="shared" ref="F188:F192" si="124">SUM(I188:AR188)</f>
        <v>109387.09529113985</v>
      </c>
      <c r="I188" s="15">
        <f>I146</f>
        <v>0</v>
      </c>
      <c r="J188" s="15">
        <f t="shared" ref="J188:AR188" si="125">J146</f>
        <v>1576.1829292671446</v>
      </c>
      <c r="K188" s="15">
        <f t="shared" si="125"/>
        <v>5989.4951312151488</v>
      </c>
      <c r="L188" s="15">
        <f t="shared" si="125"/>
        <v>5989.4951312151488</v>
      </c>
      <c r="M188" s="15">
        <f t="shared" si="125"/>
        <v>5989.4951312151488</v>
      </c>
      <c r="N188" s="15">
        <f t="shared" si="125"/>
        <v>5989.4951312151488</v>
      </c>
      <c r="O188" s="15">
        <f t="shared" si="125"/>
        <v>5989.4951312151488</v>
      </c>
      <c r="P188" s="15">
        <f t="shared" si="125"/>
        <v>5989.4951312151488</v>
      </c>
      <c r="Q188" s="15">
        <f t="shared" si="125"/>
        <v>5989.4951312151488</v>
      </c>
      <c r="R188" s="15">
        <f t="shared" si="125"/>
        <v>5989.4951312151488</v>
      </c>
      <c r="S188" s="15">
        <f t="shared" si="125"/>
        <v>5989.4951312151488</v>
      </c>
      <c r="T188" s="15">
        <f t="shared" si="125"/>
        <v>5989.4951312151488</v>
      </c>
      <c r="U188" s="15">
        <f t="shared" si="125"/>
        <v>5989.4951312151488</v>
      </c>
      <c r="V188" s="15">
        <f t="shared" si="125"/>
        <v>5989.4951312151488</v>
      </c>
      <c r="W188" s="15">
        <f t="shared" si="125"/>
        <v>5989.4951312151488</v>
      </c>
      <c r="X188" s="15">
        <f t="shared" si="125"/>
        <v>5989.4951312151488</v>
      </c>
      <c r="Y188" s="15">
        <f t="shared" si="125"/>
        <v>5989.4951312151488</v>
      </c>
      <c r="Z188" s="15">
        <f t="shared" si="125"/>
        <v>5989.4951312151488</v>
      </c>
      <c r="AA188" s="15">
        <f t="shared" si="125"/>
        <v>5989.4951312151488</v>
      </c>
      <c r="AB188" s="15">
        <f t="shared" si="125"/>
        <v>5989.4951312151488</v>
      </c>
      <c r="AC188" s="15">
        <f t="shared" si="125"/>
        <v>0</v>
      </c>
      <c r="AD188" s="15">
        <f t="shared" si="125"/>
        <v>0</v>
      </c>
      <c r="AE188" s="15">
        <f t="shared" si="125"/>
        <v>0</v>
      </c>
      <c r="AF188" s="15">
        <f t="shared" si="125"/>
        <v>0</v>
      </c>
      <c r="AG188" s="15">
        <f t="shared" si="125"/>
        <v>0</v>
      </c>
      <c r="AH188" s="15">
        <f t="shared" si="125"/>
        <v>0</v>
      </c>
      <c r="AI188" s="15">
        <f t="shared" si="125"/>
        <v>0</v>
      </c>
      <c r="AJ188" s="15">
        <f t="shared" si="125"/>
        <v>0</v>
      </c>
      <c r="AK188" s="15">
        <f t="shared" si="125"/>
        <v>0</v>
      </c>
      <c r="AL188" s="15">
        <f t="shared" si="125"/>
        <v>0</v>
      </c>
      <c r="AM188" s="15">
        <f t="shared" si="125"/>
        <v>0</v>
      </c>
      <c r="AN188" s="15">
        <f t="shared" si="125"/>
        <v>0</v>
      </c>
      <c r="AO188" s="15">
        <f t="shared" si="125"/>
        <v>0</v>
      </c>
      <c r="AP188" s="15">
        <f t="shared" si="125"/>
        <v>0</v>
      </c>
      <c r="AQ188" s="15">
        <f t="shared" si="125"/>
        <v>0</v>
      </c>
      <c r="AR188" s="15">
        <f t="shared" si="125"/>
        <v>0</v>
      </c>
      <c r="AT188" s="39" t="s">
        <v>49</v>
      </c>
      <c r="AU188" s="39" t="s">
        <v>57</v>
      </c>
      <c r="AV188" s="39" t="s">
        <v>57</v>
      </c>
      <c r="AW188" s="39" t="s">
        <v>57</v>
      </c>
      <c r="AX188" s="39" t="s">
        <v>57</v>
      </c>
      <c r="AY188" s="39" t="s">
        <v>57</v>
      </c>
      <c r="AZ188" s="39" t="s">
        <v>57</v>
      </c>
      <c r="BA188" s="39" t="s">
        <v>57</v>
      </c>
      <c r="BB188" s="39" t="s">
        <v>57</v>
      </c>
      <c r="BC188" s="39" t="s">
        <v>57</v>
      </c>
      <c r="BE188" s="8"/>
      <c r="BF188" s="8"/>
      <c r="BG188" s="8"/>
      <c r="BH188" s="8"/>
      <c r="BI188" s="8"/>
      <c r="BJ188" s="8"/>
      <c r="BK188" s="8"/>
      <c r="BL188" s="8"/>
      <c r="BM188" s="8"/>
      <c r="BN188" s="8"/>
    </row>
    <row r="189" spans="3:66" outlineLevel="1">
      <c r="D189" t="str">
        <f>INDEX($AT189:$BC189,MATCH(General!$F$14,$AT$4:$BC$4,0))</f>
        <v>Energy produced for own needs</v>
      </c>
      <c r="E189" s="11" t="str">
        <f>General!$F$16</f>
        <v>EUR</v>
      </c>
      <c r="F189" s="25">
        <f t="shared" si="124"/>
        <v>119789.90262430304</v>
      </c>
      <c r="I189" s="15">
        <f>I156</f>
        <v>0</v>
      </c>
      <c r="J189" s="15">
        <f t="shared" ref="J189:AR189" si="126">J156</f>
        <v>6304.7317170685783</v>
      </c>
      <c r="K189" s="15">
        <f t="shared" si="126"/>
        <v>6304.7317170685783</v>
      </c>
      <c r="L189" s="15">
        <f t="shared" si="126"/>
        <v>6304.7317170685783</v>
      </c>
      <c r="M189" s="15">
        <f t="shared" si="126"/>
        <v>6304.7317170685783</v>
      </c>
      <c r="N189" s="15">
        <f t="shared" si="126"/>
        <v>6304.7317170685783</v>
      </c>
      <c r="O189" s="15">
        <f t="shared" si="126"/>
        <v>6304.7317170685783</v>
      </c>
      <c r="P189" s="15">
        <f t="shared" si="126"/>
        <v>6304.7317170685783</v>
      </c>
      <c r="Q189" s="15">
        <f t="shared" si="126"/>
        <v>6304.7317170685783</v>
      </c>
      <c r="R189" s="15">
        <f t="shared" si="126"/>
        <v>6304.7317170685783</v>
      </c>
      <c r="S189" s="15">
        <f t="shared" si="126"/>
        <v>6304.7317170685783</v>
      </c>
      <c r="T189" s="15">
        <f t="shared" si="126"/>
        <v>6304.7317170685783</v>
      </c>
      <c r="U189" s="15">
        <f t="shared" si="126"/>
        <v>6304.7317170685783</v>
      </c>
      <c r="V189" s="15">
        <f t="shared" si="126"/>
        <v>6304.7317170685783</v>
      </c>
      <c r="W189" s="15">
        <f t="shared" si="126"/>
        <v>6304.7317170685783</v>
      </c>
      <c r="X189" s="15">
        <f t="shared" si="126"/>
        <v>6304.7317170685783</v>
      </c>
      <c r="Y189" s="15">
        <f t="shared" si="126"/>
        <v>6304.7317170685783</v>
      </c>
      <c r="Z189" s="15">
        <f t="shared" si="126"/>
        <v>6304.7317170685783</v>
      </c>
      <c r="AA189" s="15">
        <f t="shared" si="126"/>
        <v>6304.7317170685783</v>
      </c>
      <c r="AB189" s="15">
        <f t="shared" si="126"/>
        <v>6304.7317170685783</v>
      </c>
      <c r="AC189" s="15">
        <f t="shared" si="126"/>
        <v>0</v>
      </c>
      <c r="AD189" s="15">
        <f t="shared" si="126"/>
        <v>0</v>
      </c>
      <c r="AE189" s="15">
        <f t="shared" si="126"/>
        <v>0</v>
      </c>
      <c r="AF189" s="15">
        <f t="shared" si="126"/>
        <v>0</v>
      </c>
      <c r="AG189" s="15">
        <f t="shared" si="126"/>
        <v>0</v>
      </c>
      <c r="AH189" s="15">
        <f t="shared" si="126"/>
        <v>0</v>
      </c>
      <c r="AI189" s="15">
        <f t="shared" si="126"/>
        <v>0</v>
      </c>
      <c r="AJ189" s="15">
        <f t="shared" si="126"/>
        <v>0</v>
      </c>
      <c r="AK189" s="15">
        <f t="shared" si="126"/>
        <v>0</v>
      </c>
      <c r="AL189" s="15">
        <f t="shared" si="126"/>
        <v>0</v>
      </c>
      <c r="AM189" s="15">
        <f t="shared" si="126"/>
        <v>0</v>
      </c>
      <c r="AN189" s="15">
        <f t="shared" si="126"/>
        <v>0</v>
      </c>
      <c r="AO189" s="15">
        <f t="shared" si="126"/>
        <v>0</v>
      </c>
      <c r="AP189" s="15">
        <f t="shared" si="126"/>
        <v>0</v>
      </c>
      <c r="AQ189" s="15">
        <f t="shared" si="126"/>
        <v>0</v>
      </c>
      <c r="AR189" s="15">
        <f t="shared" si="126"/>
        <v>0</v>
      </c>
      <c r="AT189" s="39" t="s">
        <v>50</v>
      </c>
      <c r="AU189" s="39" t="s">
        <v>57</v>
      </c>
      <c r="AV189" s="39" t="s">
        <v>57</v>
      </c>
      <c r="AW189" s="39" t="s">
        <v>57</v>
      </c>
      <c r="AX189" s="39" t="s">
        <v>57</v>
      </c>
      <c r="AY189" s="39" t="s">
        <v>57</v>
      </c>
      <c r="AZ189" s="39" t="s">
        <v>57</v>
      </c>
      <c r="BA189" s="39" t="s">
        <v>57</v>
      </c>
      <c r="BB189" s="39" t="s">
        <v>57</v>
      </c>
      <c r="BC189" s="39" t="s">
        <v>57</v>
      </c>
      <c r="BE189" s="8"/>
      <c r="BF189" s="8"/>
      <c r="BG189" s="8"/>
      <c r="BH189" s="8"/>
      <c r="BI189" s="8"/>
      <c r="BJ189" s="8"/>
      <c r="BK189" s="8"/>
      <c r="BL189" s="8"/>
      <c r="BM189" s="8"/>
      <c r="BN189" s="8"/>
    </row>
    <row r="190" spans="3:66" outlineLevel="1">
      <c r="D190" t="str">
        <f>INDEX($AT190:$BC190,MATCH(General!$F$14,$AT$4:$BC$4,0))</f>
        <v>Operation and maintenance fee (O&amp;M)</v>
      </c>
      <c r="E190" s="11" t="str">
        <f>General!$F$16</f>
        <v>EUR</v>
      </c>
      <c r="F190" s="25">
        <f t="shared" si="124"/>
        <v>0</v>
      </c>
      <c r="I190" s="15">
        <f>I167</f>
        <v>0</v>
      </c>
      <c r="J190" s="15">
        <f t="shared" ref="J190:AR190" si="127">J167</f>
        <v>0</v>
      </c>
      <c r="K190" s="15">
        <f t="shared" si="127"/>
        <v>0</v>
      </c>
      <c r="L190" s="15">
        <f t="shared" si="127"/>
        <v>0</v>
      </c>
      <c r="M190" s="15">
        <f t="shared" si="127"/>
        <v>0</v>
      </c>
      <c r="N190" s="15">
        <f t="shared" si="127"/>
        <v>0</v>
      </c>
      <c r="O190" s="15">
        <f t="shared" si="127"/>
        <v>0</v>
      </c>
      <c r="P190" s="15">
        <f t="shared" si="127"/>
        <v>0</v>
      </c>
      <c r="Q190" s="15">
        <f t="shared" si="127"/>
        <v>0</v>
      </c>
      <c r="R190" s="15">
        <f t="shared" si="127"/>
        <v>0</v>
      </c>
      <c r="S190" s="15">
        <f t="shared" si="127"/>
        <v>0</v>
      </c>
      <c r="T190" s="15">
        <f t="shared" si="127"/>
        <v>0</v>
      </c>
      <c r="U190" s="15">
        <f t="shared" si="127"/>
        <v>0</v>
      </c>
      <c r="V190" s="15">
        <f t="shared" si="127"/>
        <v>0</v>
      </c>
      <c r="W190" s="15">
        <f t="shared" si="127"/>
        <v>0</v>
      </c>
      <c r="X190" s="15">
        <f t="shared" si="127"/>
        <v>0</v>
      </c>
      <c r="Y190" s="15">
        <f t="shared" si="127"/>
        <v>0</v>
      </c>
      <c r="Z190" s="15">
        <f t="shared" si="127"/>
        <v>0</v>
      </c>
      <c r="AA190" s="15">
        <f t="shared" si="127"/>
        <v>0</v>
      </c>
      <c r="AB190" s="15">
        <f t="shared" si="127"/>
        <v>0</v>
      </c>
      <c r="AC190" s="15">
        <f t="shared" si="127"/>
        <v>0</v>
      </c>
      <c r="AD190" s="15">
        <f t="shared" si="127"/>
        <v>0</v>
      </c>
      <c r="AE190" s="15">
        <f t="shared" si="127"/>
        <v>0</v>
      </c>
      <c r="AF190" s="15">
        <f t="shared" si="127"/>
        <v>0</v>
      </c>
      <c r="AG190" s="15">
        <f t="shared" si="127"/>
        <v>0</v>
      </c>
      <c r="AH190" s="15">
        <f t="shared" si="127"/>
        <v>0</v>
      </c>
      <c r="AI190" s="15">
        <f t="shared" si="127"/>
        <v>0</v>
      </c>
      <c r="AJ190" s="15">
        <f t="shared" si="127"/>
        <v>0</v>
      </c>
      <c r="AK190" s="15">
        <f t="shared" si="127"/>
        <v>0</v>
      </c>
      <c r="AL190" s="15">
        <f t="shared" si="127"/>
        <v>0</v>
      </c>
      <c r="AM190" s="15">
        <f t="shared" si="127"/>
        <v>0</v>
      </c>
      <c r="AN190" s="15">
        <f t="shared" si="127"/>
        <v>0</v>
      </c>
      <c r="AO190" s="15">
        <f t="shared" si="127"/>
        <v>0</v>
      </c>
      <c r="AP190" s="15">
        <f t="shared" si="127"/>
        <v>0</v>
      </c>
      <c r="AQ190" s="15">
        <f t="shared" si="127"/>
        <v>0</v>
      </c>
      <c r="AR190" s="15">
        <f t="shared" si="127"/>
        <v>0</v>
      </c>
      <c r="AT190" s="39" t="s">
        <v>615</v>
      </c>
      <c r="AU190" s="39" t="s">
        <v>57</v>
      </c>
      <c r="AV190" s="39" t="s">
        <v>57</v>
      </c>
      <c r="AW190" s="39" t="s">
        <v>57</v>
      </c>
      <c r="AX190" s="39" t="s">
        <v>57</v>
      </c>
      <c r="AY190" s="39" t="s">
        <v>57</v>
      </c>
      <c r="AZ190" s="39" t="s">
        <v>57</v>
      </c>
      <c r="BA190" s="39" t="s">
        <v>57</v>
      </c>
      <c r="BB190" s="39" t="s">
        <v>57</v>
      </c>
      <c r="BC190" s="39" t="s">
        <v>57</v>
      </c>
      <c r="BE190" s="8"/>
      <c r="BF190" s="8"/>
      <c r="BG190" s="8"/>
      <c r="BH190" s="8"/>
      <c r="BI190" s="8"/>
      <c r="BJ190" s="8"/>
      <c r="BK190" s="8"/>
      <c r="BL190" s="8"/>
      <c r="BM190" s="8"/>
      <c r="BN190" s="8"/>
    </row>
    <row r="191" spans="3:66" outlineLevel="1">
      <c r="D191" t="str">
        <f>INDEX($AT191:$BC191,MATCH(General!$F$14,$AT$4:$BC$4,0))</f>
        <v>Other</v>
      </c>
      <c r="E191" s="11" t="str">
        <f>General!$F$16</f>
        <v>EUR</v>
      </c>
      <c r="F191" s="25">
        <f t="shared" si="124"/>
        <v>0</v>
      </c>
      <c r="I191" s="15">
        <f>I178</f>
        <v>0</v>
      </c>
      <c r="J191" s="15">
        <f t="shared" ref="J191:AR191" si="128">J178</f>
        <v>0</v>
      </c>
      <c r="K191" s="15">
        <f t="shared" si="128"/>
        <v>0</v>
      </c>
      <c r="L191" s="15">
        <f t="shared" si="128"/>
        <v>0</v>
      </c>
      <c r="M191" s="15">
        <f t="shared" si="128"/>
        <v>0</v>
      </c>
      <c r="N191" s="15">
        <f t="shared" si="128"/>
        <v>0</v>
      </c>
      <c r="O191" s="15">
        <f t="shared" si="128"/>
        <v>0</v>
      </c>
      <c r="P191" s="15">
        <f t="shared" si="128"/>
        <v>0</v>
      </c>
      <c r="Q191" s="15">
        <f t="shared" si="128"/>
        <v>0</v>
      </c>
      <c r="R191" s="15">
        <f t="shared" si="128"/>
        <v>0</v>
      </c>
      <c r="S191" s="15">
        <f t="shared" si="128"/>
        <v>0</v>
      </c>
      <c r="T191" s="15">
        <f t="shared" si="128"/>
        <v>0</v>
      </c>
      <c r="U191" s="15">
        <f t="shared" si="128"/>
        <v>0</v>
      </c>
      <c r="V191" s="15">
        <f t="shared" si="128"/>
        <v>0</v>
      </c>
      <c r="W191" s="15">
        <f t="shared" si="128"/>
        <v>0</v>
      </c>
      <c r="X191" s="15">
        <f t="shared" si="128"/>
        <v>0</v>
      </c>
      <c r="Y191" s="15">
        <f t="shared" si="128"/>
        <v>0</v>
      </c>
      <c r="Z191" s="15">
        <f t="shared" si="128"/>
        <v>0</v>
      </c>
      <c r="AA191" s="15">
        <f t="shared" si="128"/>
        <v>0</v>
      </c>
      <c r="AB191" s="15">
        <f t="shared" si="128"/>
        <v>0</v>
      </c>
      <c r="AC191" s="15">
        <f t="shared" si="128"/>
        <v>0</v>
      </c>
      <c r="AD191" s="15">
        <f t="shared" si="128"/>
        <v>0</v>
      </c>
      <c r="AE191" s="15">
        <f t="shared" si="128"/>
        <v>0</v>
      </c>
      <c r="AF191" s="15">
        <f t="shared" si="128"/>
        <v>0</v>
      </c>
      <c r="AG191" s="15">
        <f t="shared" si="128"/>
        <v>0</v>
      </c>
      <c r="AH191" s="15">
        <f t="shared" si="128"/>
        <v>0</v>
      </c>
      <c r="AI191" s="15">
        <f t="shared" si="128"/>
        <v>0</v>
      </c>
      <c r="AJ191" s="15">
        <f t="shared" si="128"/>
        <v>0</v>
      </c>
      <c r="AK191" s="15">
        <f t="shared" si="128"/>
        <v>0</v>
      </c>
      <c r="AL191" s="15">
        <f t="shared" si="128"/>
        <v>0</v>
      </c>
      <c r="AM191" s="15">
        <f t="shared" si="128"/>
        <v>0</v>
      </c>
      <c r="AN191" s="15">
        <f t="shared" si="128"/>
        <v>0</v>
      </c>
      <c r="AO191" s="15">
        <f t="shared" si="128"/>
        <v>0</v>
      </c>
      <c r="AP191" s="15">
        <f t="shared" si="128"/>
        <v>0</v>
      </c>
      <c r="AQ191" s="15">
        <f t="shared" si="128"/>
        <v>0</v>
      </c>
      <c r="AR191" s="15">
        <f t="shared" si="128"/>
        <v>0</v>
      </c>
      <c r="AT191" s="39" t="s">
        <v>56</v>
      </c>
      <c r="AU191" s="39" t="s">
        <v>57</v>
      </c>
      <c r="AV191" s="39" t="s">
        <v>57</v>
      </c>
      <c r="AW191" s="39" t="s">
        <v>57</v>
      </c>
      <c r="AX191" s="39" t="s">
        <v>57</v>
      </c>
      <c r="AY191" s="39" t="s">
        <v>57</v>
      </c>
      <c r="AZ191" s="39" t="s">
        <v>57</v>
      </c>
      <c r="BA191" s="39" t="s">
        <v>57</v>
      </c>
      <c r="BB191" s="39" t="s">
        <v>57</v>
      </c>
      <c r="BC191" s="39" t="s">
        <v>57</v>
      </c>
      <c r="BE191" s="8"/>
      <c r="BF191" s="8"/>
      <c r="BG191" s="8"/>
      <c r="BH191" s="8"/>
      <c r="BI191" s="8"/>
      <c r="BJ191" s="8"/>
      <c r="BK191" s="8"/>
      <c r="BL191" s="8"/>
      <c r="BM191" s="8"/>
      <c r="BN191" s="8"/>
    </row>
    <row r="192" spans="3:66" outlineLevel="1">
      <c r="D192" s="2" t="str">
        <f>INDEX($AT192:$BC192,MATCH(General!$F$14,$AT$4:$BC$4,0))</f>
        <v>Total revenues incl. VAT</v>
      </c>
      <c r="E192" s="17" t="str">
        <f>General!$F$16</f>
        <v>EUR</v>
      </c>
      <c r="F192" s="28">
        <f t="shared" si="124"/>
        <v>229176.99791544277</v>
      </c>
      <c r="I192" s="16">
        <f>SUM(I188:I191)</f>
        <v>0</v>
      </c>
      <c r="J192" s="16">
        <f t="shared" ref="J192:AR192" si="129">SUM(J188:J191)</f>
        <v>7880.9146463357229</v>
      </c>
      <c r="K192" s="16">
        <f t="shared" si="129"/>
        <v>12294.226848283728</v>
      </c>
      <c r="L192" s="16">
        <f t="shared" si="129"/>
        <v>12294.226848283728</v>
      </c>
      <c r="M192" s="16">
        <f t="shared" si="129"/>
        <v>12294.226848283728</v>
      </c>
      <c r="N192" s="16">
        <f t="shared" si="129"/>
        <v>12294.226848283728</v>
      </c>
      <c r="O192" s="16">
        <f t="shared" si="129"/>
        <v>12294.226848283728</v>
      </c>
      <c r="P192" s="16">
        <f t="shared" si="129"/>
        <v>12294.226848283728</v>
      </c>
      <c r="Q192" s="16">
        <f t="shared" si="129"/>
        <v>12294.226848283728</v>
      </c>
      <c r="R192" s="16">
        <f t="shared" si="129"/>
        <v>12294.226848283728</v>
      </c>
      <c r="S192" s="16">
        <f t="shared" si="129"/>
        <v>12294.226848283728</v>
      </c>
      <c r="T192" s="16">
        <f t="shared" si="129"/>
        <v>12294.226848283728</v>
      </c>
      <c r="U192" s="16">
        <f t="shared" si="129"/>
        <v>12294.226848283728</v>
      </c>
      <c r="V192" s="16">
        <f t="shared" si="129"/>
        <v>12294.226848283728</v>
      </c>
      <c r="W192" s="16">
        <f t="shared" si="129"/>
        <v>12294.226848283728</v>
      </c>
      <c r="X192" s="16">
        <f t="shared" si="129"/>
        <v>12294.226848283728</v>
      </c>
      <c r="Y192" s="16">
        <f t="shared" si="129"/>
        <v>12294.226848283728</v>
      </c>
      <c r="Z192" s="16">
        <f t="shared" si="129"/>
        <v>12294.226848283728</v>
      </c>
      <c r="AA192" s="16">
        <f t="shared" si="129"/>
        <v>12294.226848283728</v>
      </c>
      <c r="AB192" s="16">
        <f t="shared" si="129"/>
        <v>12294.226848283728</v>
      </c>
      <c r="AC192" s="16">
        <f t="shared" si="129"/>
        <v>0</v>
      </c>
      <c r="AD192" s="16">
        <f t="shared" si="129"/>
        <v>0</v>
      </c>
      <c r="AE192" s="16">
        <f t="shared" si="129"/>
        <v>0</v>
      </c>
      <c r="AF192" s="16">
        <f t="shared" si="129"/>
        <v>0</v>
      </c>
      <c r="AG192" s="16">
        <f t="shared" si="129"/>
        <v>0</v>
      </c>
      <c r="AH192" s="16">
        <f t="shared" si="129"/>
        <v>0</v>
      </c>
      <c r="AI192" s="16">
        <f t="shared" si="129"/>
        <v>0</v>
      </c>
      <c r="AJ192" s="16">
        <f t="shared" si="129"/>
        <v>0</v>
      </c>
      <c r="AK192" s="16">
        <f t="shared" si="129"/>
        <v>0</v>
      </c>
      <c r="AL192" s="16">
        <f t="shared" si="129"/>
        <v>0</v>
      </c>
      <c r="AM192" s="16">
        <f t="shared" si="129"/>
        <v>0</v>
      </c>
      <c r="AN192" s="16">
        <f t="shared" si="129"/>
        <v>0</v>
      </c>
      <c r="AO192" s="16">
        <f t="shared" si="129"/>
        <v>0</v>
      </c>
      <c r="AP192" s="16">
        <f t="shared" si="129"/>
        <v>0</v>
      </c>
      <c r="AQ192" s="16">
        <f t="shared" si="129"/>
        <v>0</v>
      </c>
      <c r="AR192" s="16">
        <f t="shared" si="129"/>
        <v>0</v>
      </c>
      <c r="AT192" s="39" t="s">
        <v>506</v>
      </c>
      <c r="AU192" s="39" t="s">
        <v>57</v>
      </c>
      <c r="AV192" s="39" t="s">
        <v>57</v>
      </c>
      <c r="AW192" s="39" t="s">
        <v>57</v>
      </c>
      <c r="AX192" s="39" t="s">
        <v>57</v>
      </c>
      <c r="AY192" s="39" t="s">
        <v>57</v>
      </c>
      <c r="AZ192" s="39" t="s">
        <v>57</v>
      </c>
      <c r="BA192" s="39" t="s">
        <v>57</v>
      </c>
      <c r="BB192" s="39" t="s">
        <v>57</v>
      </c>
      <c r="BC192" s="39" t="s">
        <v>57</v>
      </c>
      <c r="BE192" s="8"/>
      <c r="BF192" s="8"/>
      <c r="BG192" s="8"/>
      <c r="BH192" s="8"/>
      <c r="BI192" s="8"/>
      <c r="BJ192" s="8"/>
      <c r="BK192" s="8"/>
      <c r="BL192" s="8"/>
      <c r="BM192" s="8"/>
      <c r="BN192" s="8"/>
    </row>
    <row r="193" spans="2:66" outlineLevel="1">
      <c r="E193" s="11"/>
    </row>
    <row r="194" spans="2:66" outlineLevel="1">
      <c r="B194" s="5" t="str">
        <f>INDEX($AT194:$BC194,MATCH(General!$F$14,$AT$4:$BC$4,0))</f>
        <v>Operating costs - current costs before energy renovation</v>
      </c>
      <c r="C194" s="5"/>
      <c r="D194" s="5"/>
      <c r="E194" s="19"/>
      <c r="F194" s="5"/>
      <c r="G194" s="5"/>
      <c r="H194" s="5"/>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T194" s="39" t="s">
        <v>63</v>
      </c>
      <c r="AU194" s="39" t="s">
        <v>57</v>
      </c>
      <c r="AV194" s="39" t="s">
        <v>57</v>
      </c>
      <c r="AW194" s="39" t="s">
        <v>57</v>
      </c>
      <c r="AX194" s="39" t="s">
        <v>57</v>
      </c>
      <c r="AY194" s="39" t="s">
        <v>57</v>
      </c>
      <c r="AZ194" s="39" t="s">
        <v>57</v>
      </c>
      <c r="BA194" s="39" t="s">
        <v>57</v>
      </c>
      <c r="BB194" s="39" t="s">
        <v>57</v>
      </c>
      <c r="BC194" s="39" t="s">
        <v>57</v>
      </c>
    </row>
    <row r="195" spans="2:66" outlineLevel="1">
      <c r="E195" s="11"/>
    </row>
    <row r="196" spans="2:66" outlineLevel="1">
      <c r="C196" s="6" t="str">
        <f>INDEX($AT196:$BC196,MATCH(General!$F$14,$AT$4:$BC$4,0))</f>
        <v>Energy consumption - by energy carrier</v>
      </c>
      <c r="D196" s="6"/>
      <c r="E196" s="13"/>
      <c r="F196" s="6"/>
      <c r="G196" s="6"/>
      <c r="H196" s="6"/>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T196" s="39" t="s">
        <v>64</v>
      </c>
      <c r="AU196" s="39" t="s">
        <v>57</v>
      </c>
      <c r="AV196" s="39" t="s">
        <v>57</v>
      </c>
      <c r="AW196" s="39" t="s">
        <v>57</v>
      </c>
      <c r="AX196" s="39" t="s">
        <v>57</v>
      </c>
      <c r="AY196" s="39" t="s">
        <v>57</v>
      </c>
      <c r="AZ196" s="39" t="s">
        <v>57</v>
      </c>
      <c r="BA196" s="39" t="s">
        <v>57</v>
      </c>
      <c r="BB196" s="39" t="s">
        <v>57</v>
      </c>
      <c r="BC196" s="39" t="s">
        <v>57</v>
      </c>
    </row>
    <row r="197" spans="2:66" outlineLevel="1">
      <c r="E197" s="11"/>
    </row>
    <row r="198" spans="2:66" outlineLevel="1">
      <c r="D198" s="2" t="str">
        <f>INDEX($AT198:$BC198,MATCH(General!$F$14,$AT$4:$BC$4,0))</f>
        <v>Electricity</v>
      </c>
      <c r="E198" s="11"/>
      <c r="AT198" s="39" t="s">
        <v>65</v>
      </c>
      <c r="AU198" s="39" t="s">
        <v>57</v>
      </c>
      <c r="AV198" s="39" t="s">
        <v>57</v>
      </c>
      <c r="AW198" s="39" t="s">
        <v>57</v>
      </c>
      <c r="AX198" s="39" t="s">
        <v>57</v>
      </c>
      <c r="AY198" s="39" t="s">
        <v>57</v>
      </c>
      <c r="AZ198" s="39" t="s">
        <v>57</v>
      </c>
      <c r="BA198" s="39" t="s">
        <v>57</v>
      </c>
      <c r="BB198" s="39" t="s">
        <v>57</v>
      </c>
      <c r="BC198" s="39" t="s">
        <v>57</v>
      </c>
    </row>
    <row r="199" spans="2:66" outlineLevel="1">
      <c r="D199" s="12" t="str">
        <f>INDEX($AT199:$BC199,MATCH(General!$F$14,$AT$4:$BC$4,0))</f>
        <v>Quantity</v>
      </c>
      <c r="E199" s="11" t="str">
        <f>INDEX($BC199:$BL199,MATCH(General!$F$14,$BC$4:$BL$4,0))</f>
        <v>kWh</v>
      </c>
      <c r="F199" s="25">
        <f>SUM(I199:AR199)</f>
        <v>2850000</v>
      </c>
      <c r="I199" s="104">
        <f>OPEX!G11</f>
        <v>0</v>
      </c>
      <c r="J199" s="104">
        <f>OPEX!H11</f>
        <v>150000</v>
      </c>
      <c r="K199" s="104">
        <f>OPEX!I11</f>
        <v>150000</v>
      </c>
      <c r="L199" s="104">
        <f>OPEX!J11</f>
        <v>150000</v>
      </c>
      <c r="M199" s="104">
        <f>OPEX!K11</f>
        <v>150000</v>
      </c>
      <c r="N199" s="104">
        <f>OPEX!L11</f>
        <v>150000</v>
      </c>
      <c r="O199" s="104">
        <f>OPEX!M11</f>
        <v>150000</v>
      </c>
      <c r="P199" s="104">
        <f>OPEX!N11</f>
        <v>150000</v>
      </c>
      <c r="Q199" s="104">
        <f>OPEX!O11</f>
        <v>150000</v>
      </c>
      <c r="R199" s="104">
        <f>OPEX!P11</f>
        <v>150000</v>
      </c>
      <c r="S199" s="104">
        <f>OPEX!Q11</f>
        <v>150000</v>
      </c>
      <c r="T199" s="104">
        <f>OPEX!R11</f>
        <v>150000</v>
      </c>
      <c r="U199" s="104">
        <f>OPEX!S11</f>
        <v>150000</v>
      </c>
      <c r="V199" s="104">
        <f>OPEX!T11</f>
        <v>150000</v>
      </c>
      <c r="W199" s="104">
        <f>OPEX!U11</f>
        <v>150000</v>
      </c>
      <c r="X199" s="104">
        <f>OPEX!V11</f>
        <v>150000</v>
      </c>
      <c r="Y199" s="104">
        <f>OPEX!W11</f>
        <v>150000</v>
      </c>
      <c r="Z199" s="104">
        <f>OPEX!X11</f>
        <v>150000</v>
      </c>
      <c r="AA199" s="104">
        <f>OPEX!Y11</f>
        <v>150000</v>
      </c>
      <c r="AB199" s="104">
        <f>OPEX!Z11</f>
        <v>150000</v>
      </c>
      <c r="AC199" s="104">
        <f>OPEX!AA11</f>
        <v>0</v>
      </c>
      <c r="AD199" s="104">
        <f>OPEX!AB11</f>
        <v>0</v>
      </c>
      <c r="AE199" s="104">
        <f>OPEX!AC11</f>
        <v>0</v>
      </c>
      <c r="AF199" s="104">
        <f>OPEX!AD11</f>
        <v>0</v>
      </c>
      <c r="AG199" s="104">
        <f>OPEX!AE11</f>
        <v>0</v>
      </c>
      <c r="AH199" s="104">
        <f>OPEX!AF11</f>
        <v>0</v>
      </c>
      <c r="AI199" s="104">
        <f>OPEX!AG11</f>
        <v>0</v>
      </c>
      <c r="AJ199" s="104">
        <f>OPEX!AH11</f>
        <v>0</v>
      </c>
      <c r="AK199" s="104">
        <f>OPEX!AI11</f>
        <v>0</v>
      </c>
      <c r="AL199" s="104">
        <f>OPEX!AJ11</f>
        <v>0</v>
      </c>
      <c r="AM199" s="104">
        <f>OPEX!AK11</f>
        <v>0</v>
      </c>
      <c r="AN199" s="104">
        <f>OPEX!AL11</f>
        <v>0</v>
      </c>
      <c r="AO199" s="104">
        <f>OPEX!AM11</f>
        <v>0</v>
      </c>
      <c r="AP199" s="104">
        <f>OPEX!AN11</f>
        <v>0</v>
      </c>
      <c r="AQ199" s="104">
        <f>OPEX!AO11</f>
        <v>0</v>
      </c>
      <c r="AR199" s="104">
        <f>OPEX!AP11</f>
        <v>0</v>
      </c>
      <c r="AT199" s="39" t="s">
        <v>51</v>
      </c>
      <c r="AU199" s="39" t="s">
        <v>57</v>
      </c>
      <c r="AV199" s="39" t="s">
        <v>57</v>
      </c>
      <c r="AW199" s="39" t="s">
        <v>57</v>
      </c>
      <c r="AX199" s="39" t="s">
        <v>57</v>
      </c>
      <c r="AY199" s="39" t="s">
        <v>57</v>
      </c>
      <c r="AZ199" s="39" t="s">
        <v>57</v>
      </c>
      <c r="BA199" s="39" t="s">
        <v>57</v>
      </c>
      <c r="BB199" s="39" t="s">
        <v>57</v>
      </c>
      <c r="BC199" s="39" t="s">
        <v>57</v>
      </c>
      <c r="BE199" s="39" t="s">
        <v>52</v>
      </c>
      <c r="BF199" s="39" t="s">
        <v>52</v>
      </c>
      <c r="BG199" s="39" t="s">
        <v>57</v>
      </c>
      <c r="BH199" s="39" t="s">
        <v>57</v>
      </c>
      <c r="BI199" s="39" t="s">
        <v>57</v>
      </c>
      <c r="BJ199" s="39" t="s">
        <v>57</v>
      </c>
      <c r="BK199" s="39" t="s">
        <v>57</v>
      </c>
      <c r="BL199" s="39" t="s">
        <v>57</v>
      </c>
      <c r="BM199" s="39" t="s">
        <v>57</v>
      </c>
      <c r="BN199" s="39" t="s">
        <v>57</v>
      </c>
    </row>
    <row r="200" spans="2:66" outlineLevel="1">
      <c r="D200" s="12" t="str">
        <f>INDEX($AT200:$BC200,MATCH(General!$F$14,$AT$4:$BC$4,0))</f>
        <v>Price without taxes and subsidies</v>
      </c>
      <c r="E200" s="11" t="str">
        <f>General!$F$16&amp;" / "&amp;INDEX($BC200:$BL200,MATCH(General!$F$14,$BC$4:$BL$4,0))</f>
        <v>EUR / kWh</v>
      </c>
      <c r="I200" s="108">
        <f>OPEX!G12</f>
        <v>0</v>
      </c>
      <c r="J200" s="108">
        <f>OPEX!H12</f>
        <v>0.13948521497939331</v>
      </c>
      <c r="K200" s="108">
        <f>OPEX!I12</f>
        <v>0.13948521497939331</v>
      </c>
      <c r="L200" s="108">
        <f>OPEX!J12</f>
        <v>0.13948521497939331</v>
      </c>
      <c r="M200" s="108">
        <f>OPEX!K12</f>
        <v>0.13948521497939331</v>
      </c>
      <c r="N200" s="108">
        <f>OPEX!L12</f>
        <v>0.13948521497939331</v>
      </c>
      <c r="O200" s="108">
        <f>OPEX!M12</f>
        <v>0.13948521497939331</v>
      </c>
      <c r="P200" s="108">
        <f>OPEX!N12</f>
        <v>0.13948521497939331</v>
      </c>
      <c r="Q200" s="108">
        <f>OPEX!O12</f>
        <v>0.13948521497939331</v>
      </c>
      <c r="R200" s="108">
        <f>OPEX!P12</f>
        <v>0.13948521497939331</v>
      </c>
      <c r="S200" s="108">
        <f>OPEX!Q12</f>
        <v>0.13948521497939331</v>
      </c>
      <c r="T200" s="108">
        <f>OPEX!R12</f>
        <v>0.13948521497939331</v>
      </c>
      <c r="U200" s="108">
        <f>OPEX!S12</f>
        <v>0.13948521497939331</v>
      </c>
      <c r="V200" s="108">
        <f>OPEX!T12</f>
        <v>0.13948521497939331</v>
      </c>
      <c r="W200" s="108">
        <f>OPEX!U12</f>
        <v>0.13948521497939331</v>
      </c>
      <c r="X200" s="108">
        <f>OPEX!V12</f>
        <v>0.13948521497939331</v>
      </c>
      <c r="Y200" s="108">
        <f>OPEX!W12</f>
        <v>0.13948521497939331</v>
      </c>
      <c r="Z200" s="108">
        <f>OPEX!X12</f>
        <v>0.13948521497939331</v>
      </c>
      <c r="AA200" s="108">
        <f>OPEX!Y12</f>
        <v>0.13948521497939331</v>
      </c>
      <c r="AB200" s="108">
        <f>OPEX!Z12</f>
        <v>0.13948521497939331</v>
      </c>
      <c r="AC200" s="108">
        <f>OPEX!AA12</f>
        <v>0</v>
      </c>
      <c r="AD200" s="108">
        <f>OPEX!AB12</f>
        <v>0</v>
      </c>
      <c r="AE200" s="108">
        <f>OPEX!AC12</f>
        <v>0</v>
      </c>
      <c r="AF200" s="108">
        <f>OPEX!AD12</f>
        <v>0</v>
      </c>
      <c r="AG200" s="108">
        <f>OPEX!AE12</f>
        <v>0</v>
      </c>
      <c r="AH200" s="108">
        <f>OPEX!AF12</f>
        <v>0</v>
      </c>
      <c r="AI200" s="108">
        <f>OPEX!AG12</f>
        <v>0</v>
      </c>
      <c r="AJ200" s="108">
        <f>OPEX!AH12</f>
        <v>0</v>
      </c>
      <c r="AK200" s="108">
        <f>OPEX!AI12</f>
        <v>0</v>
      </c>
      <c r="AL200" s="108">
        <f>OPEX!AJ12</f>
        <v>0</v>
      </c>
      <c r="AM200" s="108">
        <f>OPEX!AK12</f>
        <v>0</v>
      </c>
      <c r="AN200" s="108">
        <f>OPEX!AL12</f>
        <v>0</v>
      </c>
      <c r="AO200" s="108">
        <f>OPEX!AM12</f>
        <v>0</v>
      </c>
      <c r="AP200" s="108">
        <f>OPEX!AN12</f>
        <v>0</v>
      </c>
      <c r="AQ200" s="108">
        <f>OPEX!AO12</f>
        <v>0</v>
      </c>
      <c r="AR200" s="108">
        <f>OPEX!AP12</f>
        <v>0</v>
      </c>
      <c r="AT200" s="39" t="s">
        <v>83</v>
      </c>
      <c r="AU200" s="39" t="s">
        <v>57</v>
      </c>
      <c r="AV200" s="39" t="s">
        <v>57</v>
      </c>
      <c r="AW200" s="39" t="s">
        <v>57</v>
      </c>
      <c r="AX200" s="39" t="s">
        <v>57</v>
      </c>
      <c r="AY200" s="39" t="s">
        <v>57</v>
      </c>
      <c r="AZ200" s="39" t="s">
        <v>57</v>
      </c>
      <c r="BA200" s="39" t="s">
        <v>57</v>
      </c>
      <c r="BB200" s="39" t="s">
        <v>57</v>
      </c>
      <c r="BC200" s="39" t="s">
        <v>57</v>
      </c>
      <c r="BE200" s="39" t="s">
        <v>52</v>
      </c>
      <c r="BF200" s="39" t="s">
        <v>52</v>
      </c>
      <c r="BG200" s="39" t="s">
        <v>57</v>
      </c>
      <c r="BH200" s="39" t="s">
        <v>57</v>
      </c>
      <c r="BI200" s="39" t="s">
        <v>57</v>
      </c>
      <c r="BJ200" s="39" t="s">
        <v>57</v>
      </c>
      <c r="BK200" s="39" t="s">
        <v>57</v>
      </c>
      <c r="BL200" s="39" t="s">
        <v>57</v>
      </c>
      <c r="BM200" s="39" t="s">
        <v>57</v>
      </c>
      <c r="BN200" s="39" t="s">
        <v>57</v>
      </c>
    </row>
    <row r="201" spans="2:66" outlineLevel="1">
      <c r="D201" s="12" t="str">
        <f>INDEX($AT201:$BC201,MATCH(General!$F$14,$AT$4:$BC$4,0))</f>
        <v>Price with taxes and subsidies</v>
      </c>
      <c r="E201" s="11" t="str">
        <f>General!$F$16&amp;" / "&amp;INDEX($BC201:$BL201,MATCH(General!$F$14,$BC$4:$BL$4,0))</f>
        <v>EUR / kWh</v>
      </c>
      <c r="I201" s="27">
        <f>SUM(I200,I202:I203)</f>
        <v>0</v>
      </c>
      <c r="J201" s="27">
        <f t="shared" ref="J201" si="130">SUM(J200,J202:J203)</f>
        <v>0.1594852149793933</v>
      </c>
      <c r="K201" s="27">
        <f t="shared" ref="K201" si="131">SUM(K200,K202:K203)</f>
        <v>0.1594852149793933</v>
      </c>
      <c r="L201" s="27">
        <f t="shared" ref="L201" si="132">SUM(L200,L202:L203)</f>
        <v>0.1594852149793933</v>
      </c>
      <c r="M201" s="27">
        <f t="shared" ref="M201" si="133">SUM(M200,M202:M203)</f>
        <v>0.1594852149793933</v>
      </c>
      <c r="N201" s="27">
        <f t="shared" ref="N201" si="134">SUM(N200,N202:N203)</f>
        <v>0.1594852149793933</v>
      </c>
      <c r="O201" s="27">
        <f t="shared" ref="O201" si="135">SUM(O200,O202:O203)</f>
        <v>0.1594852149793933</v>
      </c>
      <c r="P201" s="27">
        <f t="shared" ref="P201:AR201" si="136">SUM(P200,P202:P203)</f>
        <v>0.1594852149793933</v>
      </c>
      <c r="Q201" s="27">
        <f t="shared" si="136"/>
        <v>0.1594852149793933</v>
      </c>
      <c r="R201" s="27">
        <f t="shared" si="136"/>
        <v>0.1594852149793933</v>
      </c>
      <c r="S201" s="27">
        <f t="shared" si="136"/>
        <v>0.1594852149793933</v>
      </c>
      <c r="T201" s="27">
        <f t="shared" si="136"/>
        <v>0.1594852149793933</v>
      </c>
      <c r="U201" s="27">
        <f t="shared" si="136"/>
        <v>0.1594852149793933</v>
      </c>
      <c r="V201" s="27">
        <f t="shared" si="136"/>
        <v>0.1594852149793933</v>
      </c>
      <c r="W201" s="27">
        <f t="shared" si="136"/>
        <v>0.1594852149793933</v>
      </c>
      <c r="X201" s="27">
        <f t="shared" si="136"/>
        <v>0.1594852149793933</v>
      </c>
      <c r="Y201" s="27">
        <f t="shared" si="136"/>
        <v>0.1594852149793933</v>
      </c>
      <c r="Z201" s="27">
        <f t="shared" si="136"/>
        <v>0.1594852149793933</v>
      </c>
      <c r="AA201" s="27">
        <f t="shared" si="136"/>
        <v>0.1594852149793933</v>
      </c>
      <c r="AB201" s="27">
        <f t="shared" si="136"/>
        <v>0.1594852149793933</v>
      </c>
      <c r="AC201" s="27">
        <f t="shared" si="136"/>
        <v>0</v>
      </c>
      <c r="AD201" s="27">
        <f t="shared" si="136"/>
        <v>0</v>
      </c>
      <c r="AE201" s="27">
        <f t="shared" si="136"/>
        <v>0</v>
      </c>
      <c r="AF201" s="27">
        <f t="shared" si="136"/>
        <v>0</v>
      </c>
      <c r="AG201" s="27">
        <f t="shared" si="136"/>
        <v>0</v>
      </c>
      <c r="AH201" s="27">
        <f t="shared" si="136"/>
        <v>0</v>
      </c>
      <c r="AI201" s="27">
        <f t="shared" si="136"/>
        <v>0</v>
      </c>
      <c r="AJ201" s="27">
        <f t="shared" si="136"/>
        <v>0</v>
      </c>
      <c r="AK201" s="27">
        <f t="shared" si="136"/>
        <v>0</v>
      </c>
      <c r="AL201" s="27">
        <f t="shared" si="136"/>
        <v>0</v>
      </c>
      <c r="AM201" s="27">
        <f t="shared" si="136"/>
        <v>0</v>
      </c>
      <c r="AN201" s="27">
        <f t="shared" si="136"/>
        <v>0</v>
      </c>
      <c r="AO201" s="27">
        <f t="shared" si="136"/>
        <v>0</v>
      </c>
      <c r="AP201" s="27">
        <f t="shared" si="136"/>
        <v>0</v>
      </c>
      <c r="AQ201" s="27">
        <f t="shared" si="136"/>
        <v>0</v>
      </c>
      <c r="AR201" s="27">
        <f t="shared" si="136"/>
        <v>0</v>
      </c>
      <c r="AT201" s="39" t="s">
        <v>78</v>
      </c>
      <c r="AU201" s="39" t="s">
        <v>57</v>
      </c>
      <c r="AV201" s="39" t="s">
        <v>57</v>
      </c>
      <c r="AW201" s="39" t="s">
        <v>57</v>
      </c>
      <c r="AX201" s="39" t="s">
        <v>57</v>
      </c>
      <c r="AY201" s="39" t="s">
        <v>57</v>
      </c>
      <c r="AZ201" s="39" t="s">
        <v>57</v>
      </c>
      <c r="BA201" s="39" t="s">
        <v>57</v>
      </c>
      <c r="BB201" s="39" t="s">
        <v>57</v>
      </c>
      <c r="BC201" s="39" t="s">
        <v>57</v>
      </c>
      <c r="BE201" s="39" t="s">
        <v>52</v>
      </c>
      <c r="BF201" s="39" t="s">
        <v>52</v>
      </c>
      <c r="BG201" s="39" t="s">
        <v>57</v>
      </c>
      <c r="BH201" s="39" t="s">
        <v>57</v>
      </c>
      <c r="BI201" s="39" t="s">
        <v>57</v>
      </c>
      <c r="BJ201" s="39" t="s">
        <v>57</v>
      </c>
      <c r="BK201" s="39" t="s">
        <v>57</v>
      </c>
      <c r="BL201" s="39" t="s">
        <v>57</v>
      </c>
      <c r="BM201" s="39" t="s">
        <v>57</v>
      </c>
      <c r="BN201" s="39" t="s">
        <v>57</v>
      </c>
    </row>
    <row r="202" spans="2:66" ht="12" outlineLevel="1">
      <c r="D202" s="40" t="str">
        <f>INDEX($AT202:$BC202,MATCH(General!$F$14,$AT$4:$BC$4,0))</f>
        <v>VAT / special taxes</v>
      </c>
      <c r="E202" s="18" t="str">
        <f>General!$F$16&amp;" / "&amp;INDEX($BC202:$BL202,MATCH(General!$F$14,$BC$4:$BL$4,0))</f>
        <v>EUR / kWh</v>
      </c>
      <c r="I202" s="117">
        <f>OPEX!G14</f>
        <v>0</v>
      </c>
      <c r="J202" s="117">
        <f>OPEX!H14</f>
        <v>0.02</v>
      </c>
      <c r="K202" s="117">
        <f>OPEX!I14</f>
        <v>0.02</v>
      </c>
      <c r="L202" s="117">
        <f>OPEX!J14</f>
        <v>0.02</v>
      </c>
      <c r="M202" s="117">
        <f>OPEX!K14</f>
        <v>0.02</v>
      </c>
      <c r="N202" s="117">
        <f>OPEX!L14</f>
        <v>0.02</v>
      </c>
      <c r="O202" s="117">
        <f>OPEX!M14</f>
        <v>0.02</v>
      </c>
      <c r="P202" s="117">
        <f>OPEX!N14</f>
        <v>0.02</v>
      </c>
      <c r="Q202" s="117">
        <f>OPEX!O14</f>
        <v>0.02</v>
      </c>
      <c r="R202" s="117">
        <f>OPEX!P14</f>
        <v>0.02</v>
      </c>
      <c r="S202" s="117">
        <f>OPEX!Q14</f>
        <v>0.02</v>
      </c>
      <c r="T202" s="117">
        <f>OPEX!R14</f>
        <v>0.02</v>
      </c>
      <c r="U202" s="117">
        <f>OPEX!S14</f>
        <v>0.02</v>
      </c>
      <c r="V202" s="117">
        <f>OPEX!T14</f>
        <v>0.02</v>
      </c>
      <c r="W202" s="117">
        <f>OPEX!U14</f>
        <v>0.02</v>
      </c>
      <c r="X202" s="117">
        <f>OPEX!V14</f>
        <v>0.02</v>
      </c>
      <c r="Y202" s="117">
        <f>OPEX!W14</f>
        <v>0.02</v>
      </c>
      <c r="Z202" s="117">
        <f>OPEX!X14</f>
        <v>0.02</v>
      </c>
      <c r="AA202" s="117">
        <f>OPEX!Y14</f>
        <v>0.02</v>
      </c>
      <c r="AB202" s="117">
        <f>OPEX!Z14</f>
        <v>0.02</v>
      </c>
      <c r="AC202" s="117">
        <f>OPEX!AA14</f>
        <v>0</v>
      </c>
      <c r="AD202" s="117">
        <f>OPEX!AB14</f>
        <v>0</v>
      </c>
      <c r="AE202" s="117">
        <f>OPEX!AC14</f>
        <v>0</v>
      </c>
      <c r="AF202" s="117">
        <f>OPEX!AD14</f>
        <v>0</v>
      </c>
      <c r="AG202" s="117">
        <f>OPEX!AE14</f>
        <v>0</v>
      </c>
      <c r="AH202" s="117">
        <f>OPEX!AF14</f>
        <v>0</v>
      </c>
      <c r="AI202" s="117">
        <f>OPEX!AG14</f>
        <v>0</v>
      </c>
      <c r="AJ202" s="117">
        <f>OPEX!AH14</f>
        <v>0</v>
      </c>
      <c r="AK202" s="117">
        <f>OPEX!AI14</f>
        <v>0</v>
      </c>
      <c r="AL202" s="117">
        <f>OPEX!AJ14</f>
        <v>0</v>
      </c>
      <c r="AM202" s="117">
        <f>OPEX!AK14</f>
        <v>0</v>
      </c>
      <c r="AN202" s="117">
        <f>OPEX!AL14</f>
        <v>0</v>
      </c>
      <c r="AO202" s="117">
        <f>OPEX!AM14</f>
        <v>0</v>
      </c>
      <c r="AP202" s="117">
        <f>OPEX!AN14</f>
        <v>0</v>
      </c>
      <c r="AQ202" s="117">
        <f>OPEX!AO14</f>
        <v>0</v>
      </c>
      <c r="AR202" s="117">
        <f>OPEX!AP14</f>
        <v>0</v>
      </c>
      <c r="AT202" s="39" t="s">
        <v>504</v>
      </c>
      <c r="AU202" s="39" t="s">
        <v>57</v>
      </c>
      <c r="AV202" s="39" t="s">
        <v>57</v>
      </c>
      <c r="AW202" s="39" t="s">
        <v>57</v>
      </c>
      <c r="AX202" s="39" t="s">
        <v>57</v>
      </c>
      <c r="AY202" s="39" t="s">
        <v>57</v>
      </c>
      <c r="AZ202" s="39" t="s">
        <v>57</v>
      </c>
      <c r="BA202" s="39" t="s">
        <v>57</v>
      </c>
      <c r="BB202" s="39" t="s">
        <v>57</v>
      </c>
      <c r="BC202" s="39" t="s">
        <v>57</v>
      </c>
      <c r="BE202" s="39" t="s">
        <v>52</v>
      </c>
      <c r="BF202" s="39" t="s">
        <v>52</v>
      </c>
      <c r="BG202" s="39" t="s">
        <v>57</v>
      </c>
      <c r="BH202" s="39" t="s">
        <v>57</v>
      </c>
      <c r="BI202" s="39" t="s">
        <v>57</v>
      </c>
      <c r="BJ202" s="39" t="s">
        <v>57</v>
      </c>
      <c r="BK202" s="39" t="s">
        <v>57</v>
      </c>
      <c r="BL202" s="39" t="s">
        <v>57</v>
      </c>
      <c r="BM202" s="39" t="s">
        <v>57</v>
      </c>
      <c r="BN202" s="39" t="s">
        <v>57</v>
      </c>
    </row>
    <row r="203" spans="2:66" ht="12" outlineLevel="1">
      <c r="D203" s="40" t="str">
        <f>INDEX($AT203:$BC203,MATCH(General!$F$14,$AT$4:$BC$4,0))</f>
        <v>Subsidies</v>
      </c>
      <c r="E203" s="18" t="str">
        <f>General!$F$16&amp;" / "&amp;INDEX($BC203:$BL203,MATCH(General!$F$14,$BC$4:$BL$4,0))</f>
        <v>EUR / kWh</v>
      </c>
      <c r="I203" s="117">
        <f>OPEX!G15</f>
        <v>0</v>
      </c>
      <c r="J203" s="117">
        <f>OPEX!H15</f>
        <v>0</v>
      </c>
      <c r="K203" s="117">
        <f>OPEX!I15</f>
        <v>0</v>
      </c>
      <c r="L203" s="117">
        <f>OPEX!J15</f>
        <v>0</v>
      </c>
      <c r="M203" s="117">
        <f>OPEX!K15</f>
        <v>0</v>
      </c>
      <c r="N203" s="117">
        <f>OPEX!L15</f>
        <v>0</v>
      </c>
      <c r="O203" s="117">
        <f>OPEX!M15</f>
        <v>0</v>
      </c>
      <c r="P203" s="117">
        <f>OPEX!N15</f>
        <v>0</v>
      </c>
      <c r="Q203" s="117">
        <f>OPEX!O15</f>
        <v>0</v>
      </c>
      <c r="R203" s="117">
        <f>OPEX!P15</f>
        <v>0</v>
      </c>
      <c r="S203" s="117">
        <f>OPEX!Q15</f>
        <v>0</v>
      </c>
      <c r="T203" s="117">
        <f>OPEX!R15</f>
        <v>0</v>
      </c>
      <c r="U203" s="117">
        <f>OPEX!S15</f>
        <v>0</v>
      </c>
      <c r="V203" s="117">
        <f>OPEX!T15</f>
        <v>0</v>
      </c>
      <c r="W203" s="117">
        <f>OPEX!U15</f>
        <v>0</v>
      </c>
      <c r="X203" s="117">
        <f>OPEX!V15</f>
        <v>0</v>
      </c>
      <c r="Y203" s="117">
        <f>OPEX!W15</f>
        <v>0</v>
      </c>
      <c r="Z203" s="117">
        <f>OPEX!X15</f>
        <v>0</v>
      </c>
      <c r="AA203" s="117">
        <f>OPEX!Y15</f>
        <v>0</v>
      </c>
      <c r="AB203" s="117">
        <f>OPEX!Z15</f>
        <v>0</v>
      </c>
      <c r="AC203" s="117">
        <f>OPEX!AA15</f>
        <v>0</v>
      </c>
      <c r="AD203" s="117">
        <f>OPEX!AB15</f>
        <v>0</v>
      </c>
      <c r="AE203" s="117">
        <f>OPEX!AC15</f>
        <v>0</v>
      </c>
      <c r="AF203" s="117">
        <f>OPEX!AD15</f>
        <v>0</v>
      </c>
      <c r="AG203" s="117">
        <f>OPEX!AE15</f>
        <v>0</v>
      </c>
      <c r="AH203" s="117">
        <f>OPEX!AF15</f>
        <v>0</v>
      </c>
      <c r="AI203" s="117">
        <f>OPEX!AG15</f>
        <v>0</v>
      </c>
      <c r="AJ203" s="117">
        <f>OPEX!AH15</f>
        <v>0</v>
      </c>
      <c r="AK203" s="117">
        <f>OPEX!AI15</f>
        <v>0</v>
      </c>
      <c r="AL203" s="117">
        <f>OPEX!AJ15</f>
        <v>0</v>
      </c>
      <c r="AM203" s="117">
        <f>OPEX!AK15</f>
        <v>0</v>
      </c>
      <c r="AN203" s="117">
        <f>OPEX!AL15</f>
        <v>0</v>
      </c>
      <c r="AO203" s="117">
        <f>OPEX!AM15</f>
        <v>0</v>
      </c>
      <c r="AP203" s="117">
        <f>OPEX!AN15</f>
        <v>0</v>
      </c>
      <c r="AQ203" s="117">
        <f>OPEX!AO15</f>
        <v>0</v>
      </c>
      <c r="AR203" s="117">
        <f>OPEX!AP15</f>
        <v>0</v>
      </c>
      <c r="AT203" s="39" t="s">
        <v>505</v>
      </c>
      <c r="AU203" s="39" t="s">
        <v>57</v>
      </c>
      <c r="AV203" s="39" t="s">
        <v>57</v>
      </c>
      <c r="AW203" s="39" t="s">
        <v>57</v>
      </c>
      <c r="AX203" s="39" t="s">
        <v>57</v>
      </c>
      <c r="AY203" s="39" t="s">
        <v>57</v>
      </c>
      <c r="AZ203" s="39" t="s">
        <v>57</v>
      </c>
      <c r="BA203" s="39" t="s">
        <v>57</v>
      </c>
      <c r="BB203" s="39" t="s">
        <v>57</v>
      </c>
      <c r="BC203" s="39" t="s">
        <v>57</v>
      </c>
      <c r="BE203" s="39" t="s">
        <v>52</v>
      </c>
      <c r="BF203" s="39" t="s">
        <v>52</v>
      </c>
      <c r="BG203" s="39" t="s">
        <v>57</v>
      </c>
      <c r="BH203" s="39" t="s">
        <v>57</v>
      </c>
      <c r="BI203" s="39" t="s">
        <v>57</v>
      </c>
      <c r="BJ203" s="39" t="s">
        <v>57</v>
      </c>
      <c r="BK203" s="39" t="s">
        <v>57</v>
      </c>
      <c r="BL203" s="39" t="s">
        <v>57</v>
      </c>
      <c r="BM203" s="39" t="s">
        <v>57</v>
      </c>
      <c r="BN203" s="39" t="s">
        <v>57</v>
      </c>
    </row>
    <row r="204" spans="2:66" outlineLevel="1">
      <c r="D204" s="41" t="str">
        <f>INDEX($AT204:$BC204,MATCH(General!$F$14,$AT$4:$BC$4,0))</f>
        <v>Total cost - without taxes and subsidies</v>
      </c>
      <c r="E204" s="17" t="str">
        <f>General!$F$16</f>
        <v>EUR</v>
      </c>
      <c r="F204" s="28">
        <f>SUM(I204:AR204)</f>
        <v>397532.86269127083</v>
      </c>
      <c r="I204" s="16">
        <f>I199*I200</f>
        <v>0</v>
      </c>
      <c r="J204" s="16">
        <f t="shared" ref="J204:P204" si="137">J199*J200</f>
        <v>20922.782246908995</v>
      </c>
      <c r="K204" s="16">
        <f t="shared" si="137"/>
        <v>20922.782246908995</v>
      </c>
      <c r="L204" s="16">
        <f t="shared" si="137"/>
        <v>20922.782246908995</v>
      </c>
      <c r="M204" s="16">
        <f t="shared" si="137"/>
        <v>20922.782246908995</v>
      </c>
      <c r="N204" s="16">
        <f t="shared" si="137"/>
        <v>20922.782246908995</v>
      </c>
      <c r="O204" s="16">
        <f t="shared" si="137"/>
        <v>20922.782246908995</v>
      </c>
      <c r="P204" s="16">
        <f t="shared" si="137"/>
        <v>20922.782246908995</v>
      </c>
      <c r="Q204" s="16">
        <f t="shared" ref="Q204:AR204" si="138">Q199*Q200</f>
        <v>20922.782246908995</v>
      </c>
      <c r="R204" s="16">
        <f t="shared" si="138"/>
        <v>20922.782246908995</v>
      </c>
      <c r="S204" s="16">
        <f t="shared" si="138"/>
        <v>20922.782246908995</v>
      </c>
      <c r="T204" s="16">
        <f t="shared" si="138"/>
        <v>20922.782246908995</v>
      </c>
      <c r="U204" s="16">
        <f t="shared" si="138"/>
        <v>20922.782246908995</v>
      </c>
      <c r="V204" s="16">
        <f t="shared" si="138"/>
        <v>20922.782246908995</v>
      </c>
      <c r="W204" s="16">
        <f t="shared" si="138"/>
        <v>20922.782246908995</v>
      </c>
      <c r="X204" s="16">
        <f t="shared" si="138"/>
        <v>20922.782246908995</v>
      </c>
      <c r="Y204" s="16">
        <f t="shared" si="138"/>
        <v>20922.782246908995</v>
      </c>
      <c r="Z204" s="16">
        <f t="shared" si="138"/>
        <v>20922.782246908995</v>
      </c>
      <c r="AA204" s="16">
        <f t="shared" si="138"/>
        <v>20922.782246908995</v>
      </c>
      <c r="AB204" s="16">
        <f t="shared" si="138"/>
        <v>20922.782246908995</v>
      </c>
      <c r="AC204" s="16">
        <f t="shared" si="138"/>
        <v>0</v>
      </c>
      <c r="AD204" s="16">
        <f t="shared" si="138"/>
        <v>0</v>
      </c>
      <c r="AE204" s="16">
        <f t="shared" si="138"/>
        <v>0</v>
      </c>
      <c r="AF204" s="16">
        <f t="shared" si="138"/>
        <v>0</v>
      </c>
      <c r="AG204" s="16">
        <f t="shared" si="138"/>
        <v>0</v>
      </c>
      <c r="AH204" s="16">
        <f t="shared" si="138"/>
        <v>0</v>
      </c>
      <c r="AI204" s="16">
        <f t="shared" si="138"/>
        <v>0</v>
      </c>
      <c r="AJ204" s="16">
        <f t="shared" si="138"/>
        <v>0</v>
      </c>
      <c r="AK204" s="16">
        <f t="shared" si="138"/>
        <v>0</v>
      </c>
      <c r="AL204" s="16">
        <f t="shared" si="138"/>
        <v>0</v>
      </c>
      <c r="AM204" s="16">
        <f t="shared" si="138"/>
        <v>0</v>
      </c>
      <c r="AN204" s="16">
        <f t="shared" si="138"/>
        <v>0</v>
      </c>
      <c r="AO204" s="16">
        <f t="shared" si="138"/>
        <v>0</v>
      </c>
      <c r="AP204" s="16">
        <f t="shared" si="138"/>
        <v>0</v>
      </c>
      <c r="AQ204" s="16">
        <f t="shared" si="138"/>
        <v>0</v>
      </c>
      <c r="AR204" s="16">
        <f t="shared" si="138"/>
        <v>0</v>
      </c>
      <c r="AT204" s="39" t="s">
        <v>88</v>
      </c>
      <c r="AU204" s="39" t="s">
        <v>57</v>
      </c>
      <c r="AV204" s="39" t="s">
        <v>57</v>
      </c>
      <c r="AW204" s="39" t="s">
        <v>57</v>
      </c>
      <c r="AX204" s="39" t="s">
        <v>57</v>
      </c>
      <c r="AY204" s="39" t="s">
        <v>57</v>
      </c>
      <c r="AZ204" s="39" t="s">
        <v>57</v>
      </c>
      <c r="BA204" s="39" t="s">
        <v>57</v>
      </c>
      <c r="BB204" s="39" t="s">
        <v>57</v>
      </c>
      <c r="BC204" s="39" t="s">
        <v>57</v>
      </c>
      <c r="BE204" s="8"/>
      <c r="BF204" s="8"/>
      <c r="BG204" s="8"/>
      <c r="BH204" s="8"/>
      <c r="BI204" s="8"/>
      <c r="BJ204" s="8"/>
      <c r="BK204" s="8"/>
      <c r="BL204" s="8"/>
      <c r="BM204" s="8"/>
      <c r="BN204" s="8"/>
    </row>
    <row r="205" spans="2:66" outlineLevel="1">
      <c r="D205" s="41" t="str">
        <f>INDEX($AT205:$BC205,MATCH(General!$F$14,$AT$4:$BC$4,0))</f>
        <v>Total cost - with taxes and subsidies</v>
      </c>
      <c r="E205" s="17" t="str">
        <f>General!$F$16</f>
        <v>EUR</v>
      </c>
      <c r="F205" s="28">
        <f>SUM(I205:AR205)</f>
        <v>454532.86269127083</v>
      </c>
      <c r="I205" s="16">
        <f>I199*I201</f>
        <v>0</v>
      </c>
      <c r="J205" s="16">
        <f t="shared" ref="J205:P205" si="139">J199*J201</f>
        <v>23922.782246908995</v>
      </c>
      <c r="K205" s="16">
        <f t="shared" si="139"/>
        <v>23922.782246908995</v>
      </c>
      <c r="L205" s="16">
        <f t="shared" si="139"/>
        <v>23922.782246908995</v>
      </c>
      <c r="M205" s="16">
        <f t="shared" si="139"/>
        <v>23922.782246908995</v>
      </c>
      <c r="N205" s="16">
        <f t="shared" si="139"/>
        <v>23922.782246908995</v>
      </c>
      <c r="O205" s="16">
        <f t="shared" si="139"/>
        <v>23922.782246908995</v>
      </c>
      <c r="P205" s="16">
        <f t="shared" si="139"/>
        <v>23922.782246908995</v>
      </c>
      <c r="Q205" s="16">
        <f t="shared" ref="Q205:AR205" si="140">Q199*Q201</f>
        <v>23922.782246908995</v>
      </c>
      <c r="R205" s="16">
        <f t="shared" si="140"/>
        <v>23922.782246908995</v>
      </c>
      <c r="S205" s="16">
        <f t="shared" si="140"/>
        <v>23922.782246908995</v>
      </c>
      <c r="T205" s="16">
        <f t="shared" si="140"/>
        <v>23922.782246908995</v>
      </c>
      <c r="U205" s="16">
        <f t="shared" si="140"/>
        <v>23922.782246908995</v>
      </c>
      <c r="V205" s="16">
        <f t="shared" si="140"/>
        <v>23922.782246908995</v>
      </c>
      <c r="W205" s="16">
        <f t="shared" si="140"/>
        <v>23922.782246908995</v>
      </c>
      <c r="X205" s="16">
        <f t="shared" si="140"/>
        <v>23922.782246908995</v>
      </c>
      <c r="Y205" s="16">
        <f t="shared" si="140"/>
        <v>23922.782246908995</v>
      </c>
      <c r="Z205" s="16">
        <f t="shared" si="140"/>
        <v>23922.782246908995</v>
      </c>
      <c r="AA205" s="16">
        <f t="shared" si="140"/>
        <v>23922.782246908995</v>
      </c>
      <c r="AB205" s="16">
        <f t="shared" si="140"/>
        <v>23922.782246908995</v>
      </c>
      <c r="AC205" s="16">
        <f t="shared" si="140"/>
        <v>0</v>
      </c>
      <c r="AD205" s="16">
        <f t="shared" si="140"/>
        <v>0</v>
      </c>
      <c r="AE205" s="16">
        <f t="shared" si="140"/>
        <v>0</v>
      </c>
      <c r="AF205" s="16">
        <f t="shared" si="140"/>
        <v>0</v>
      </c>
      <c r="AG205" s="16">
        <f t="shared" si="140"/>
        <v>0</v>
      </c>
      <c r="AH205" s="16">
        <f t="shared" si="140"/>
        <v>0</v>
      </c>
      <c r="AI205" s="16">
        <f t="shared" si="140"/>
        <v>0</v>
      </c>
      <c r="AJ205" s="16">
        <f t="shared" si="140"/>
        <v>0</v>
      </c>
      <c r="AK205" s="16">
        <f t="shared" si="140"/>
        <v>0</v>
      </c>
      <c r="AL205" s="16">
        <f t="shared" si="140"/>
        <v>0</v>
      </c>
      <c r="AM205" s="16">
        <f t="shared" si="140"/>
        <v>0</v>
      </c>
      <c r="AN205" s="16">
        <f t="shared" si="140"/>
        <v>0</v>
      </c>
      <c r="AO205" s="16">
        <f t="shared" si="140"/>
        <v>0</v>
      </c>
      <c r="AP205" s="16">
        <f t="shared" si="140"/>
        <v>0</v>
      </c>
      <c r="AQ205" s="16">
        <f t="shared" si="140"/>
        <v>0</v>
      </c>
      <c r="AR205" s="16">
        <f t="shared" si="140"/>
        <v>0</v>
      </c>
      <c r="AT205" s="39" t="s">
        <v>89</v>
      </c>
      <c r="AU205" s="39" t="s">
        <v>57</v>
      </c>
      <c r="AV205" s="39" t="s">
        <v>57</v>
      </c>
      <c r="AW205" s="39" t="s">
        <v>57</v>
      </c>
      <c r="AX205" s="39" t="s">
        <v>57</v>
      </c>
      <c r="AY205" s="39" t="s">
        <v>57</v>
      </c>
      <c r="AZ205" s="39" t="s">
        <v>57</v>
      </c>
      <c r="BA205" s="39" t="s">
        <v>57</v>
      </c>
      <c r="BB205" s="39" t="s">
        <v>57</v>
      </c>
      <c r="BC205" s="39" t="s">
        <v>57</v>
      </c>
      <c r="BE205" s="8"/>
      <c r="BF205" s="8"/>
      <c r="BG205" s="8"/>
      <c r="BH205" s="8"/>
      <c r="BI205" s="8"/>
      <c r="BJ205" s="8"/>
      <c r="BK205" s="8"/>
      <c r="BL205" s="8"/>
      <c r="BM205" s="8"/>
      <c r="BN205" s="8"/>
    </row>
    <row r="206" spans="2:66" outlineLevel="1">
      <c r="E206" s="11"/>
    </row>
    <row r="207" spans="2:66" outlineLevel="1">
      <c r="D207" s="2" t="str">
        <f>INDEX($AT207:$BC207,MATCH(General!$F$14,$AT$4:$BC$4,0))</f>
        <v>Gas</v>
      </c>
      <c r="E207" s="11"/>
      <c r="AT207" s="39" t="s">
        <v>66</v>
      </c>
      <c r="AU207" s="39" t="s">
        <v>57</v>
      </c>
      <c r="AV207" s="39" t="s">
        <v>57</v>
      </c>
      <c r="AW207" s="39" t="s">
        <v>57</v>
      </c>
      <c r="AX207" s="39" t="s">
        <v>57</v>
      </c>
      <c r="AY207" s="39" t="s">
        <v>57</v>
      </c>
      <c r="AZ207" s="39" t="s">
        <v>57</v>
      </c>
      <c r="BA207" s="39" t="s">
        <v>57</v>
      </c>
      <c r="BB207" s="39" t="s">
        <v>57</v>
      </c>
      <c r="BC207" s="39" t="s">
        <v>57</v>
      </c>
    </row>
    <row r="208" spans="2:66" outlineLevel="1">
      <c r="D208" s="12" t="str">
        <f>INDEX($AT208:$BC208,MATCH(General!$F$14,$AT$4:$BC$4,0))</f>
        <v>Quantity</v>
      </c>
      <c r="E208" s="11" t="str">
        <f>INDEX($BC208:$BL208,MATCH(General!$F$14,$BC$4:$BL$4,0))</f>
        <v>kWh</v>
      </c>
      <c r="F208" s="25">
        <f>SUM(I208:AR208)</f>
        <v>8936441</v>
      </c>
      <c r="I208" s="104">
        <f>OPEX!G17</f>
        <v>0</v>
      </c>
      <c r="J208" s="104">
        <f>OPEX!H17</f>
        <v>470339</v>
      </c>
      <c r="K208" s="104">
        <f>OPEX!I17</f>
        <v>470339</v>
      </c>
      <c r="L208" s="104">
        <f>OPEX!J17</f>
        <v>470339</v>
      </c>
      <c r="M208" s="104">
        <f>OPEX!K17</f>
        <v>470339</v>
      </c>
      <c r="N208" s="104">
        <f>OPEX!L17</f>
        <v>470339</v>
      </c>
      <c r="O208" s="104">
        <f>OPEX!M17</f>
        <v>470339</v>
      </c>
      <c r="P208" s="104">
        <f>OPEX!N17</f>
        <v>470339</v>
      </c>
      <c r="Q208" s="104">
        <f>OPEX!O17</f>
        <v>470339</v>
      </c>
      <c r="R208" s="104">
        <f>OPEX!P17</f>
        <v>470339</v>
      </c>
      <c r="S208" s="104">
        <f>OPEX!Q17</f>
        <v>470339</v>
      </c>
      <c r="T208" s="104">
        <f>OPEX!R17</f>
        <v>470339</v>
      </c>
      <c r="U208" s="104">
        <f>OPEX!S17</f>
        <v>470339</v>
      </c>
      <c r="V208" s="104">
        <f>OPEX!T17</f>
        <v>470339</v>
      </c>
      <c r="W208" s="104">
        <f>OPEX!U17</f>
        <v>470339</v>
      </c>
      <c r="X208" s="104">
        <f>OPEX!V17</f>
        <v>470339</v>
      </c>
      <c r="Y208" s="104">
        <f>OPEX!W17</f>
        <v>470339</v>
      </c>
      <c r="Z208" s="104">
        <f>OPEX!X17</f>
        <v>470339</v>
      </c>
      <c r="AA208" s="104">
        <f>OPEX!Y17</f>
        <v>470339</v>
      </c>
      <c r="AB208" s="104">
        <f>OPEX!Z17</f>
        <v>470339</v>
      </c>
      <c r="AC208" s="104">
        <f>OPEX!AA17</f>
        <v>0</v>
      </c>
      <c r="AD208" s="104">
        <f>OPEX!AB17</f>
        <v>0</v>
      </c>
      <c r="AE208" s="104">
        <f>OPEX!AC17</f>
        <v>0</v>
      </c>
      <c r="AF208" s="104">
        <f>OPEX!AD17</f>
        <v>0</v>
      </c>
      <c r="AG208" s="104">
        <f>OPEX!AE17</f>
        <v>0</v>
      </c>
      <c r="AH208" s="104">
        <f>OPEX!AF17</f>
        <v>0</v>
      </c>
      <c r="AI208" s="104">
        <f>OPEX!AG17</f>
        <v>0</v>
      </c>
      <c r="AJ208" s="104">
        <f>OPEX!AH17</f>
        <v>0</v>
      </c>
      <c r="AK208" s="104">
        <f>OPEX!AI17</f>
        <v>0</v>
      </c>
      <c r="AL208" s="104">
        <f>OPEX!AJ17</f>
        <v>0</v>
      </c>
      <c r="AM208" s="104">
        <f>OPEX!AK17</f>
        <v>0</v>
      </c>
      <c r="AN208" s="104">
        <f>OPEX!AL17</f>
        <v>0</v>
      </c>
      <c r="AO208" s="104">
        <f>OPEX!AM17</f>
        <v>0</v>
      </c>
      <c r="AP208" s="104">
        <f>OPEX!AN17</f>
        <v>0</v>
      </c>
      <c r="AQ208" s="104">
        <f>OPEX!AO17</f>
        <v>0</v>
      </c>
      <c r="AR208" s="104">
        <f>OPEX!AP17</f>
        <v>0</v>
      </c>
      <c r="AT208" s="39" t="s">
        <v>51</v>
      </c>
      <c r="AU208" s="39" t="s">
        <v>57</v>
      </c>
      <c r="AV208" s="39" t="s">
        <v>57</v>
      </c>
      <c r="AW208" s="39" t="s">
        <v>57</v>
      </c>
      <c r="AX208" s="39" t="s">
        <v>57</v>
      </c>
      <c r="AY208" s="39" t="s">
        <v>57</v>
      </c>
      <c r="AZ208" s="39" t="s">
        <v>57</v>
      </c>
      <c r="BA208" s="39" t="s">
        <v>57</v>
      </c>
      <c r="BB208" s="39" t="s">
        <v>57</v>
      </c>
      <c r="BC208" s="39" t="s">
        <v>57</v>
      </c>
      <c r="BE208" s="39" t="s">
        <v>52</v>
      </c>
      <c r="BF208" s="39" t="s">
        <v>52</v>
      </c>
      <c r="BG208" s="39" t="s">
        <v>57</v>
      </c>
      <c r="BH208" s="39" t="s">
        <v>57</v>
      </c>
      <c r="BI208" s="39" t="s">
        <v>57</v>
      </c>
      <c r="BJ208" s="39" t="s">
        <v>57</v>
      </c>
      <c r="BK208" s="39" t="s">
        <v>57</v>
      </c>
      <c r="BL208" s="39" t="s">
        <v>57</v>
      </c>
      <c r="BM208" s="39" t="s">
        <v>57</v>
      </c>
      <c r="BN208" s="39" t="s">
        <v>57</v>
      </c>
    </row>
    <row r="209" spans="4:66" outlineLevel="1">
      <c r="D209" s="12" t="str">
        <f>INDEX($AT209:$BC209,MATCH(General!$F$14,$AT$4:$BC$4,0))</f>
        <v>Price without taxes and subsidies</v>
      </c>
      <c r="E209" s="11" t="str">
        <f>General!$F$16&amp;" / "&amp;INDEX($BC209:$BL209,MATCH(General!$F$14,$BC$4:$BL$4,0))</f>
        <v>EUR / kWh</v>
      </c>
      <c r="I209" s="108">
        <f>OPEX!G18</f>
        <v>0</v>
      </c>
      <c r="J209" s="108">
        <f>OPEX!H18</f>
        <v>3.7631490999304504E-2</v>
      </c>
      <c r="K209" s="108">
        <f>OPEX!I18</f>
        <v>3.7631490999304504E-2</v>
      </c>
      <c r="L209" s="108">
        <f>OPEX!J18</f>
        <v>3.7631490999304504E-2</v>
      </c>
      <c r="M209" s="108">
        <f>OPEX!K18</f>
        <v>3.7631490999304504E-2</v>
      </c>
      <c r="N209" s="108">
        <f>OPEX!L18</f>
        <v>3.7631490999304504E-2</v>
      </c>
      <c r="O209" s="108">
        <f>OPEX!M18</f>
        <v>3.7631490999304504E-2</v>
      </c>
      <c r="P209" s="108">
        <f>OPEX!N18</f>
        <v>3.7631490999304504E-2</v>
      </c>
      <c r="Q209" s="108">
        <f>OPEX!O18</f>
        <v>3.7631490999304504E-2</v>
      </c>
      <c r="R209" s="108">
        <f>OPEX!P18</f>
        <v>3.7631490999304504E-2</v>
      </c>
      <c r="S209" s="108">
        <f>OPEX!Q18</f>
        <v>3.7631490999304504E-2</v>
      </c>
      <c r="T209" s="108">
        <f>OPEX!R18</f>
        <v>3.7631490999304504E-2</v>
      </c>
      <c r="U209" s="108">
        <f>OPEX!S18</f>
        <v>3.7631490999304504E-2</v>
      </c>
      <c r="V209" s="108">
        <f>OPEX!T18</f>
        <v>3.7631490999304504E-2</v>
      </c>
      <c r="W209" s="108">
        <f>OPEX!U18</f>
        <v>3.7631490999304504E-2</v>
      </c>
      <c r="X209" s="108">
        <f>OPEX!V18</f>
        <v>3.7631490999304504E-2</v>
      </c>
      <c r="Y209" s="108">
        <f>OPEX!W18</f>
        <v>3.7631490999304504E-2</v>
      </c>
      <c r="Z209" s="108">
        <f>OPEX!X18</f>
        <v>3.7631490999304504E-2</v>
      </c>
      <c r="AA209" s="108">
        <f>OPEX!Y18</f>
        <v>3.7631490999304504E-2</v>
      </c>
      <c r="AB209" s="108">
        <f>OPEX!Z18</f>
        <v>3.7631490999304504E-2</v>
      </c>
      <c r="AC209" s="108">
        <f>OPEX!AA18</f>
        <v>0</v>
      </c>
      <c r="AD209" s="108">
        <f>OPEX!AB18</f>
        <v>0</v>
      </c>
      <c r="AE209" s="108">
        <f>OPEX!AC18</f>
        <v>0</v>
      </c>
      <c r="AF209" s="108">
        <f>OPEX!AD18</f>
        <v>0</v>
      </c>
      <c r="AG209" s="108">
        <f>OPEX!AE18</f>
        <v>0</v>
      </c>
      <c r="AH209" s="108">
        <f>OPEX!AF18</f>
        <v>0</v>
      </c>
      <c r="AI209" s="108">
        <f>OPEX!AG18</f>
        <v>0</v>
      </c>
      <c r="AJ209" s="108">
        <f>OPEX!AH18</f>
        <v>0</v>
      </c>
      <c r="AK209" s="108">
        <f>OPEX!AI18</f>
        <v>0</v>
      </c>
      <c r="AL209" s="108">
        <f>OPEX!AJ18</f>
        <v>0</v>
      </c>
      <c r="AM209" s="108">
        <f>OPEX!AK18</f>
        <v>0</v>
      </c>
      <c r="AN209" s="108">
        <f>OPEX!AL18</f>
        <v>0</v>
      </c>
      <c r="AO209" s="108">
        <f>OPEX!AM18</f>
        <v>0</v>
      </c>
      <c r="AP209" s="108">
        <f>OPEX!AN18</f>
        <v>0</v>
      </c>
      <c r="AQ209" s="108">
        <f>OPEX!AO18</f>
        <v>0</v>
      </c>
      <c r="AR209" s="108">
        <f>OPEX!AP18</f>
        <v>0</v>
      </c>
      <c r="AT209" s="39" t="s">
        <v>83</v>
      </c>
      <c r="AU209" s="39" t="s">
        <v>57</v>
      </c>
      <c r="AV209" s="39" t="s">
        <v>57</v>
      </c>
      <c r="AW209" s="39" t="s">
        <v>57</v>
      </c>
      <c r="AX209" s="39" t="s">
        <v>57</v>
      </c>
      <c r="AY209" s="39" t="s">
        <v>57</v>
      </c>
      <c r="AZ209" s="39" t="s">
        <v>57</v>
      </c>
      <c r="BA209" s="39" t="s">
        <v>57</v>
      </c>
      <c r="BB209" s="39" t="s">
        <v>57</v>
      </c>
      <c r="BC209" s="39" t="s">
        <v>57</v>
      </c>
      <c r="BE209" s="39" t="s">
        <v>52</v>
      </c>
      <c r="BF209" s="39" t="s">
        <v>52</v>
      </c>
      <c r="BG209" s="39" t="s">
        <v>57</v>
      </c>
      <c r="BH209" s="39" t="s">
        <v>57</v>
      </c>
      <c r="BI209" s="39" t="s">
        <v>57</v>
      </c>
      <c r="BJ209" s="39" t="s">
        <v>57</v>
      </c>
      <c r="BK209" s="39" t="s">
        <v>57</v>
      </c>
      <c r="BL209" s="39" t="s">
        <v>57</v>
      </c>
      <c r="BM209" s="39" t="s">
        <v>57</v>
      </c>
      <c r="BN209" s="39" t="s">
        <v>57</v>
      </c>
    </row>
    <row r="210" spans="4:66" outlineLevel="1">
      <c r="D210" s="12" t="str">
        <f>INDEX($AT210:$BC210,MATCH(General!$F$14,$AT$4:$BC$4,0))</f>
        <v>Price with taxes and subsidies</v>
      </c>
      <c r="E210" s="11" t="str">
        <f>General!$F$16&amp;" / "&amp;INDEX($BC210:$BL210,MATCH(General!$F$14,$BC$4:$BL$4,0))</f>
        <v>EUR / kWh</v>
      </c>
      <c r="I210" s="27">
        <f>SUM(I209,I211:I212)</f>
        <v>0</v>
      </c>
      <c r="J210" s="27">
        <f t="shared" ref="J210" si="141">SUM(J209,J211:J212)</f>
        <v>4.6286733929144543E-2</v>
      </c>
      <c r="K210" s="27">
        <f t="shared" ref="K210" si="142">SUM(K209,K211:K212)</f>
        <v>4.6286733929144543E-2</v>
      </c>
      <c r="L210" s="27">
        <f t="shared" ref="L210" si="143">SUM(L209,L211:L212)</f>
        <v>4.6286733929144543E-2</v>
      </c>
      <c r="M210" s="27">
        <f t="shared" ref="M210" si="144">SUM(M209,M211:M212)</f>
        <v>4.6286733929144543E-2</v>
      </c>
      <c r="N210" s="27">
        <f t="shared" ref="N210" si="145">SUM(N209,N211:N212)</f>
        <v>4.6286733929144543E-2</v>
      </c>
      <c r="O210" s="27">
        <f t="shared" ref="O210" si="146">SUM(O209,O211:O212)</f>
        <v>4.6286733929144543E-2</v>
      </c>
      <c r="P210" s="27">
        <f t="shared" ref="P210:AR210" si="147">SUM(P209,P211:P212)</f>
        <v>4.6286733929144543E-2</v>
      </c>
      <c r="Q210" s="27">
        <f t="shared" si="147"/>
        <v>4.6286733929144543E-2</v>
      </c>
      <c r="R210" s="27">
        <f t="shared" si="147"/>
        <v>4.6286733929144543E-2</v>
      </c>
      <c r="S210" s="27">
        <f t="shared" si="147"/>
        <v>4.6286733929144543E-2</v>
      </c>
      <c r="T210" s="27">
        <f t="shared" si="147"/>
        <v>4.6286733929144543E-2</v>
      </c>
      <c r="U210" s="27">
        <f t="shared" si="147"/>
        <v>4.6286733929144543E-2</v>
      </c>
      <c r="V210" s="27">
        <f t="shared" si="147"/>
        <v>4.6286733929144543E-2</v>
      </c>
      <c r="W210" s="27">
        <f t="shared" si="147"/>
        <v>4.6286733929144543E-2</v>
      </c>
      <c r="X210" s="27">
        <f t="shared" si="147"/>
        <v>4.6286733929144543E-2</v>
      </c>
      <c r="Y210" s="27">
        <f t="shared" si="147"/>
        <v>4.6286733929144543E-2</v>
      </c>
      <c r="Z210" s="27">
        <f t="shared" si="147"/>
        <v>4.6286733929144543E-2</v>
      </c>
      <c r="AA210" s="27">
        <f t="shared" si="147"/>
        <v>4.6286733929144543E-2</v>
      </c>
      <c r="AB210" s="27">
        <f t="shared" si="147"/>
        <v>4.6286733929144543E-2</v>
      </c>
      <c r="AC210" s="27">
        <f t="shared" si="147"/>
        <v>0</v>
      </c>
      <c r="AD210" s="27">
        <f t="shared" si="147"/>
        <v>0</v>
      </c>
      <c r="AE210" s="27">
        <f t="shared" si="147"/>
        <v>0</v>
      </c>
      <c r="AF210" s="27">
        <f t="shared" si="147"/>
        <v>0</v>
      </c>
      <c r="AG210" s="27">
        <f t="shared" si="147"/>
        <v>0</v>
      </c>
      <c r="AH210" s="27">
        <f t="shared" si="147"/>
        <v>0</v>
      </c>
      <c r="AI210" s="27">
        <f t="shared" si="147"/>
        <v>0</v>
      </c>
      <c r="AJ210" s="27">
        <f t="shared" si="147"/>
        <v>0</v>
      </c>
      <c r="AK210" s="27">
        <f t="shared" si="147"/>
        <v>0</v>
      </c>
      <c r="AL210" s="27">
        <f t="shared" si="147"/>
        <v>0</v>
      </c>
      <c r="AM210" s="27">
        <f t="shared" si="147"/>
        <v>0</v>
      </c>
      <c r="AN210" s="27">
        <f t="shared" si="147"/>
        <v>0</v>
      </c>
      <c r="AO210" s="27">
        <f t="shared" si="147"/>
        <v>0</v>
      </c>
      <c r="AP210" s="27">
        <f t="shared" si="147"/>
        <v>0</v>
      </c>
      <c r="AQ210" s="27">
        <f t="shared" si="147"/>
        <v>0</v>
      </c>
      <c r="AR210" s="27">
        <f t="shared" si="147"/>
        <v>0</v>
      </c>
      <c r="AT210" s="39" t="s">
        <v>78</v>
      </c>
      <c r="AU210" s="39" t="s">
        <v>57</v>
      </c>
      <c r="AV210" s="39" t="s">
        <v>57</v>
      </c>
      <c r="AW210" s="39" t="s">
        <v>57</v>
      </c>
      <c r="AX210" s="39" t="s">
        <v>57</v>
      </c>
      <c r="AY210" s="39" t="s">
        <v>57</v>
      </c>
      <c r="AZ210" s="39" t="s">
        <v>57</v>
      </c>
      <c r="BA210" s="39" t="s">
        <v>57</v>
      </c>
      <c r="BB210" s="39" t="s">
        <v>57</v>
      </c>
      <c r="BC210" s="39" t="s">
        <v>57</v>
      </c>
      <c r="BE210" s="39" t="s">
        <v>52</v>
      </c>
      <c r="BF210" s="39" t="s">
        <v>52</v>
      </c>
      <c r="BG210" s="39" t="s">
        <v>57</v>
      </c>
      <c r="BH210" s="39" t="s">
        <v>57</v>
      </c>
      <c r="BI210" s="39" t="s">
        <v>57</v>
      </c>
      <c r="BJ210" s="39" t="s">
        <v>57</v>
      </c>
      <c r="BK210" s="39" t="s">
        <v>57</v>
      </c>
      <c r="BL210" s="39" t="s">
        <v>57</v>
      </c>
      <c r="BM210" s="39" t="s">
        <v>57</v>
      </c>
      <c r="BN210" s="39" t="s">
        <v>57</v>
      </c>
    </row>
    <row r="211" spans="4:66" ht="12" outlineLevel="1">
      <c r="D211" s="40" t="str">
        <f>INDEX($AT211:$BC211,MATCH(General!$F$14,$AT$4:$BC$4,0))</f>
        <v>VAT / special taxes</v>
      </c>
      <c r="E211" s="18" t="str">
        <f>General!$F$16&amp;" / "&amp;INDEX($BC211:$BL211,MATCH(General!$F$14,$BC$4:$BL$4,0))</f>
        <v>EUR / kWh</v>
      </c>
      <c r="I211" s="117">
        <f>OPEX!G20</f>
        <v>0</v>
      </c>
      <c r="J211" s="117">
        <f>OPEX!H20</f>
        <v>8.6552429298400371E-3</v>
      </c>
      <c r="K211" s="117">
        <f>OPEX!I20</f>
        <v>8.6552429298400371E-3</v>
      </c>
      <c r="L211" s="117">
        <f>OPEX!J20</f>
        <v>8.6552429298400371E-3</v>
      </c>
      <c r="M211" s="117">
        <f>OPEX!K20</f>
        <v>8.6552429298400371E-3</v>
      </c>
      <c r="N211" s="117">
        <f>OPEX!L20</f>
        <v>8.6552429298400371E-3</v>
      </c>
      <c r="O211" s="117">
        <f>OPEX!M20</f>
        <v>8.6552429298400371E-3</v>
      </c>
      <c r="P211" s="117">
        <f>OPEX!N20</f>
        <v>8.6552429298400371E-3</v>
      </c>
      <c r="Q211" s="117">
        <f>OPEX!O20</f>
        <v>8.6552429298400371E-3</v>
      </c>
      <c r="R211" s="117">
        <f>OPEX!P20</f>
        <v>8.6552429298400371E-3</v>
      </c>
      <c r="S211" s="117">
        <f>OPEX!Q20</f>
        <v>8.6552429298400371E-3</v>
      </c>
      <c r="T211" s="117">
        <f>OPEX!R20</f>
        <v>8.6552429298400371E-3</v>
      </c>
      <c r="U211" s="117">
        <f>OPEX!S20</f>
        <v>8.6552429298400371E-3</v>
      </c>
      <c r="V211" s="117">
        <f>OPEX!T20</f>
        <v>8.6552429298400371E-3</v>
      </c>
      <c r="W211" s="117">
        <f>OPEX!U20</f>
        <v>8.6552429298400371E-3</v>
      </c>
      <c r="X211" s="117">
        <f>OPEX!V20</f>
        <v>8.6552429298400371E-3</v>
      </c>
      <c r="Y211" s="117">
        <f>OPEX!W20</f>
        <v>8.6552429298400371E-3</v>
      </c>
      <c r="Z211" s="117">
        <f>OPEX!X20</f>
        <v>8.6552429298400371E-3</v>
      </c>
      <c r="AA211" s="117">
        <f>OPEX!Y20</f>
        <v>8.6552429298400371E-3</v>
      </c>
      <c r="AB211" s="117">
        <f>OPEX!Z20</f>
        <v>8.6552429298400371E-3</v>
      </c>
      <c r="AC211" s="117">
        <f>OPEX!AA20</f>
        <v>0</v>
      </c>
      <c r="AD211" s="117">
        <f>OPEX!AB20</f>
        <v>0</v>
      </c>
      <c r="AE211" s="117">
        <f>OPEX!AC20</f>
        <v>0</v>
      </c>
      <c r="AF211" s="117">
        <f>OPEX!AD20</f>
        <v>0</v>
      </c>
      <c r="AG211" s="117">
        <f>OPEX!AE20</f>
        <v>0</v>
      </c>
      <c r="AH211" s="117">
        <f>OPEX!AF20</f>
        <v>0</v>
      </c>
      <c r="AI211" s="117">
        <f>OPEX!AG20</f>
        <v>0</v>
      </c>
      <c r="AJ211" s="117">
        <f>OPEX!AH20</f>
        <v>0</v>
      </c>
      <c r="AK211" s="117">
        <f>OPEX!AI20</f>
        <v>0</v>
      </c>
      <c r="AL211" s="117">
        <f>OPEX!AJ20</f>
        <v>0</v>
      </c>
      <c r="AM211" s="117">
        <f>OPEX!AK20</f>
        <v>0</v>
      </c>
      <c r="AN211" s="117">
        <f>OPEX!AL20</f>
        <v>0</v>
      </c>
      <c r="AO211" s="117">
        <f>OPEX!AM20</f>
        <v>0</v>
      </c>
      <c r="AP211" s="117">
        <f>OPEX!AN20</f>
        <v>0</v>
      </c>
      <c r="AQ211" s="117">
        <f>OPEX!AO20</f>
        <v>0</v>
      </c>
      <c r="AR211" s="117">
        <f>OPEX!AP20</f>
        <v>0</v>
      </c>
      <c r="AT211" s="39" t="s">
        <v>504</v>
      </c>
      <c r="AU211" s="39" t="s">
        <v>57</v>
      </c>
      <c r="AV211" s="39" t="s">
        <v>57</v>
      </c>
      <c r="AW211" s="39" t="s">
        <v>57</v>
      </c>
      <c r="AX211" s="39" t="s">
        <v>57</v>
      </c>
      <c r="AY211" s="39" t="s">
        <v>57</v>
      </c>
      <c r="AZ211" s="39" t="s">
        <v>57</v>
      </c>
      <c r="BA211" s="39" t="s">
        <v>57</v>
      </c>
      <c r="BB211" s="39" t="s">
        <v>57</v>
      </c>
      <c r="BC211" s="39" t="s">
        <v>57</v>
      </c>
      <c r="BE211" s="39" t="s">
        <v>52</v>
      </c>
      <c r="BF211" s="39" t="s">
        <v>52</v>
      </c>
      <c r="BG211" s="39" t="s">
        <v>57</v>
      </c>
      <c r="BH211" s="39" t="s">
        <v>57</v>
      </c>
      <c r="BI211" s="39" t="s">
        <v>57</v>
      </c>
      <c r="BJ211" s="39" t="s">
        <v>57</v>
      </c>
      <c r="BK211" s="39" t="s">
        <v>57</v>
      </c>
      <c r="BL211" s="39" t="s">
        <v>57</v>
      </c>
      <c r="BM211" s="39" t="s">
        <v>57</v>
      </c>
      <c r="BN211" s="39" t="s">
        <v>57</v>
      </c>
    </row>
    <row r="212" spans="4:66" ht="12" outlineLevel="1">
      <c r="D212" s="40" t="str">
        <f>INDEX($AT212:$BC212,MATCH(General!$F$14,$AT$4:$BC$4,0))</f>
        <v>Subsidies</v>
      </c>
      <c r="E212" s="18" t="str">
        <f>General!$F$16&amp;" / "&amp;INDEX($BC212:$BL212,MATCH(General!$F$14,$BC$4:$BL$4,0))</f>
        <v>EUR / kWh</v>
      </c>
      <c r="I212" s="117">
        <f>OPEX!G21</f>
        <v>0</v>
      </c>
      <c r="J212" s="117">
        <f>OPEX!H21</f>
        <v>0</v>
      </c>
      <c r="K212" s="117">
        <f>OPEX!I21</f>
        <v>0</v>
      </c>
      <c r="L212" s="117">
        <f>OPEX!J21</f>
        <v>0</v>
      </c>
      <c r="M212" s="117">
        <f>OPEX!K21</f>
        <v>0</v>
      </c>
      <c r="N212" s="117">
        <f>OPEX!L21</f>
        <v>0</v>
      </c>
      <c r="O212" s="117">
        <f>OPEX!M21</f>
        <v>0</v>
      </c>
      <c r="P212" s="117">
        <f>OPEX!N21</f>
        <v>0</v>
      </c>
      <c r="Q212" s="117">
        <f>OPEX!O21</f>
        <v>0</v>
      </c>
      <c r="R212" s="117">
        <f>OPEX!P21</f>
        <v>0</v>
      </c>
      <c r="S212" s="117">
        <f>OPEX!Q21</f>
        <v>0</v>
      </c>
      <c r="T212" s="117">
        <f>OPEX!R21</f>
        <v>0</v>
      </c>
      <c r="U212" s="117">
        <f>OPEX!S21</f>
        <v>0</v>
      </c>
      <c r="V212" s="117">
        <f>OPEX!T21</f>
        <v>0</v>
      </c>
      <c r="W212" s="117">
        <f>OPEX!U21</f>
        <v>0</v>
      </c>
      <c r="X212" s="117">
        <f>OPEX!V21</f>
        <v>0</v>
      </c>
      <c r="Y212" s="117">
        <f>OPEX!W21</f>
        <v>0</v>
      </c>
      <c r="Z212" s="117">
        <f>OPEX!X21</f>
        <v>0</v>
      </c>
      <c r="AA212" s="117">
        <f>OPEX!Y21</f>
        <v>0</v>
      </c>
      <c r="AB212" s="117">
        <f>OPEX!Z21</f>
        <v>0</v>
      </c>
      <c r="AC212" s="117">
        <f>OPEX!AA21</f>
        <v>0</v>
      </c>
      <c r="AD212" s="117">
        <f>OPEX!AB21</f>
        <v>0</v>
      </c>
      <c r="AE212" s="117">
        <f>OPEX!AC21</f>
        <v>0</v>
      </c>
      <c r="AF212" s="117">
        <f>OPEX!AD21</f>
        <v>0</v>
      </c>
      <c r="AG212" s="117">
        <f>OPEX!AE21</f>
        <v>0</v>
      </c>
      <c r="AH212" s="117">
        <f>OPEX!AF21</f>
        <v>0</v>
      </c>
      <c r="AI212" s="117">
        <f>OPEX!AG21</f>
        <v>0</v>
      </c>
      <c r="AJ212" s="117">
        <f>OPEX!AH21</f>
        <v>0</v>
      </c>
      <c r="AK212" s="117">
        <f>OPEX!AI21</f>
        <v>0</v>
      </c>
      <c r="AL212" s="117">
        <f>OPEX!AJ21</f>
        <v>0</v>
      </c>
      <c r="AM212" s="117">
        <f>OPEX!AK21</f>
        <v>0</v>
      </c>
      <c r="AN212" s="117">
        <f>OPEX!AL21</f>
        <v>0</v>
      </c>
      <c r="AO212" s="117">
        <f>OPEX!AM21</f>
        <v>0</v>
      </c>
      <c r="AP212" s="117">
        <f>OPEX!AN21</f>
        <v>0</v>
      </c>
      <c r="AQ212" s="117">
        <f>OPEX!AO21</f>
        <v>0</v>
      </c>
      <c r="AR212" s="117">
        <f>OPEX!AP21</f>
        <v>0</v>
      </c>
      <c r="AT212" s="39" t="s">
        <v>505</v>
      </c>
      <c r="AU212" s="39" t="s">
        <v>57</v>
      </c>
      <c r="AV212" s="39" t="s">
        <v>57</v>
      </c>
      <c r="AW212" s="39" t="s">
        <v>57</v>
      </c>
      <c r="AX212" s="39" t="s">
        <v>57</v>
      </c>
      <c r="AY212" s="39" t="s">
        <v>57</v>
      </c>
      <c r="AZ212" s="39" t="s">
        <v>57</v>
      </c>
      <c r="BA212" s="39" t="s">
        <v>57</v>
      </c>
      <c r="BB212" s="39" t="s">
        <v>57</v>
      </c>
      <c r="BC212" s="39" t="s">
        <v>57</v>
      </c>
      <c r="BE212" s="39" t="s">
        <v>52</v>
      </c>
      <c r="BF212" s="39" t="s">
        <v>52</v>
      </c>
      <c r="BG212" s="39" t="s">
        <v>57</v>
      </c>
      <c r="BH212" s="39" t="s">
        <v>57</v>
      </c>
      <c r="BI212" s="39" t="s">
        <v>57</v>
      </c>
      <c r="BJ212" s="39" t="s">
        <v>57</v>
      </c>
      <c r="BK212" s="39" t="s">
        <v>57</v>
      </c>
      <c r="BL212" s="39" t="s">
        <v>57</v>
      </c>
      <c r="BM212" s="39" t="s">
        <v>57</v>
      </c>
      <c r="BN212" s="39" t="s">
        <v>57</v>
      </c>
    </row>
    <row r="213" spans="4:66" outlineLevel="1">
      <c r="D213" s="41" t="str">
        <f>INDEX($AT213:$BC213,MATCH(General!$F$14,$AT$4:$BC$4,0))</f>
        <v>Total cost - without taxes and subsidies</v>
      </c>
      <c r="E213" s="17" t="str">
        <f>General!$F$16</f>
        <v>EUR</v>
      </c>
      <c r="F213" s="28">
        <f>SUM(I213:AR213)</f>
        <v>336291.59905731585</v>
      </c>
      <c r="I213" s="16">
        <f>I208*I209</f>
        <v>0</v>
      </c>
      <c r="J213" s="16">
        <f t="shared" ref="J213:P213" si="148">J208*J209</f>
        <v>17699.557845121883</v>
      </c>
      <c r="K213" s="16">
        <f t="shared" si="148"/>
        <v>17699.557845121883</v>
      </c>
      <c r="L213" s="16">
        <f t="shared" si="148"/>
        <v>17699.557845121883</v>
      </c>
      <c r="M213" s="16">
        <f t="shared" si="148"/>
        <v>17699.557845121883</v>
      </c>
      <c r="N213" s="16">
        <f t="shared" si="148"/>
        <v>17699.557845121883</v>
      </c>
      <c r="O213" s="16">
        <f t="shared" si="148"/>
        <v>17699.557845121883</v>
      </c>
      <c r="P213" s="16">
        <f t="shared" si="148"/>
        <v>17699.557845121883</v>
      </c>
      <c r="Q213" s="16">
        <f t="shared" ref="Q213:AR213" si="149">Q208*Q209</f>
        <v>17699.557845121883</v>
      </c>
      <c r="R213" s="16">
        <f t="shared" si="149"/>
        <v>17699.557845121883</v>
      </c>
      <c r="S213" s="16">
        <f t="shared" si="149"/>
        <v>17699.557845121883</v>
      </c>
      <c r="T213" s="16">
        <f t="shared" si="149"/>
        <v>17699.557845121883</v>
      </c>
      <c r="U213" s="16">
        <f t="shared" si="149"/>
        <v>17699.557845121883</v>
      </c>
      <c r="V213" s="16">
        <f t="shared" si="149"/>
        <v>17699.557845121883</v>
      </c>
      <c r="W213" s="16">
        <f t="shared" si="149"/>
        <v>17699.557845121883</v>
      </c>
      <c r="X213" s="16">
        <f t="shared" si="149"/>
        <v>17699.557845121883</v>
      </c>
      <c r="Y213" s="16">
        <f t="shared" si="149"/>
        <v>17699.557845121883</v>
      </c>
      <c r="Z213" s="16">
        <f t="shared" si="149"/>
        <v>17699.557845121883</v>
      </c>
      <c r="AA213" s="16">
        <f t="shared" si="149"/>
        <v>17699.557845121883</v>
      </c>
      <c r="AB213" s="16">
        <f t="shared" si="149"/>
        <v>17699.557845121883</v>
      </c>
      <c r="AC213" s="16">
        <f t="shared" si="149"/>
        <v>0</v>
      </c>
      <c r="AD213" s="16">
        <f t="shared" si="149"/>
        <v>0</v>
      </c>
      <c r="AE213" s="16">
        <f t="shared" si="149"/>
        <v>0</v>
      </c>
      <c r="AF213" s="16">
        <f t="shared" si="149"/>
        <v>0</v>
      </c>
      <c r="AG213" s="16">
        <f t="shared" si="149"/>
        <v>0</v>
      </c>
      <c r="AH213" s="16">
        <f t="shared" si="149"/>
        <v>0</v>
      </c>
      <c r="AI213" s="16">
        <f t="shared" si="149"/>
        <v>0</v>
      </c>
      <c r="AJ213" s="16">
        <f t="shared" si="149"/>
        <v>0</v>
      </c>
      <c r="AK213" s="16">
        <f t="shared" si="149"/>
        <v>0</v>
      </c>
      <c r="AL213" s="16">
        <f t="shared" si="149"/>
        <v>0</v>
      </c>
      <c r="AM213" s="16">
        <f t="shared" si="149"/>
        <v>0</v>
      </c>
      <c r="AN213" s="16">
        <f t="shared" si="149"/>
        <v>0</v>
      </c>
      <c r="AO213" s="16">
        <f t="shared" si="149"/>
        <v>0</v>
      </c>
      <c r="AP213" s="16">
        <f t="shared" si="149"/>
        <v>0</v>
      </c>
      <c r="AQ213" s="16">
        <f t="shared" si="149"/>
        <v>0</v>
      </c>
      <c r="AR213" s="16">
        <f t="shared" si="149"/>
        <v>0</v>
      </c>
      <c r="AT213" s="39" t="s">
        <v>88</v>
      </c>
      <c r="AU213" s="39" t="s">
        <v>57</v>
      </c>
      <c r="AV213" s="39" t="s">
        <v>57</v>
      </c>
      <c r="AW213" s="39" t="s">
        <v>57</v>
      </c>
      <c r="AX213" s="39" t="s">
        <v>57</v>
      </c>
      <c r="AY213" s="39" t="s">
        <v>57</v>
      </c>
      <c r="AZ213" s="39" t="s">
        <v>57</v>
      </c>
      <c r="BA213" s="39" t="s">
        <v>57</v>
      </c>
      <c r="BB213" s="39" t="s">
        <v>57</v>
      </c>
      <c r="BC213" s="39" t="s">
        <v>57</v>
      </c>
      <c r="BE213" s="8"/>
      <c r="BF213" s="8"/>
      <c r="BG213" s="8"/>
      <c r="BH213" s="8"/>
      <c r="BI213" s="8"/>
      <c r="BJ213" s="8"/>
      <c r="BK213" s="8"/>
      <c r="BL213" s="8"/>
      <c r="BM213" s="8"/>
      <c r="BN213" s="8"/>
    </row>
    <row r="214" spans="4:66" outlineLevel="1">
      <c r="D214" s="41" t="str">
        <f>INDEX($AT214:$BC214,MATCH(General!$F$14,$AT$4:$BC$4,0))</f>
        <v>Total cost - with taxes and subsidies</v>
      </c>
      <c r="E214" s="17" t="str">
        <f>General!$F$16</f>
        <v>EUR</v>
      </c>
      <c r="F214" s="28">
        <f>SUM(I214:AR214)</f>
        <v>413638.66684049845</v>
      </c>
      <c r="I214" s="16">
        <f>I208*I210</f>
        <v>0</v>
      </c>
      <c r="J214" s="16">
        <f t="shared" ref="J214:P214" si="150">J208*J210</f>
        <v>21770.456149499914</v>
      </c>
      <c r="K214" s="16">
        <f t="shared" si="150"/>
        <v>21770.456149499914</v>
      </c>
      <c r="L214" s="16">
        <f t="shared" si="150"/>
        <v>21770.456149499914</v>
      </c>
      <c r="M214" s="16">
        <f t="shared" si="150"/>
        <v>21770.456149499914</v>
      </c>
      <c r="N214" s="16">
        <f t="shared" si="150"/>
        <v>21770.456149499914</v>
      </c>
      <c r="O214" s="16">
        <f t="shared" si="150"/>
        <v>21770.456149499914</v>
      </c>
      <c r="P214" s="16">
        <f t="shared" si="150"/>
        <v>21770.456149499914</v>
      </c>
      <c r="Q214" s="16">
        <f t="shared" ref="Q214:AR214" si="151">Q208*Q210</f>
        <v>21770.456149499914</v>
      </c>
      <c r="R214" s="16">
        <f t="shared" si="151"/>
        <v>21770.456149499914</v>
      </c>
      <c r="S214" s="16">
        <f t="shared" si="151"/>
        <v>21770.456149499914</v>
      </c>
      <c r="T214" s="16">
        <f t="shared" si="151"/>
        <v>21770.456149499914</v>
      </c>
      <c r="U214" s="16">
        <f t="shared" si="151"/>
        <v>21770.456149499914</v>
      </c>
      <c r="V214" s="16">
        <f t="shared" si="151"/>
        <v>21770.456149499914</v>
      </c>
      <c r="W214" s="16">
        <f t="shared" si="151"/>
        <v>21770.456149499914</v>
      </c>
      <c r="X214" s="16">
        <f t="shared" si="151"/>
        <v>21770.456149499914</v>
      </c>
      <c r="Y214" s="16">
        <f t="shared" si="151"/>
        <v>21770.456149499914</v>
      </c>
      <c r="Z214" s="16">
        <f t="shared" si="151"/>
        <v>21770.456149499914</v>
      </c>
      <c r="AA214" s="16">
        <f t="shared" si="151"/>
        <v>21770.456149499914</v>
      </c>
      <c r="AB214" s="16">
        <f t="shared" si="151"/>
        <v>21770.456149499914</v>
      </c>
      <c r="AC214" s="16">
        <f t="shared" si="151"/>
        <v>0</v>
      </c>
      <c r="AD214" s="16">
        <f t="shared" si="151"/>
        <v>0</v>
      </c>
      <c r="AE214" s="16">
        <f t="shared" si="151"/>
        <v>0</v>
      </c>
      <c r="AF214" s="16">
        <f t="shared" si="151"/>
        <v>0</v>
      </c>
      <c r="AG214" s="16">
        <f t="shared" si="151"/>
        <v>0</v>
      </c>
      <c r="AH214" s="16">
        <f t="shared" si="151"/>
        <v>0</v>
      </c>
      <c r="AI214" s="16">
        <f t="shared" si="151"/>
        <v>0</v>
      </c>
      <c r="AJ214" s="16">
        <f t="shared" si="151"/>
        <v>0</v>
      </c>
      <c r="AK214" s="16">
        <f t="shared" si="151"/>
        <v>0</v>
      </c>
      <c r="AL214" s="16">
        <f t="shared" si="151"/>
        <v>0</v>
      </c>
      <c r="AM214" s="16">
        <f t="shared" si="151"/>
        <v>0</v>
      </c>
      <c r="AN214" s="16">
        <f t="shared" si="151"/>
        <v>0</v>
      </c>
      <c r="AO214" s="16">
        <f t="shared" si="151"/>
        <v>0</v>
      </c>
      <c r="AP214" s="16">
        <f t="shared" si="151"/>
        <v>0</v>
      </c>
      <c r="AQ214" s="16">
        <f t="shared" si="151"/>
        <v>0</v>
      </c>
      <c r="AR214" s="16">
        <f t="shared" si="151"/>
        <v>0</v>
      </c>
      <c r="AT214" s="39" t="s">
        <v>89</v>
      </c>
      <c r="AU214" s="39" t="s">
        <v>57</v>
      </c>
      <c r="AV214" s="39" t="s">
        <v>57</v>
      </c>
      <c r="AW214" s="39" t="s">
        <v>57</v>
      </c>
      <c r="AX214" s="39" t="s">
        <v>57</v>
      </c>
      <c r="AY214" s="39" t="s">
        <v>57</v>
      </c>
      <c r="AZ214" s="39" t="s">
        <v>57</v>
      </c>
      <c r="BA214" s="39" t="s">
        <v>57</v>
      </c>
      <c r="BB214" s="39" t="s">
        <v>57</v>
      </c>
      <c r="BC214" s="39" t="s">
        <v>57</v>
      </c>
      <c r="BE214" s="8"/>
      <c r="BF214" s="8"/>
      <c r="BG214" s="8"/>
      <c r="BH214" s="8"/>
      <c r="BI214" s="8"/>
      <c r="BJ214" s="8"/>
      <c r="BK214" s="8"/>
      <c r="BL214" s="8"/>
      <c r="BM214" s="8"/>
      <c r="BN214" s="8"/>
    </row>
    <row r="215" spans="4:66" outlineLevel="1">
      <c r="E215" s="11"/>
    </row>
    <row r="216" spans="4:66" outlineLevel="1">
      <c r="D216" s="2" t="str">
        <f>INDEX($AT216:$BC216,MATCH(General!$F$14,$AT$4:$BC$4,0))</f>
        <v xml:space="preserve">Fuel oil </v>
      </c>
      <c r="E216" s="11"/>
      <c r="AT216" s="39" t="s">
        <v>67</v>
      </c>
      <c r="AU216" s="39" t="s">
        <v>57</v>
      </c>
      <c r="AV216" s="39" t="s">
        <v>57</v>
      </c>
      <c r="AW216" s="39" t="s">
        <v>57</v>
      </c>
      <c r="AX216" s="39" t="s">
        <v>57</v>
      </c>
      <c r="AY216" s="39" t="s">
        <v>57</v>
      </c>
      <c r="AZ216" s="39" t="s">
        <v>57</v>
      </c>
      <c r="BA216" s="39" t="s">
        <v>57</v>
      </c>
      <c r="BB216" s="39" t="s">
        <v>57</v>
      </c>
      <c r="BC216" s="39" t="s">
        <v>57</v>
      </c>
    </row>
    <row r="217" spans="4:66" outlineLevel="1">
      <c r="D217" s="12" t="str">
        <f>INDEX($AT217:$BC217,MATCH(General!$F$14,$AT$4:$BC$4,0))</f>
        <v>Quantity</v>
      </c>
      <c r="E217" s="11" t="str">
        <f>INDEX($BC217:$BL217,MATCH(General!$F$14,$BC$4:$BL$4,0))</f>
        <v>kWh</v>
      </c>
      <c r="F217" s="25">
        <f>SUM(I217:AR217)</f>
        <v>0</v>
      </c>
      <c r="I217" s="104">
        <f>OPEX!G23</f>
        <v>0</v>
      </c>
      <c r="J217" s="104">
        <f>OPEX!H23</f>
        <v>0</v>
      </c>
      <c r="K217" s="104">
        <f>OPEX!I23</f>
        <v>0</v>
      </c>
      <c r="L217" s="104">
        <f>OPEX!J23</f>
        <v>0</v>
      </c>
      <c r="M217" s="104">
        <f>OPEX!K23</f>
        <v>0</v>
      </c>
      <c r="N217" s="104">
        <f>OPEX!L23</f>
        <v>0</v>
      </c>
      <c r="O217" s="104">
        <f>OPEX!M23</f>
        <v>0</v>
      </c>
      <c r="P217" s="104">
        <f>OPEX!N23</f>
        <v>0</v>
      </c>
      <c r="Q217" s="104">
        <f>OPEX!O23</f>
        <v>0</v>
      </c>
      <c r="R217" s="104">
        <f>OPEX!P23</f>
        <v>0</v>
      </c>
      <c r="S217" s="104">
        <f>OPEX!Q23</f>
        <v>0</v>
      </c>
      <c r="T217" s="104">
        <f>OPEX!R23</f>
        <v>0</v>
      </c>
      <c r="U217" s="104">
        <f>OPEX!S23</f>
        <v>0</v>
      </c>
      <c r="V217" s="104">
        <f>OPEX!T23</f>
        <v>0</v>
      </c>
      <c r="W217" s="104">
        <f>OPEX!U23</f>
        <v>0</v>
      </c>
      <c r="X217" s="104">
        <f>OPEX!V23</f>
        <v>0</v>
      </c>
      <c r="Y217" s="104">
        <f>OPEX!W23</f>
        <v>0</v>
      </c>
      <c r="Z217" s="104">
        <f>OPEX!X23</f>
        <v>0</v>
      </c>
      <c r="AA217" s="104">
        <f>OPEX!Y23</f>
        <v>0</v>
      </c>
      <c r="AB217" s="104">
        <f>OPEX!Z23</f>
        <v>0</v>
      </c>
      <c r="AC217" s="104">
        <f>OPEX!AA23</f>
        <v>0</v>
      </c>
      <c r="AD217" s="104">
        <f>OPEX!AB23</f>
        <v>0</v>
      </c>
      <c r="AE217" s="104">
        <f>OPEX!AC23</f>
        <v>0</v>
      </c>
      <c r="AF217" s="104">
        <f>OPEX!AD23</f>
        <v>0</v>
      </c>
      <c r="AG217" s="104">
        <f>OPEX!AE23</f>
        <v>0</v>
      </c>
      <c r="AH217" s="104">
        <f>OPEX!AF23</f>
        <v>0</v>
      </c>
      <c r="AI217" s="104">
        <f>OPEX!AG23</f>
        <v>0</v>
      </c>
      <c r="AJ217" s="104">
        <f>OPEX!AH23</f>
        <v>0</v>
      </c>
      <c r="AK217" s="104">
        <f>OPEX!AI23</f>
        <v>0</v>
      </c>
      <c r="AL217" s="104">
        <f>OPEX!AJ23</f>
        <v>0</v>
      </c>
      <c r="AM217" s="104">
        <f>OPEX!AK23</f>
        <v>0</v>
      </c>
      <c r="AN217" s="104">
        <f>OPEX!AL23</f>
        <v>0</v>
      </c>
      <c r="AO217" s="104">
        <f>OPEX!AM23</f>
        <v>0</v>
      </c>
      <c r="AP217" s="104">
        <f>OPEX!AN23</f>
        <v>0</v>
      </c>
      <c r="AQ217" s="104">
        <f>OPEX!AO23</f>
        <v>0</v>
      </c>
      <c r="AR217" s="104">
        <f>OPEX!AP23</f>
        <v>0</v>
      </c>
      <c r="AT217" s="39" t="s">
        <v>51</v>
      </c>
      <c r="AU217" s="39" t="s">
        <v>57</v>
      </c>
      <c r="AV217" s="39" t="s">
        <v>57</v>
      </c>
      <c r="AW217" s="39" t="s">
        <v>57</v>
      </c>
      <c r="AX217" s="39" t="s">
        <v>57</v>
      </c>
      <c r="AY217" s="39" t="s">
        <v>57</v>
      </c>
      <c r="AZ217" s="39" t="s">
        <v>57</v>
      </c>
      <c r="BA217" s="39" t="s">
        <v>57</v>
      </c>
      <c r="BB217" s="39" t="s">
        <v>57</v>
      </c>
      <c r="BC217" s="39" t="s">
        <v>57</v>
      </c>
      <c r="BE217" s="39" t="s">
        <v>52</v>
      </c>
      <c r="BF217" s="39" t="s">
        <v>52</v>
      </c>
      <c r="BG217" s="39" t="s">
        <v>57</v>
      </c>
      <c r="BH217" s="39" t="s">
        <v>57</v>
      </c>
      <c r="BI217" s="39" t="s">
        <v>57</v>
      </c>
      <c r="BJ217" s="39" t="s">
        <v>57</v>
      </c>
      <c r="BK217" s="39" t="s">
        <v>57</v>
      </c>
      <c r="BL217" s="39" t="s">
        <v>57</v>
      </c>
      <c r="BM217" s="39" t="s">
        <v>57</v>
      </c>
      <c r="BN217" s="39" t="s">
        <v>57</v>
      </c>
    </row>
    <row r="218" spans="4:66" outlineLevel="1">
      <c r="D218" s="12" t="str">
        <f>INDEX($AT218:$BC218,MATCH(General!$F$14,$AT$4:$BC$4,0))</f>
        <v>Price without taxes and subsidies</v>
      </c>
      <c r="E218" s="11" t="str">
        <f>General!$F$16&amp;" / "&amp;INDEX($BC218:$BL218,MATCH(General!$F$14,$BC$4:$BL$4,0))</f>
        <v>EUR / kWh</v>
      </c>
      <c r="I218" s="108">
        <f>OPEX!G24</f>
        <v>0</v>
      </c>
      <c r="J218" s="108">
        <f>OPEX!H24</f>
        <v>0</v>
      </c>
      <c r="K218" s="108">
        <f>OPEX!I24</f>
        <v>0</v>
      </c>
      <c r="L218" s="108">
        <f>OPEX!J24</f>
        <v>0</v>
      </c>
      <c r="M218" s="108">
        <f>OPEX!K24</f>
        <v>0</v>
      </c>
      <c r="N218" s="108">
        <f>OPEX!L24</f>
        <v>0</v>
      </c>
      <c r="O218" s="108">
        <f>OPEX!M24</f>
        <v>0</v>
      </c>
      <c r="P218" s="108">
        <f>OPEX!N24</f>
        <v>0</v>
      </c>
      <c r="Q218" s="108">
        <f>OPEX!O24</f>
        <v>0</v>
      </c>
      <c r="R218" s="108">
        <f>OPEX!P24</f>
        <v>0</v>
      </c>
      <c r="S218" s="108">
        <f>OPEX!Q24</f>
        <v>0</v>
      </c>
      <c r="T218" s="108">
        <f>OPEX!R24</f>
        <v>0</v>
      </c>
      <c r="U218" s="108">
        <f>OPEX!S24</f>
        <v>0</v>
      </c>
      <c r="V218" s="108">
        <f>OPEX!T24</f>
        <v>0</v>
      </c>
      <c r="W218" s="108">
        <f>OPEX!U24</f>
        <v>0</v>
      </c>
      <c r="X218" s="108">
        <f>OPEX!V24</f>
        <v>0</v>
      </c>
      <c r="Y218" s="108">
        <f>OPEX!W24</f>
        <v>0</v>
      </c>
      <c r="Z218" s="108">
        <f>OPEX!X24</f>
        <v>0</v>
      </c>
      <c r="AA218" s="108">
        <f>OPEX!Y24</f>
        <v>0</v>
      </c>
      <c r="AB218" s="108">
        <f>OPEX!Z24</f>
        <v>0</v>
      </c>
      <c r="AC218" s="108">
        <f>OPEX!AA24</f>
        <v>0</v>
      </c>
      <c r="AD218" s="108">
        <f>OPEX!AB24</f>
        <v>0</v>
      </c>
      <c r="AE218" s="108">
        <f>OPEX!AC24</f>
        <v>0</v>
      </c>
      <c r="AF218" s="108">
        <f>OPEX!AD24</f>
        <v>0</v>
      </c>
      <c r="AG218" s="108">
        <f>OPEX!AE24</f>
        <v>0</v>
      </c>
      <c r="AH218" s="108">
        <f>OPEX!AF24</f>
        <v>0</v>
      </c>
      <c r="AI218" s="108">
        <f>OPEX!AG24</f>
        <v>0</v>
      </c>
      <c r="AJ218" s="108">
        <f>OPEX!AH24</f>
        <v>0</v>
      </c>
      <c r="AK218" s="108">
        <f>OPEX!AI24</f>
        <v>0</v>
      </c>
      <c r="AL218" s="108">
        <f>OPEX!AJ24</f>
        <v>0</v>
      </c>
      <c r="AM218" s="108">
        <f>OPEX!AK24</f>
        <v>0</v>
      </c>
      <c r="AN218" s="108">
        <f>OPEX!AL24</f>
        <v>0</v>
      </c>
      <c r="AO218" s="108">
        <f>OPEX!AM24</f>
        <v>0</v>
      </c>
      <c r="AP218" s="108">
        <f>OPEX!AN24</f>
        <v>0</v>
      </c>
      <c r="AQ218" s="108">
        <f>OPEX!AO24</f>
        <v>0</v>
      </c>
      <c r="AR218" s="108">
        <f>OPEX!AP24</f>
        <v>0</v>
      </c>
      <c r="AT218" s="39" t="s">
        <v>83</v>
      </c>
      <c r="AU218" s="39" t="s">
        <v>57</v>
      </c>
      <c r="AV218" s="39" t="s">
        <v>57</v>
      </c>
      <c r="AW218" s="39" t="s">
        <v>57</v>
      </c>
      <c r="AX218" s="39" t="s">
        <v>57</v>
      </c>
      <c r="AY218" s="39" t="s">
        <v>57</v>
      </c>
      <c r="AZ218" s="39" t="s">
        <v>57</v>
      </c>
      <c r="BA218" s="39" t="s">
        <v>57</v>
      </c>
      <c r="BB218" s="39" t="s">
        <v>57</v>
      </c>
      <c r="BC218" s="39" t="s">
        <v>57</v>
      </c>
      <c r="BE218" s="39" t="s">
        <v>52</v>
      </c>
      <c r="BF218" s="39" t="s">
        <v>52</v>
      </c>
      <c r="BG218" s="39" t="s">
        <v>57</v>
      </c>
      <c r="BH218" s="39" t="s">
        <v>57</v>
      </c>
      <c r="BI218" s="39" t="s">
        <v>57</v>
      </c>
      <c r="BJ218" s="39" t="s">
        <v>57</v>
      </c>
      <c r="BK218" s="39" t="s">
        <v>57</v>
      </c>
      <c r="BL218" s="39" t="s">
        <v>57</v>
      </c>
      <c r="BM218" s="39" t="s">
        <v>57</v>
      </c>
      <c r="BN218" s="39" t="s">
        <v>57</v>
      </c>
    </row>
    <row r="219" spans="4:66" outlineLevel="1">
      <c r="D219" s="12" t="str">
        <f>INDEX($AT219:$BC219,MATCH(General!$F$14,$AT$4:$BC$4,0))</f>
        <v>Price with taxes and subsidies</v>
      </c>
      <c r="E219" s="11" t="str">
        <f>General!$F$16&amp;" / "&amp;INDEX($BC219:$BL219,MATCH(General!$F$14,$BC$4:$BL$4,0))</f>
        <v>EUR / kWh</v>
      </c>
      <c r="I219" s="27">
        <f>SUM(I218,I220:I221)</f>
        <v>0</v>
      </c>
      <c r="J219" s="27">
        <f t="shared" ref="J219" si="152">SUM(J218,J220:J221)</f>
        <v>0</v>
      </c>
      <c r="K219" s="27">
        <f t="shared" ref="K219" si="153">SUM(K218,K220:K221)</f>
        <v>0</v>
      </c>
      <c r="L219" s="27">
        <f t="shared" ref="L219" si="154">SUM(L218,L220:L221)</f>
        <v>0</v>
      </c>
      <c r="M219" s="27">
        <f t="shared" ref="M219" si="155">SUM(M218,M220:M221)</f>
        <v>0</v>
      </c>
      <c r="N219" s="27">
        <f t="shared" ref="N219" si="156">SUM(N218,N220:N221)</f>
        <v>0</v>
      </c>
      <c r="O219" s="27">
        <f t="shared" ref="O219" si="157">SUM(O218,O220:O221)</f>
        <v>0</v>
      </c>
      <c r="P219" s="27">
        <f t="shared" ref="P219:AR219" si="158">SUM(P218,P220:P221)</f>
        <v>0</v>
      </c>
      <c r="Q219" s="27">
        <f t="shared" si="158"/>
        <v>0</v>
      </c>
      <c r="R219" s="27">
        <f t="shared" si="158"/>
        <v>0</v>
      </c>
      <c r="S219" s="27">
        <f t="shared" si="158"/>
        <v>0</v>
      </c>
      <c r="T219" s="27">
        <f t="shared" si="158"/>
        <v>0</v>
      </c>
      <c r="U219" s="27">
        <f t="shared" si="158"/>
        <v>0</v>
      </c>
      <c r="V219" s="27">
        <f t="shared" si="158"/>
        <v>0</v>
      </c>
      <c r="W219" s="27">
        <f t="shared" si="158"/>
        <v>0</v>
      </c>
      <c r="X219" s="27">
        <f t="shared" si="158"/>
        <v>0</v>
      </c>
      <c r="Y219" s="27">
        <f t="shared" si="158"/>
        <v>0</v>
      </c>
      <c r="Z219" s="27">
        <f t="shared" si="158"/>
        <v>0</v>
      </c>
      <c r="AA219" s="27">
        <f t="shared" si="158"/>
        <v>0</v>
      </c>
      <c r="AB219" s="27">
        <f t="shared" si="158"/>
        <v>0</v>
      </c>
      <c r="AC219" s="27">
        <f t="shared" si="158"/>
        <v>0</v>
      </c>
      <c r="AD219" s="27">
        <f t="shared" si="158"/>
        <v>0</v>
      </c>
      <c r="AE219" s="27">
        <f t="shared" si="158"/>
        <v>0</v>
      </c>
      <c r="AF219" s="27">
        <f t="shared" si="158"/>
        <v>0</v>
      </c>
      <c r="AG219" s="27">
        <f t="shared" si="158"/>
        <v>0</v>
      </c>
      <c r="AH219" s="27">
        <f t="shared" si="158"/>
        <v>0</v>
      </c>
      <c r="AI219" s="27">
        <f t="shared" si="158"/>
        <v>0</v>
      </c>
      <c r="AJ219" s="27">
        <f t="shared" si="158"/>
        <v>0</v>
      </c>
      <c r="AK219" s="27">
        <f t="shared" si="158"/>
        <v>0</v>
      </c>
      <c r="AL219" s="27">
        <f t="shared" si="158"/>
        <v>0</v>
      </c>
      <c r="AM219" s="27">
        <f t="shared" si="158"/>
        <v>0</v>
      </c>
      <c r="AN219" s="27">
        <f t="shared" si="158"/>
        <v>0</v>
      </c>
      <c r="AO219" s="27">
        <f t="shared" si="158"/>
        <v>0</v>
      </c>
      <c r="AP219" s="27">
        <f t="shared" si="158"/>
        <v>0</v>
      </c>
      <c r="AQ219" s="27">
        <f t="shared" si="158"/>
        <v>0</v>
      </c>
      <c r="AR219" s="27">
        <f t="shared" si="158"/>
        <v>0</v>
      </c>
      <c r="AT219" s="39" t="s">
        <v>78</v>
      </c>
      <c r="AU219" s="39" t="s">
        <v>57</v>
      </c>
      <c r="AV219" s="39" t="s">
        <v>57</v>
      </c>
      <c r="AW219" s="39" t="s">
        <v>57</v>
      </c>
      <c r="AX219" s="39" t="s">
        <v>57</v>
      </c>
      <c r="AY219" s="39" t="s">
        <v>57</v>
      </c>
      <c r="AZ219" s="39" t="s">
        <v>57</v>
      </c>
      <c r="BA219" s="39" t="s">
        <v>57</v>
      </c>
      <c r="BB219" s="39" t="s">
        <v>57</v>
      </c>
      <c r="BC219" s="39" t="s">
        <v>57</v>
      </c>
      <c r="BE219" s="39" t="s">
        <v>52</v>
      </c>
      <c r="BF219" s="39" t="s">
        <v>52</v>
      </c>
      <c r="BG219" s="39" t="s">
        <v>57</v>
      </c>
      <c r="BH219" s="39" t="s">
        <v>57</v>
      </c>
      <c r="BI219" s="39" t="s">
        <v>57</v>
      </c>
      <c r="BJ219" s="39" t="s">
        <v>57</v>
      </c>
      <c r="BK219" s="39" t="s">
        <v>57</v>
      </c>
      <c r="BL219" s="39" t="s">
        <v>57</v>
      </c>
      <c r="BM219" s="39" t="s">
        <v>57</v>
      </c>
      <c r="BN219" s="39" t="s">
        <v>57</v>
      </c>
    </row>
    <row r="220" spans="4:66" ht="12" outlineLevel="1">
      <c r="D220" s="40" t="str">
        <f>INDEX($AT220:$BC220,MATCH(General!$F$14,$AT$4:$BC$4,0))</f>
        <v>VAT / special taxes</v>
      </c>
      <c r="E220" s="18" t="str">
        <f>General!$F$16&amp;" / "&amp;INDEX($BC220:$BL220,MATCH(General!$F$14,$BC$4:$BL$4,0))</f>
        <v>EUR / kWh</v>
      </c>
      <c r="I220" s="117">
        <f>OPEX!G26</f>
        <v>0</v>
      </c>
      <c r="J220" s="117">
        <f>OPEX!H26</f>
        <v>0</v>
      </c>
      <c r="K220" s="117">
        <f>OPEX!I26</f>
        <v>0</v>
      </c>
      <c r="L220" s="117">
        <f>OPEX!J26</f>
        <v>0</v>
      </c>
      <c r="M220" s="117">
        <f>OPEX!K26</f>
        <v>0</v>
      </c>
      <c r="N220" s="117">
        <f>OPEX!L26</f>
        <v>0</v>
      </c>
      <c r="O220" s="117">
        <f>OPEX!M26</f>
        <v>0</v>
      </c>
      <c r="P220" s="117">
        <f>OPEX!N26</f>
        <v>0</v>
      </c>
      <c r="Q220" s="117">
        <f>OPEX!O26</f>
        <v>0</v>
      </c>
      <c r="R220" s="117">
        <f>OPEX!P26</f>
        <v>0</v>
      </c>
      <c r="S220" s="117">
        <f>OPEX!Q26</f>
        <v>0</v>
      </c>
      <c r="T220" s="117">
        <f>OPEX!R26</f>
        <v>0</v>
      </c>
      <c r="U220" s="117">
        <f>OPEX!S26</f>
        <v>0</v>
      </c>
      <c r="V220" s="117">
        <f>OPEX!T26</f>
        <v>0</v>
      </c>
      <c r="W220" s="117">
        <f>OPEX!U26</f>
        <v>0</v>
      </c>
      <c r="X220" s="117">
        <f>OPEX!V26</f>
        <v>0</v>
      </c>
      <c r="Y220" s="117">
        <f>OPEX!W26</f>
        <v>0</v>
      </c>
      <c r="Z220" s="117">
        <f>OPEX!X26</f>
        <v>0</v>
      </c>
      <c r="AA220" s="117">
        <f>OPEX!Y26</f>
        <v>0</v>
      </c>
      <c r="AB220" s="117">
        <f>OPEX!Z26</f>
        <v>0</v>
      </c>
      <c r="AC220" s="117">
        <f>OPEX!AA26</f>
        <v>0</v>
      </c>
      <c r="AD220" s="117">
        <f>OPEX!AB26</f>
        <v>0</v>
      </c>
      <c r="AE220" s="117">
        <f>OPEX!AC26</f>
        <v>0</v>
      </c>
      <c r="AF220" s="117">
        <f>OPEX!AD26</f>
        <v>0</v>
      </c>
      <c r="AG220" s="117">
        <f>OPEX!AE26</f>
        <v>0</v>
      </c>
      <c r="AH220" s="117">
        <f>OPEX!AF26</f>
        <v>0</v>
      </c>
      <c r="AI220" s="117">
        <f>OPEX!AG26</f>
        <v>0</v>
      </c>
      <c r="AJ220" s="117">
        <f>OPEX!AH26</f>
        <v>0</v>
      </c>
      <c r="AK220" s="117">
        <f>OPEX!AI26</f>
        <v>0</v>
      </c>
      <c r="AL220" s="117">
        <f>OPEX!AJ26</f>
        <v>0</v>
      </c>
      <c r="AM220" s="117">
        <f>OPEX!AK26</f>
        <v>0</v>
      </c>
      <c r="AN220" s="117">
        <f>OPEX!AL26</f>
        <v>0</v>
      </c>
      <c r="AO220" s="117">
        <f>OPEX!AM26</f>
        <v>0</v>
      </c>
      <c r="AP220" s="117">
        <f>OPEX!AN26</f>
        <v>0</v>
      </c>
      <c r="AQ220" s="117">
        <f>OPEX!AO26</f>
        <v>0</v>
      </c>
      <c r="AR220" s="117">
        <f>OPEX!AP26</f>
        <v>0</v>
      </c>
      <c r="AT220" s="39" t="s">
        <v>504</v>
      </c>
      <c r="AU220" s="39" t="s">
        <v>57</v>
      </c>
      <c r="AV220" s="39" t="s">
        <v>57</v>
      </c>
      <c r="AW220" s="39" t="s">
        <v>57</v>
      </c>
      <c r="AX220" s="39" t="s">
        <v>57</v>
      </c>
      <c r="AY220" s="39" t="s">
        <v>57</v>
      </c>
      <c r="AZ220" s="39" t="s">
        <v>57</v>
      </c>
      <c r="BA220" s="39" t="s">
        <v>57</v>
      </c>
      <c r="BB220" s="39" t="s">
        <v>57</v>
      </c>
      <c r="BC220" s="39" t="s">
        <v>57</v>
      </c>
      <c r="BE220" s="39" t="s">
        <v>52</v>
      </c>
      <c r="BF220" s="39" t="s">
        <v>52</v>
      </c>
      <c r="BG220" s="39" t="s">
        <v>57</v>
      </c>
      <c r="BH220" s="39" t="s">
        <v>57</v>
      </c>
      <c r="BI220" s="39" t="s">
        <v>57</v>
      </c>
      <c r="BJ220" s="39" t="s">
        <v>57</v>
      </c>
      <c r="BK220" s="39" t="s">
        <v>57</v>
      </c>
      <c r="BL220" s="39" t="s">
        <v>57</v>
      </c>
      <c r="BM220" s="39" t="s">
        <v>57</v>
      </c>
      <c r="BN220" s="39" t="s">
        <v>57</v>
      </c>
    </row>
    <row r="221" spans="4:66" ht="12" outlineLevel="1">
      <c r="D221" s="40" t="str">
        <f>INDEX($AT221:$BC221,MATCH(General!$F$14,$AT$4:$BC$4,0))</f>
        <v>Subsidies</v>
      </c>
      <c r="E221" s="18" t="str">
        <f>General!$F$16&amp;" / "&amp;INDEX($BC221:$BL221,MATCH(General!$F$14,$BC$4:$BL$4,0))</f>
        <v>EUR / kWh</v>
      </c>
      <c r="I221" s="117">
        <f>OPEX!G27</f>
        <v>0</v>
      </c>
      <c r="J221" s="117">
        <f>OPEX!H27</f>
        <v>0</v>
      </c>
      <c r="K221" s="117">
        <f>OPEX!I27</f>
        <v>0</v>
      </c>
      <c r="L221" s="117">
        <f>OPEX!J27</f>
        <v>0</v>
      </c>
      <c r="M221" s="117">
        <f>OPEX!K27</f>
        <v>0</v>
      </c>
      <c r="N221" s="117">
        <f>OPEX!L27</f>
        <v>0</v>
      </c>
      <c r="O221" s="117">
        <f>OPEX!M27</f>
        <v>0</v>
      </c>
      <c r="P221" s="117">
        <f>OPEX!N27</f>
        <v>0</v>
      </c>
      <c r="Q221" s="117">
        <f>OPEX!O27</f>
        <v>0</v>
      </c>
      <c r="R221" s="117">
        <f>OPEX!P27</f>
        <v>0</v>
      </c>
      <c r="S221" s="117">
        <f>OPEX!Q27</f>
        <v>0</v>
      </c>
      <c r="T221" s="117">
        <f>OPEX!R27</f>
        <v>0</v>
      </c>
      <c r="U221" s="117">
        <f>OPEX!S27</f>
        <v>0</v>
      </c>
      <c r="V221" s="117">
        <f>OPEX!T27</f>
        <v>0</v>
      </c>
      <c r="W221" s="117">
        <f>OPEX!U27</f>
        <v>0</v>
      </c>
      <c r="X221" s="117">
        <f>OPEX!V27</f>
        <v>0</v>
      </c>
      <c r="Y221" s="117">
        <f>OPEX!W27</f>
        <v>0</v>
      </c>
      <c r="Z221" s="117">
        <f>OPEX!X27</f>
        <v>0</v>
      </c>
      <c r="AA221" s="117">
        <f>OPEX!Y27</f>
        <v>0</v>
      </c>
      <c r="AB221" s="117">
        <f>OPEX!Z27</f>
        <v>0</v>
      </c>
      <c r="AC221" s="117">
        <f>OPEX!AA27</f>
        <v>0</v>
      </c>
      <c r="AD221" s="117">
        <f>OPEX!AB27</f>
        <v>0</v>
      </c>
      <c r="AE221" s="117">
        <f>OPEX!AC27</f>
        <v>0</v>
      </c>
      <c r="AF221" s="117">
        <f>OPEX!AD27</f>
        <v>0</v>
      </c>
      <c r="AG221" s="117">
        <f>OPEX!AE27</f>
        <v>0</v>
      </c>
      <c r="AH221" s="117">
        <f>OPEX!AF27</f>
        <v>0</v>
      </c>
      <c r="AI221" s="117">
        <f>OPEX!AG27</f>
        <v>0</v>
      </c>
      <c r="AJ221" s="117">
        <f>OPEX!AH27</f>
        <v>0</v>
      </c>
      <c r="AK221" s="117">
        <f>OPEX!AI27</f>
        <v>0</v>
      </c>
      <c r="AL221" s="117">
        <f>OPEX!AJ27</f>
        <v>0</v>
      </c>
      <c r="AM221" s="117">
        <f>OPEX!AK27</f>
        <v>0</v>
      </c>
      <c r="AN221" s="117">
        <f>OPEX!AL27</f>
        <v>0</v>
      </c>
      <c r="AO221" s="117">
        <f>OPEX!AM27</f>
        <v>0</v>
      </c>
      <c r="AP221" s="117">
        <f>OPEX!AN27</f>
        <v>0</v>
      </c>
      <c r="AQ221" s="117">
        <f>OPEX!AO27</f>
        <v>0</v>
      </c>
      <c r="AR221" s="117">
        <f>OPEX!AP27</f>
        <v>0</v>
      </c>
      <c r="AT221" s="39" t="s">
        <v>505</v>
      </c>
      <c r="AU221" s="39" t="s">
        <v>57</v>
      </c>
      <c r="AV221" s="39" t="s">
        <v>57</v>
      </c>
      <c r="AW221" s="39" t="s">
        <v>57</v>
      </c>
      <c r="AX221" s="39" t="s">
        <v>57</v>
      </c>
      <c r="AY221" s="39" t="s">
        <v>57</v>
      </c>
      <c r="AZ221" s="39" t="s">
        <v>57</v>
      </c>
      <c r="BA221" s="39" t="s">
        <v>57</v>
      </c>
      <c r="BB221" s="39" t="s">
        <v>57</v>
      </c>
      <c r="BC221" s="39" t="s">
        <v>57</v>
      </c>
      <c r="BE221" s="39" t="s">
        <v>52</v>
      </c>
      <c r="BF221" s="39" t="s">
        <v>52</v>
      </c>
      <c r="BG221" s="39" t="s">
        <v>57</v>
      </c>
      <c r="BH221" s="39" t="s">
        <v>57</v>
      </c>
      <c r="BI221" s="39" t="s">
        <v>57</v>
      </c>
      <c r="BJ221" s="39" t="s">
        <v>57</v>
      </c>
      <c r="BK221" s="39" t="s">
        <v>57</v>
      </c>
      <c r="BL221" s="39" t="s">
        <v>57</v>
      </c>
      <c r="BM221" s="39" t="s">
        <v>57</v>
      </c>
      <c r="BN221" s="39" t="s">
        <v>57</v>
      </c>
    </row>
    <row r="222" spans="4:66" outlineLevel="1">
      <c r="D222" s="41" t="str">
        <f>INDEX($AT222:$BC222,MATCH(General!$F$14,$AT$4:$BC$4,0))</f>
        <v>Total cost - without taxes and subsidies</v>
      </c>
      <c r="E222" s="17" t="str">
        <f>General!$F$16</f>
        <v>EUR</v>
      </c>
      <c r="F222" s="28">
        <f>SUM(I222:AR222)</f>
        <v>0</v>
      </c>
      <c r="I222" s="16">
        <f>I217*I218</f>
        <v>0</v>
      </c>
      <c r="J222" s="16">
        <f t="shared" ref="J222:P222" si="159">J217*J218</f>
        <v>0</v>
      </c>
      <c r="K222" s="16">
        <f t="shared" si="159"/>
        <v>0</v>
      </c>
      <c r="L222" s="16">
        <f t="shared" si="159"/>
        <v>0</v>
      </c>
      <c r="M222" s="16">
        <f t="shared" si="159"/>
        <v>0</v>
      </c>
      <c r="N222" s="16">
        <f t="shared" si="159"/>
        <v>0</v>
      </c>
      <c r="O222" s="16">
        <f t="shared" si="159"/>
        <v>0</v>
      </c>
      <c r="P222" s="16">
        <f t="shared" si="159"/>
        <v>0</v>
      </c>
      <c r="Q222" s="16">
        <f t="shared" ref="Q222:AR222" si="160">Q217*Q218</f>
        <v>0</v>
      </c>
      <c r="R222" s="16">
        <f t="shared" si="160"/>
        <v>0</v>
      </c>
      <c r="S222" s="16">
        <f t="shared" si="160"/>
        <v>0</v>
      </c>
      <c r="T222" s="16">
        <f t="shared" si="160"/>
        <v>0</v>
      </c>
      <c r="U222" s="16">
        <f t="shared" si="160"/>
        <v>0</v>
      </c>
      <c r="V222" s="16">
        <f t="shared" si="160"/>
        <v>0</v>
      </c>
      <c r="W222" s="16">
        <f t="shared" si="160"/>
        <v>0</v>
      </c>
      <c r="X222" s="16">
        <f t="shared" si="160"/>
        <v>0</v>
      </c>
      <c r="Y222" s="16">
        <f t="shared" si="160"/>
        <v>0</v>
      </c>
      <c r="Z222" s="16">
        <f t="shared" si="160"/>
        <v>0</v>
      </c>
      <c r="AA222" s="16">
        <f t="shared" si="160"/>
        <v>0</v>
      </c>
      <c r="AB222" s="16">
        <f t="shared" si="160"/>
        <v>0</v>
      </c>
      <c r="AC222" s="16">
        <f t="shared" si="160"/>
        <v>0</v>
      </c>
      <c r="AD222" s="16">
        <f t="shared" si="160"/>
        <v>0</v>
      </c>
      <c r="AE222" s="16">
        <f t="shared" si="160"/>
        <v>0</v>
      </c>
      <c r="AF222" s="16">
        <f t="shared" si="160"/>
        <v>0</v>
      </c>
      <c r="AG222" s="16">
        <f t="shared" si="160"/>
        <v>0</v>
      </c>
      <c r="AH222" s="16">
        <f t="shared" si="160"/>
        <v>0</v>
      </c>
      <c r="AI222" s="16">
        <f t="shared" si="160"/>
        <v>0</v>
      </c>
      <c r="AJ222" s="16">
        <f t="shared" si="160"/>
        <v>0</v>
      </c>
      <c r="AK222" s="16">
        <f t="shared" si="160"/>
        <v>0</v>
      </c>
      <c r="AL222" s="16">
        <f t="shared" si="160"/>
        <v>0</v>
      </c>
      <c r="AM222" s="16">
        <f t="shared" si="160"/>
        <v>0</v>
      </c>
      <c r="AN222" s="16">
        <f t="shared" si="160"/>
        <v>0</v>
      </c>
      <c r="AO222" s="16">
        <f t="shared" si="160"/>
        <v>0</v>
      </c>
      <c r="AP222" s="16">
        <f t="shared" si="160"/>
        <v>0</v>
      </c>
      <c r="AQ222" s="16">
        <f t="shared" si="160"/>
        <v>0</v>
      </c>
      <c r="AR222" s="16">
        <f t="shared" si="160"/>
        <v>0</v>
      </c>
      <c r="AT222" s="39" t="s">
        <v>88</v>
      </c>
      <c r="AU222" s="39" t="s">
        <v>57</v>
      </c>
      <c r="AV222" s="39" t="s">
        <v>57</v>
      </c>
      <c r="AW222" s="39" t="s">
        <v>57</v>
      </c>
      <c r="AX222" s="39" t="s">
        <v>57</v>
      </c>
      <c r="AY222" s="39" t="s">
        <v>57</v>
      </c>
      <c r="AZ222" s="39" t="s">
        <v>57</v>
      </c>
      <c r="BA222" s="39" t="s">
        <v>57</v>
      </c>
      <c r="BB222" s="39" t="s">
        <v>57</v>
      </c>
      <c r="BC222" s="39" t="s">
        <v>57</v>
      </c>
      <c r="BE222" s="8"/>
      <c r="BF222" s="8"/>
      <c r="BG222" s="8"/>
      <c r="BH222" s="8"/>
      <c r="BI222" s="8"/>
      <c r="BJ222" s="8"/>
      <c r="BK222" s="8"/>
      <c r="BL222" s="8"/>
      <c r="BM222" s="8"/>
      <c r="BN222" s="8"/>
    </row>
    <row r="223" spans="4:66" outlineLevel="1">
      <c r="D223" s="41" t="str">
        <f>INDEX($AT223:$BC223,MATCH(General!$F$14,$AT$4:$BC$4,0))</f>
        <v>Total cost - with taxes and subsidies</v>
      </c>
      <c r="E223" s="17" t="str">
        <f>General!$F$16</f>
        <v>EUR</v>
      </c>
      <c r="F223" s="28">
        <f>SUM(I223:AR223)</f>
        <v>0</v>
      </c>
      <c r="I223" s="16">
        <f>I217*I219</f>
        <v>0</v>
      </c>
      <c r="J223" s="16">
        <f t="shared" ref="J223:P223" si="161">J217*J219</f>
        <v>0</v>
      </c>
      <c r="K223" s="16">
        <f t="shared" si="161"/>
        <v>0</v>
      </c>
      <c r="L223" s="16">
        <f t="shared" si="161"/>
        <v>0</v>
      </c>
      <c r="M223" s="16">
        <f t="shared" si="161"/>
        <v>0</v>
      </c>
      <c r="N223" s="16">
        <f t="shared" si="161"/>
        <v>0</v>
      </c>
      <c r="O223" s="16">
        <f t="shared" si="161"/>
        <v>0</v>
      </c>
      <c r="P223" s="16">
        <f t="shared" si="161"/>
        <v>0</v>
      </c>
      <c r="Q223" s="16">
        <f t="shared" ref="Q223:AR223" si="162">Q217*Q219</f>
        <v>0</v>
      </c>
      <c r="R223" s="16">
        <f t="shared" si="162"/>
        <v>0</v>
      </c>
      <c r="S223" s="16">
        <f t="shared" si="162"/>
        <v>0</v>
      </c>
      <c r="T223" s="16">
        <f t="shared" si="162"/>
        <v>0</v>
      </c>
      <c r="U223" s="16">
        <f t="shared" si="162"/>
        <v>0</v>
      </c>
      <c r="V223" s="16">
        <f t="shared" si="162"/>
        <v>0</v>
      </c>
      <c r="W223" s="16">
        <f t="shared" si="162"/>
        <v>0</v>
      </c>
      <c r="X223" s="16">
        <f t="shared" si="162"/>
        <v>0</v>
      </c>
      <c r="Y223" s="16">
        <f t="shared" si="162"/>
        <v>0</v>
      </c>
      <c r="Z223" s="16">
        <f t="shared" si="162"/>
        <v>0</v>
      </c>
      <c r="AA223" s="16">
        <f t="shared" si="162"/>
        <v>0</v>
      </c>
      <c r="AB223" s="16">
        <f t="shared" si="162"/>
        <v>0</v>
      </c>
      <c r="AC223" s="16">
        <f t="shared" si="162"/>
        <v>0</v>
      </c>
      <c r="AD223" s="16">
        <f t="shared" si="162"/>
        <v>0</v>
      </c>
      <c r="AE223" s="16">
        <f t="shared" si="162"/>
        <v>0</v>
      </c>
      <c r="AF223" s="16">
        <f t="shared" si="162"/>
        <v>0</v>
      </c>
      <c r="AG223" s="16">
        <f t="shared" si="162"/>
        <v>0</v>
      </c>
      <c r="AH223" s="16">
        <f t="shared" si="162"/>
        <v>0</v>
      </c>
      <c r="AI223" s="16">
        <f t="shared" si="162"/>
        <v>0</v>
      </c>
      <c r="AJ223" s="16">
        <f t="shared" si="162"/>
        <v>0</v>
      </c>
      <c r="AK223" s="16">
        <f t="shared" si="162"/>
        <v>0</v>
      </c>
      <c r="AL223" s="16">
        <f t="shared" si="162"/>
        <v>0</v>
      </c>
      <c r="AM223" s="16">
        <f t="shared" si="162"/>
        <v>0</v>
      </c>
      <c r="AN223" s="16">
        <f t="shared" si="162"/>
        <v>0</v>
      </c>
      <c r="AO223" s="16">
        <f t="shared" si="162"/>
        <v>0</v>
      </c>
      <c r="AP223" s="16">
        <f t="shared" si="162"/>
        <v>0</v>
      </c>
      <c r="AQ223" s="16">
        <f t="shared" si="162"/>
        <v>0</v>
      </c>
      <c r="AR223" s="16">
        <f t="shared" si="162"/>
        <v>0</v>
      </c>
      <c r="AT223" s="39" t="s">
        <v>89</v>
      </c>
      <c r="AU223" s="39" t="s">
        <v>57</v>
      </c>
      <c r="AV223" s="39" t="s">
        <v>57</v>
      </c>
      <c r="AW223" s="39" t="s">
        <v>57</v>
      </c>
      <c r="AX223" s="39" t="s">
        <v>57</v>
      </c>
      <c r="AY223" s="39" t="s">
        <v>57</v>
      </c>
      <c r="AZ223" s="39" t="s">
        <v>57</v>
      </c>
      <c r="BA223" s="39" t="s">
        <v>57</v>
      </c>
      <c r="BB223" s="39" t="s">
        <v>57</v>
      </c>
      <c r="BC223" s="39" t="s">
        <v>57</v>
      </c>
      <c r="BE223" s="8"/>
      <c r="BF223" s="8"/>
      <c r="BG223" s="8"/>
      <c r="BH223" s="8"/>
      <c r="BI223" s="8"/>
      <c r="BJ223" s="8"/>
      <c r="BK223" s="8"/>
      <c r="BL223" s="8"/>
      <c r="BM223" s="8"/>
      <c r="BN223" s="8"/>
    </row>
    <row r="224" spans="4:66" outlineLevel="1">
      <c r="E224" s="11"/>
    </row>
    <row r="225" spans="4:66" outlineLevel="1">
      <c r="D225" s="2" t="str">
        <f>INDEX($AT225:$BC225,MATCH(General!$F$14,$AT$4:$BC$4,0))</f>
        <v>LPG</v>
      </c>
      <c r="E225" s="11"/>
      <c r="AT225" s="39" t="s">
        <v>68</v>
      </c>
      <c r="AU225" s="39" t="s">
        <v>57</v>
      </c>
      <c r="AV225" s="39" t="s">
        <v>57</v>
      </c>
      <c r="AW225" s="39" t="s">
        <v>57</v>
      </c>
      <c r="AX225" s="39" t="s">
        <v>57</v>
      </c>
      <c r="AY225" s="39" t="s">
        <v>57</v>
      </c>
      <c r="AZ225" s="39" t="s">
        <v>57</v>
      </c>
      <c r="BA225" s="39" t="s">
        <v>57</v>
      </c>
      <c r="BB225" s="39" t="s">
        <v>57</v>
      </c>
      <c r="BC225" s="39" t="s">
        <v>57</v>
      </c>
    </row>
    <row r="226" spans="4:66" outlineLevel="1">
      <c r="D226" s="12" t="str">
        <f>INDEX($AT226:$BC226,MATCH(General!$F$14,$AT$4:$BC$4,0))</f>
        <v>Quantity</v>
      </c>
      <c r="E226" s="11" t="str">
        <f>INDEX($BC226:$BL226,MATCH(General!$F$14,$BC$4:$BL$4,0))</f>
        <v>kWh</v>
      </c>
      <c r="F226" s="25">
        <f>SUM(I226:AR226)</f>
        <v>0</v>
      </c>
      <c r="I226" s="104">
        <f>OPEX!G29</f>
        <v>0</v>
      </c>
      <c r="J226" s="104">
        <f>OPEX!H29</f>
        <v>0</v>
      </c>
      <c r="K226" s="104">
        <f>OPEX!I29</f>
        <v>0</v>
      </c>
      <c r="L226" s="104">
        <f>OPEX!J29</f>
        <v>0</v>
      </c>
      <c r="M226" s="104">
        <f>OPEX!K29</f>
        <v>0</v>
      </c>
      <c r="N226" s="104">
        <f>OPEX!L29</f>
        <v>0</v>
      </c>
      <c r="O226" s="104">
        <f>OPEX!M29</f>
        <v>0</v>
      </c>
      <c r="P226" s="104">
        <f>OPEX!N29</f>
        <v>0</v>
      </c>
      <c r="Q226" s="104">
        <f>OPEX!O29</f>
        <v>0</v>
      </c>
      <c r="R226" s="104">
        <f>OPEX!P29</f>
        <v>0</v>
      </c>
      <c r="S226" s="104">
        <f>OPEX!Q29</f>
        <v>0</v>
      </c>
      <c r="T226" s="104">
        <f>OPEX!R29</f>
        <v>0</v>
      </c>
      <c r="U226" s="104">
        <f>OPEX!S29</f>
        <v>0</v>
      </c>
      <c r="V226" s="104">
        <f>OPEX!T29</f>
        <v>0</v>
      </c>
      <c r="W226" s="104">
        <f>OPEX!U29</f>
        <v>0</v>
      </c>
      <c r="X226" s="104">
        <f>OPEX!V29</f>
        <v>0</v>
      </c>
      <c r="Y226" s="104">
        <f>OPEX!W29</f>
        <v>0</v>
      </c>
      <c r="Z226" s="104">
        <f>OPEX!X29</f>
        <v>0</v>
      </c>
      <c r="AA226" s="104">
        <f>OPEX!Y29</f>
        <v>0</v>
      </c>
      <c r="AB226" s="104">
        <f>OPEX!Z29</f>
        <v>0</v>
      </c>
      <c r="AC226" s="104">
        <f>OPEX!AA29</f>
        <v>0</v>
      </c>
      <c r="AD226" s="104">
        <f>OPEX!AB29</f>
        <v>0</v>
      </c>
      <c r="AE226" s="104">
        <f>OPEX!AC29</f>
        <v>0</v>
      </c>
      <c r="AF226" s="104">
        <f>OPEX!AD29</f>
        <v>0</v>
      </c>
      <c r="AG226" s="104">
        <f>OPEX!AE29</f>
        <v>0</v>
      </c>
      <c r="AH226" s="104">
        <f>OPEX!AF29</f>
        <v>0</v>
      </c>
      <c r="AI226" s="104">
        <f>OPEX!AG29</f>
        <v>0</v>
      </c>
      <c r="AJ226" s="104">
        <f>OPEX!AH29</f>
        <v>0</v>
      </c>
      <c r="AK226" s="104">
        <f>OPEX!AI29</f>
        <v>0</v>
      </c>
      <c r="AL226" s="104">
        <f>OPEX!AJ29</f>
        <v>0</v>
      </c>
      <c r="AM226" s="104">
        <f>OPEX!AK29</f>
        <v>0</v>
      </c>
      <c r="AN226" s="104">
        <f>OPEX!AL29</f>
        <v>0</v>
      </c>
      <c r="AO226" s="104">
        <f>OPEX!AM29</f>
        <v>0</v>
      </c>
      <c r="AP226" s="104">
        <f>OPEX!AN29</f>
        <v>0</v>
      </c>
      <c r="AQ226" s="104">
        <f>OPEX!AO29</f>
        <v>0</v>
      </c>
      <c r="AR226" s="104">
        <f>OPEX!AP29</f>
        <v>0</v>
      </c>
      <c r="AT226" s="39" t="s">
        <v>51</v>
      </c>
      <c r="AU226" s="39" t="s">
        <v>57</v>
      </c>
      <c r="AV226" s="39" t="s">
        <v>57</v>
      </c>
      <c r="AW226" s="39" t="s">
        <v>57</v>
      </c>
      <c r="AX226" s="39" t="s">
        <v>57</v>
      </c>
      <c r="AY226" s="39" t="s">
        <v>57</v>
      </c>
      <c r="AZ226" s="39" t="s">
        <v>57</v>
      </c>
      <c r="BA226" s="39" t="s">
        <v>57</v>
      </c>
      <c r="BB226" s="39" t="s">
        <v>57</v>
      </c>
      <c r="BC226" s="39" t="s">
        <v>57</v>
      </c>
      <c r="BE226" s="39" t="s">
        <v>52</v>
      </c>
      <c r="BF226" s="39" t="s">
        <v>52</v>
      </c>
      <c r="BG226" s="39" t="s">
        <v>57</v>
      </c>
      <c r="BH226" s="39" t="s">
        <v>57</v>
      </c>
      <c r="BI226" s="39" t="s">
        <v>57</v>
      </c>
      <c r="BJ226" s="39" t="s">
        <v>57</v>
      </c>
      <c r="BK226" s="39" t="s">
        <v>57</v>
      </c>
      <c r="BL226" s="39" t="s">
        <v>57</v>
      </c>
      <c r="BM226" s="39" t="s">
        <v>57</v>
      </c>
      <c r="BN226" s="39" t="s">
        <v>57</v>
      </c>
    </row>
    <row r="227" spans="4:66" outlineLevel="1">
      <c r="D227" s="12" t="str">
        <f>INDEX($AT227:$BC227,MATCH(General!$F$14,$AT$4:$BC$4,0))</f>
        <v>Price without taxes and subsidies</v>
      </c>
      <c r="E227" s="11" t="str">
        <f>General!$F$16&amp;" / "&amp;INDEX($BC227:$BL227,MATCH(General!$F$14,$BC$4:$BL$4,0))</f>
        <v>EUR / kWh</v>
      </c>
      <c r="I227" s="108">
        <f>OPEX!G30</f>
        <v>0</v>
      </c>
      <c r="J227" s="108">
        <f>OPEX!H30</f>
        <v>0</v>
      </c>
      <c r="K227" s="108">
        <f>OPEX!I30</f>
        <v>0</v>
      </c>
      <c r="L227" s="108">
        <f>OPEX!J30</f>
        <v>0</v>
      </c>
      <c r="M227" s="108">
        <f>OPEX!K30</f>
        <v>0</v>
      </c>
      <c r="N227" s="108">
        <f>OPEX!L30</f>
        <v>0</v>
      </c>
      <c r="O227" s="108">
        <f>OPEX!M30</f>
        <v>0</v>
      </c>
      <c r="P227" s="108">
        <f>OPEX!N30</f>
        <v>0</v>
      </c>
      <c r="Q227" s="108">
        <f>OPEX!O30</f>
        <v>0</v>
      </c>
      <c r="R227" s="108">
        <f>OPEX!P30</f>
        <v>0</v>
      </c>
      <c r="S227" s="108">
        <f>OPEX!Q30</f>
        <v>0</v>
      </c>
      <c r="T227" s="108">
        <f>OPEX!R30</f>
        <v>0</v>
      </c>
      <c r="U227" s="108">
        <f>OPEX!S30</f>
        <v>0</v>
      </c>
      <c r="V227" s="108">
        <f>OPEX!T30</f>
        <v>0</v>
      </c>
      <c r="W227" s="108">
        <f>OPEX!U30</f>
        <v>0</v>
      </c>
      <c r="X227" s="108">
        <f>OPEX!V30</f>
        <v>0</v>
      </c>
      <c r="Y227" s="108">
        <f>OPEX!W30</f>
        <v>0</v>
      </c>
      <c r="Z227" s="108">
        <f>OPEX!X30</f>
        <v>0</v>
      </c>
      <c r="AA227" s="108">
        <f>OPEX!Y30</f>
        <v>0</v>
      </c>
      <c r="AB227" s="108">
        <f>OPEX!Z30</f>
        <v>0</v>
      </c>
      <c r="AC227" s="108">
        <f>OPEX!AA30</f>
        <v>0</v>
      </c>
      <c r="AD227" s="108">
        <f>OPEX!AB30</f>
        <v>0</v>
      </c>
      <c r="AE227" s="108">
        <f>OPEX!AC30</f>
        <v>0</v>
      </c>
      <c r="AF227" s="108">
        <f>OPEX!AD30</f>
        <v>0</v>
      </c>
      <c r="AG227" s="108">
        <f>OPEX!AE30</f>
        <v>0</v>
      </c>
      <c r="AH227" s="108">
        <f>OPEX!AF30</f>
        <v>0</v>
      </c>
      <c r="AI227" s="108">
        <f>OPEX!AG30</f>
        <v>0</v>
      </c>
      <c r="AJ227" s="108">
        <f>OPEX!AH30</f>
        <v>0</v>
      </c>
      <c r="AK227" s="108">
        <f>OPEX!AI30</f>
        <v>0</v>
      </c>
      <c r="AL227" s="108">
        <f>OPEX!AJ30</f>
        <v>0</v>
      </c>
      <c r="AM227" s="108">
        <f>OPEX!AK30</f>
        <v>0</v>
      </c>
      <c r="AN227" s="108">
        <f>OPEX!AL30</f>
        <v>0</v>
      </c>
      <c r="AO227" s="108">
        <f>OPEX!AM30</f>
        <v>0</v>
      </c>
      <c r="AP227" s="108">
        <f>OPEX!AN30</f>
        <v>0</v>
      </c>
      <c r="AQ227" s="108">
        <f>OPEX!AO30</f>
        <v>0</v>
      </c>
      <c r="AR227" s="108">
        <f>OPEX!AP30</f>
        <v>0</v>
      </c>
      <c r="AT227" s="39" t="s">
        <v>83</v>
      </c>
      <c r="AU227" s="39" t="s">
        <v>57</v>
      </c>
      <c r="AV227" s="39" t="s">
        <v>57</v>
      </c>
      <c r="AW227" s="39" t="s">
        <v>57</v>
      </c>
      <c r="AX227" s="39" t="s">
        <v>57</v>
      </c>
      <c r="AY227" s="39" t="s">
        <v>57</v>
      </c>
      <c r="AZ227" s="39" t="s">
        <v>57</v>
      </c>
      <c r="BA227" s="39" t="s">
        <v>57</v>
      </c>
      <c r="BB227" s="39" t="s">
        <v>57</v>
      </c>
      <c r="BC227" s="39" t="s">
        <v>57</v>
      </c>
      <c r="BE227" s="39" t="s">
        <v>52</v>
      </c>
      <c r="BF227" s="39" t="s">
        <v>52</v>
      </c>
      <c r="BG227" s="39" t="s">
        <v>57</v>
      </c>
      <c r="BH227" s="39" t="s">
        <v>57</v>
      </c>
      <c r="BI227" s="39" t="s">
        <v>57</v>
      </c>
      <c r="BJ227" s="39" t="s">
        <v>57</v>
      </c>
      <c r="BK227" s="39" t="s">
        <v>57</v>
      </c>
      <c r="BL227" s="39" t="s">
        <v>57</v>
      </c>
      <c r="BM227" s="39" t="s">
        <v>57</v>
      </c>
      <c r="BN227" s="39" t="s">
        <v>57</v>
      </c>
    </row>
    <row r="228" spans="4:66" outlineLevel="1">
      <c r="D228" s="12" t="str">
        <f>INDEX($AT228:$BC228,MATCH(General!$F$14,$AT$4:$BC$4,0))</f>
        <v>Price with taxes and subsidies</v>
      </c>
      <c r="E228" s="11" t="str">
        <f>General!$F$16&amp;" / "&amp;INDEX($BC228:$BL228,MATCH(General!$F$14,$BC$4:$BL$4,0))</f>
        <v>EUR / kWh</v>
      </c>
      <c r="I228" s="27">
        <f>SUM(I227,I229:I230)</f>
        <v>0</v>
      </c>
      <c r="J228" s="27">
        <f t="shared" ref="J228" si="163">SUM(J227,J229:J230)</f>
        <v>0</v>
      </c>
      <c r="K228" s="27">
        <f t="shared" ref="K228" si="164">SUM(K227,K229:K230)</f>
        <v>0</v>
      </c>
      <c r="L228" s="27">
        <f t="shared" ref="L228" si="165">SUM(L227,L229:L230)</f>
        <v>0</v>
      </c>
      <c r="M228" s="27">
        <f t="shared" ref="M228" si="166">SUM(M227,M229:M230)</f>
        <v>0</v>
      </c>
      <c r="N228" s="27">
        <f t="shared" ref="N228" si="167">SUM(N227,N229:N230)</f>
        <v>0</v>
      </c>
      <c r="O228" s="27">
        <f t="shared" ref="O228" si="168">SUM(O227,O229:O230)</f>
        <v>0</v>
      </c>
      <c r="P228" s="27">
        <f t="shared" ref="P228:AR228" si="169">SUM(P227,P229:P230)</f>
        <v>0</v>
      </c>
      <c r="Q228" s="27">
        <f t="shared" si="169"/>
        <v>0</v>
      </c>
      <c r="R228" s="27">
        <f t="shared" si="169"/>
        <v>0</v>
      </c>
      <c r="S228" s="27">
        <f t="shared" si="169"/>
        <v>0</v>
      </c>
      <c r="T228" s="27">
        <f t="shared" si="169"/>
        <v>0</v>
      </c>
      <c r="U228" s="27">
        <f t="shared" si="169"/>
        <v>0</v>
      </c>
      <c r="V228" s="27">
        <f t="shared" si="169"/>
        <v>0</v>
      </c>
      <c r="W228" s="27">
        <f t="shared" si="169"/>
        <v>0</v>
      </c>
      <c r="X228" s="27">
        <f t="shared" si="169"/>
        <v>0</v>
      </c>
      <c r="Y228" s="27">
        <f t="shared" si="169"/>
        <v>0</v>
      </c>
      <c r="Z228" s="27">
        <f t="shared" si="169"/>
        <v>0</v>
      </c>
      <c r="AA228" s="27">
        <f t="shared" si="169"/>
        <v>0</v>
      </c>
      <c r="AB228" s="27">
        <f t="shared" si="169"/>
        <v>0</v>
      </c>
      <c r="AC228" s="27">
        <f t="shared" si="169"/>
        <v>0</v>
      </c>
      <c r="AD228" s="27">
        <f t="shared" si="169"/>
        <v>0</v>
      </c>
      <c r="AE228" s="27">
        <f t="shared" si="169"/>
        <v>0</v>
      </c>
      <c r="AF228" s="27">
        <f t="shared" si="169"/>
        <v>0</v>
      </c>
      <c r="AG228" s="27">
        <f t="shared" si="169"/>
        <v>0</v>
      </c>
      <c r="AH228" s="27">
        <f t="shared" si="169"/>
        <v>0</v>
      </c>
      <c r="AI228" s="27">
        <f t="shared" si="169"/>
        <v>0</v>
      </c>
      <c r="AJ228" s="27">
        <f t="shared" si="169"/>
        <v>0</v>
      </c>
      <c r="AK228" s="27">
        <f t="shared" si="169"/>
        <v>0</v>
      </c>
      <c r="AL228" s="27">
        <f t="shared" si="169"/>
        <v>0</v>
      </c>
      <c r="AM228" s="27">
        <f t="shared" si="169"/>
        <v>0</v>
      </c>
      <c r="AN228" s="27">
        <f t="shared" si="169"/>
        <v>0</v>
      </c>
      <c r="AO228" s="27">
        <f t="shared" si="169"/>
        <v>0</v>
      </c>
      <c r="AP228" s="27">
        <f t="shared" si="169"/>
        <v>0</v>
      </c>
      <c r="AQ228" s="27">
        <f t="shared" si="169"/>
        <v>0</v>
      </c>
      <c r="AR228" s="27">
        <f t="shared" si="169"/>
        <v>0</v>
      </c>
      <c r="AT228" s="39" t="s">
        <v>78</v>
      </c>
      <c r="AU228" s="39" t="s">
        <v>57</v>
      </c>
      <c r="AV228" s="39" t="s">
        <v>57</v>
      </c>
      <c r="AW228" s="39" t="s">
        <v>57</v>
      </c>
      <c r="AX228" s="39" t="s">
        <v>57</v>
      </c>
      <c r="AY228" s="39" t="s">
        <v>57</v>
      </c>
      <c r="AZ228" s="39" t="s">
        <v>57</v>
      </c>
      <c r="BA228" s="39" t="s">
        <v>57</v>
      </c>
      <c r="BB228" s="39" t="s">
        <v>57</v>
      </c>
      <c r="BC228" s="39" t="s">
        <v>57</v>
      </c>
      <c r="BE228" s="39" t="s">
        <v>52</v>
      </c>
      <c r="BF228" s="39" t="s">
        <v>52</v>
      </c>
      <c r="BG228" s="39" t="s">
        <v>57</v>
      </c>
      <c r="BH228" s="39" t="s">
        <v>57</v>
      </c>
      <c r="BI228" s="39" t="s">
        <v>57</v>
      </c>
      <c r="BJ228" s="39" t="s">
        <v>57</v>
      </c>
      <c r="BK228" s="39" t="s">
        <v>57</v>
      </c>
      <c r="BL228" s="39" t="s">
        <v>57</v>
      </c>
      <c r="BM228" s="39" t="s">
        <v>57</v>
      </c>
      <c r="BN228" s="39" t="s">
        <v>57</v>
      </c>
    </row>
    <row r="229" spans="4:66" ht="12" outlineLevel="1">
      <c r="D229" s="40" t="str">
        <f>INDEX($AT229:$BC229,MATCH(General!$F$14,$AT$4:$BC$4,0))</f>
        <v>VAT / special taxes</v>
      </c>
      <c r="E229" s="18" t="str">
        <f>General!$F$16&amp;" / "&amp;INDEX($BC229:$BL229,MATCH(General!$F$14,$BC$4:$BL$4,0))</f>
        <v>EUR / kWh</v>
      </c>
      <c r="I229" s="117">
        <f>OPEX!G32</f>
        <v>0</v>
      </c>
      <c r="J229" s="117">
        <f>OPEX!H32</f>
        <v>0</v>
      </c>
      <c r="K229" s="117">
        <f>OPEX!I32</f>
        <v>0</v>
      </c>
      <c r="L229" s="117">
        <f>OPEX!J32</f>
        <v>0</v>
      </c>
      <c r="M229" s="117">
        <f>OPEX!K32</f>
        <v>0</v>
      </c>
      <c r="N229" s="117">
        <f>OPEX!L32</f>
        <v>0</v>
      </c>
      <c r="O229" s="117">
        <f>OPEX!M32</f>
        <v>0</v>
      </c>
      <c r="P229" s="117">
        <f>OPEX!N32</f>
        <v>0</v>
      </c>
      <c r="Q229" s="117">
        <f>OPEX!O32</f>
        <v>0</v>
      </c>
      <c r="R229" s="117">
        <f>OPEX!P32</f>
        <v>0</v>
      </c>
      <c r="S229" s="117">
        <f>OPEX!Q32</f>
        <v>0</v>
      </c>
      <c r="T229" s="117">
        <f>OPEX!R32</f>
        <v>0</v>
      </c>
      <c r="U229" s="117">
        <f>OPEX!S32</f>
        <v>0</v>
      </c>
      <c r="V229" s="117">
        <f>OPEX!T32</f>
        <v>0</v>
      </c>
      <c r="W229" s="117">
        <f>OPEX!U32</f>
        <v>0</v>
      </c>
      <c r="X229" s="117">
        <f>OPEX!V32</f>
        <v>0</v>
      </c>
      <c r="Y229" s="117">
        <f>OPEX!W32</f>
        <v>0</v>
      </c>
      <c r="Z229" s="117">
        <f>OPEX!X32</f>
        <v>0</v>
      </c>
      <c r="AA229" s="117">
        <f>OPEX!Y32</f>
        <v>0</v>
      </c>
      <c r="AB229" s="117">
        <f>OPEX!Z32</f>
        <v>0</v>
      </c>
      <c r="AC229" s="117">
        <f>OPEX!AA32</f>
        <v>0</v>
      </c>
      <c r="AD229" s="117">
        <f>OPEX!AB32</f>
        <v>0</v>
      </c>
      <c r="AE229" s="117">
        <f>OPEX!AC32</f>
        <v>0</v>
      </c>
      <c r="AF229" s="117">
        <f>OPEX!AD32</f>
        <v>0</v>
      </c>
      <c r="AG229" s="117">
        <f>OPEX!AE32</f>
        <v>0</v>
      </c>
      <c r="AH229" s="117">
        <f>OPEX!AF32</f>
        <v>0</v>
      </c>
      <c r="AI229" s="117">
        <f>OPEX!AG32</f>
        <v>0</v>
      </c>
      <c r="AJ229" s="117">
        <f>OPEX!AH32</f>
        <v>0</v>
      </c>
      <c r="AK229" s="117">
        <f>OPEX!AI32</f>
        <v>0</v>
      </c>
      <c r="AL229" s="117">
        <f>OPEX!AJ32</f>
        <v>0</v>
      </c>
      <c r="AM229" s="117">
        <f>OPEX!AK32</f>
        <v>0</v>
      </c>
      <c r="AN229" s="117">
        <f>OPEX!AL32</f>
        <v>0</v>
      </c>
      <c r="AO229" s="117">
        <f>OPEX!AM32</f>
        <v>0</v>
      </c>
      <c r="AP229" s="117">
        <f>OPEX!AN32</f>
        <v>0</v>
      </c>
      <c r="AQ229" s="117">
        <f>OPEX!AO32</f>
        <v>0</v>
      </c>
      <c r="AR229" s="117">
        <f>OPEX!AP32</f>
        <v>0</v>
      </c>
      <c r="AT229" s="39" t="s">
        <v>504</v>
      </c>
      <c r="AU229" s="39" t="s">
        <v>57</v>
      </c>
      <c r="AV229" s="39" t="s">
        <v>57</v>
      </c>
      <c r="AW229" s="39" t="s">
        <v>57</v>
      </c>
      <c r="AX229" s="39" t="s">
        <v>57</v>
      </c>
      <c r="AY229" s="39" t="s">
        <v>57</v>
      </c>
      <c r="AZ229" s="39" t="s">
        <v>57</v>
      </c>
      <c r="BA229" s="39" t="s">
        <v>57</v>
      </c>
      <c r="BB229" s="39" t="s">
        <v>57</v>
      </c>
      <c r="BC229" s="39" t="s">
        <v>57</v>
      </c>
      <c r="BE229" s="39" t="s">
        <v>52</v>
      </c>
      <c r="BF229" s="39" t="s">
        <v>52</v>
      </c>
      <c r="BG229" s="39" t="s">
        <v>57</v>
      </c>
      <c r="BH229" s="39" t="s">
        <v>57</v>
      </c>
      <c r="BI229" s="39" t="s">
        <v>57</v>
      </c>
      <c r="BJ229" s="39" t="s">
        <v>57</v>
      </c>
      <c r="BK229" s="39" t="s">
        <v>57</v>
      </c>
      <c r="BL229" s="39" t="s">
        <v>57</v>
      </c>
      <c r="BM229" s="39" t="s">
        <v>57</v>
      </c>
      <c r="BN229" s="39" t="s">
        <v>57</v>
      </c>
    </row>
    <row r="230" spans="4:66" ht="12" outlineLevel="1">
      <c r="D230" s="40" t="str">
        <f>INDEX($AT230:$BC230,MATCH(General!$F$14,$AT$4:$BC$4,0))</f>
        <v>Subsidies</v>
      </c>
      <c r="E230" s="18" t="str">
        <f>General!$F$16&amp;" / "&amp;INDEX($BC230:$BL230,MATCH(General!$F$14,$BC$4:$BL$4,0))</f>
        <v>EUR / kWh</v>
      </c>
      <c r="I230" s="117">
        <f>OPEX!G33</f>
        <v>0</v>
      </c>
      <c r="J230" s="117">
        <f>OPEX!H33</f>
        <v>0</v>
      </c>
      <c r="K230" s="117">
        <f>OPEX!I33</f>
        <v>0</v>
      </c>
      <c r="L230" s="117">
        <f>OPEX!J33</f>
        <v>0</v>
      </c>
      <c r="M230" s="117">
        <f>OPEX!K33</f>
        <v>0</v>
      </c>
      <c r="N230" s="117">
        <f>OPEX!L33</f>
        <v>0</v>
      </c>
      <c r="O230" s="117">
        <f>OPEX!M33</f>
        <v>0</v>
      </c>
      <c r="P230" s="117">
        <f>OPEX!N33</f>
        <v>0</v>
      </c>
      <c r="Q230" s="117">
        <f>OPEX!O33</f>
        <v>0</v>
      </c>
      <c r="R230" s="117">
        <f>OPEX!P33</f>
        <v>0</v>
      </c>
      <c r="S230" s="117">
        <f>OPEX!Q33</f>
        <v>0</v>
      </c>
      <c r="T230" s="117">
        <f>OPEX!R33</f>
        <v>0</v>
      </c>
      <c r="U230" s="117">
        <f>OPEX!S33</f>
        <v>0</v>
      </c>
      <c r="V230" s="117">
        <f>OPEX!T33</f>
        <v>0</v>
      </c>
      <c r="W230" s="117">
        <f>OPEX!U33</f>
        <v>0</v>
      </c>
      <c r="X230" s="117">
        <f>OPEX!V33</f>
        <v>0</v>
      </c>
      <c r="Y230" s="117">
        <f>OPEX!W33</f>
        <v>0</v>
      </c>
      <c r="Z230" s="117">
        <f>OPEX!X33</f>
        <v>0</v>
      </c>
      <c r="AA230" s="117">
        <f>OPEX!Y33</f>
        <v>0</v>
      </c>
      <c r="AB230" s="117">
        <f>OPEX!Z33</f>
        <v>0</v>
      </c>
      <c r="AC230" s="117">
        <f>OPEX!AA33</f>
        <v>0</v>
      </c>
      <c r="AD230" s="117">
        <f>OPEX!AB33</f>
        <v>0</v>
      </c>
      <c r="AE230" s="117">
        <f>OPEX!AC33</f>
        <v>0</v>
      </c>
      <c r="AF230" s="117">
        <f>OPEX!AD33</f>
        <v>0</v>
      </c>
      <c r="AG230" s="117">
        <f>OPEX!AE33</f>
        <v>0</v>
      </c>
      <c r="AH230" s="117">
        <f>OPEX!AF33</f>
        <v>0</v>
      </c>
      <c r="AI230" s="117">
        <f>OPEX!AG33</f>
        <v>0</v>
      </c>
      <c r="AJ230" s="117">
        <f>OPEX!AH33</f>
        <v>0</v>
      </c>
      <c r="AK230" s="117">
        <f>OPEX!AI33</f>
        <v>0</v>
      </c>
      <c r="AL230" s="117">
        <f>OPEX!AJ33</f>
        <v>0</v>
      </c>
      <c r="AM230" s="117">
        <f>OPEX!AK33</f>
        <v>0</v>
      </c>
      <c r="AN230" s="117">
        <f>OPEX!AL33</f>
        <v>0</v>
      </c>
      <c r="AO230" s="117">
        <f>OPEX!AM33</f>
        <v>0</v>
      </c>
      <c r="AP230" s="117">
        <f>OPEX!AN33</f>
        <v>0</v>
      </c>
      <c r="AQ230" s="117">
        <f>OPEX!AO33</f>
        <v>0</v>
      </c>
      <c r="AR230" s="117">
        <f>OPEX!AP33</f>
        <v>0</v>
      </c>
      <c r="AT230" s="39" t="s">
        <v>505</v>
      </c>
      <c r="AU230" s="39" t="s">
        <v>57</v>
      </c>
      <c r="AV230" s="39" t="s">
        <v>57</v>
      </c>
      <c r="AW230" s="39" t="s">
        <v>57</v>
      </c>
      <c r="AX230" s="39" t="s">
        <v>57</v>
      </c>
      <c r="AY230" s="39" t="s">
        <v>57</v>
      </c>
      <c r="AZ230" s="39" t="s">
        <v>57</v>
      </c>
      <c r="BA230" s="39" t="s">
        <v>57</v>
      </c>
      <c r="BB230" s="39" t="s">
        <v>57</v>
      </c>
      <c r="BC230" s="39" t="s">
        <v>57</v>
      </c>
      <c r="BE230" s="39" t="s">
        <v>52</v>
      </c>
      <c r="BF230" s="39" t="s">
        <v>52</v>
      </c>
      <c r="BG230" s="39" t="s">
        <v>57</v>
      </c>
      <c r="BH230" s="39" t="s">
        <v>57</v>
      </c>
      <c r="BI230" s="39" t="s">
        <v>57</v>
      </c>
      <c r="BJ230" s="39" t="s">
        <v>57</v>
      </c>
      <c r="BK230" s="39" t="s">
        <v>57</v>
      </c>
      <c r="BL230" s="39" t="s">
        <v>57</v>
      </c>
      <c r="BM230" s="39" t="s">
        <v>57</v>
      </c>
      <c r="BN230" s="39" t="s">
        <v>57</v>
      </c>
    </row>
    <row r="231" spans="4:66" outlineLevel="1">
      <c r="D231" s="41" t="str">
        <f>INDEX($AT231:$BC231,MATCH(General!$F$14,$AT$4:$BC$4,0))</f>
        <v>Total cost - without taxes and subsidies</v>
      </c>
      <c r="E231" s="17" t="str">
        <f>General!$F$16</f>
        <v>EUR</v>
      </c>
      <c r="F231" s="28">
        <f>SUM(I231:AR231)</f>
        <v>0</v>
      </c>
      <c r="I231" s="16">
        <f>I226*I227</f>
        <v>0</v>
      </c>
      <c r="J231" s="16">
        <f t="shared" ref="J231:P231" si="170">J226*J227</f>
        <v>0</v>
      </c>
      <c r="K231" s="16">
        <f t="shared" si="170"/>
        <v>0</v>
      </c>
      <c r="L231" s="16">
        <f t="shared" si="170"/>
        <v>0</v>
      </c>
      <c r="M231" s="16">
        <f t="shared" si="170"/>
        <v>0</v>
      </c>
      <c r="N231" s="16">
        <f t="shared" si="170"/>
        <v>0</v>
      </c>
      <c r="O231" s="16">
        <f t="shared" si="170"/>
        <v>0</v>
      </c>
      <c r="P231" s="16">
        <f t="shared" si="170"/>
        <v>0</v>
      </c>
      <c r="Q231" s="16">
        <f t="shared" ref="Q231:AR231" si="171">Q226*Q227</f>
        <v>0</v>
      </c>
      <c r="R231" s="16">
        <f t="shared" si="171"/>
        <v>0</v>
      </c>
      <c r="S231" s="16">
        <f t="shared" si="171"/>
        <v>0</v>
      </c>
      <c r="T231" s="16">
        <f t="shared" si="171"/>
        <v>0</v>
      </c>
      <c r="U231" s="16">
        <f t="shared" si="171"/>
        <v>0</v>
      </c>
      <c r="V231" s="16">
        <f t="shared" si="171"/>
        <v>0</v>
      </c>
      <c r="W231" s="16">
        <f t="shared" si="171"/>
        <v>0</v>
      </c>
      <c r="X231" s="16">
        <f t="shared" si="171"/>
        <v>0</v>
      </c>
      <c r="Y231" s="16">
        <f t="shared" si="171"/>
        <v>0</v>
      </c>
      <c r="Z231" s="16">
        <f t="shared" si="171"/>
        <v>0</v>
      </c>
      <c r="AA231" s="16">
        <f t="shared" si="171"/>
        <v>0</v>
      </c>
      <c r="AB231" s="16">
        <f t="shared" si="171"/>
        <v>0</v>
      </c>
      <c r="AC231" s="16">
        <f t="shared" si="171"/>
        <v>0</v>
      </c>
      <c r="AD231" s="16">
        <f t="shared" si="171"/>
        <v>0</v>
      </c>
      <c r="AE231" s="16">
        <f t="shared" si="171"/>
        <v>0</v>
      </c>
      <c r="AF231" s="16">
        <f t="shared" si="171"/>
        <v>0</v>
      </c>
      <c r="AG231" s="16">
        <f t="shared" si="171"/>
        <v>0</v>
      </c>
      <c r="AH231" s="16">
        <f t="shared" si="171"/>
        <v>0</v>
      </c>
      <c r="AI231" s="16">
        <f t="shared" si="171"/>
        <v>0</v>
      </c>
      <c r="AJ231" s="16">
        <f t="shared" si="171"/>
        <v>0</v>
      </c>
      <c r="AK231" s="16">
        <f t="shared" si="171"/>
        <v>0</v>
      </c>
      <c r="AL231" s="16">
        <f t="shared" si="171"/>
        <v>0</v>
      </c>
      <c r="AM231" s="16">
        <f t="shared" si="171"/>
        <v>0</v>
      </c>
      <c r="AN231" s="16">
        <f t="shared" si="171"/>
        <v>0</v>
      </c>
      <c r="AO231" s="16">
        <f t="shared" si="171"/>
        <v>0</v>
      </c>
      <c r="AP231" s="16">
        <f t="shared" si="171"/>
        <v>0</v>
      </c>
      <c r="AQ231" s="16">
        <f t="shared" si="171"/>
        <v>0</v>
      </c>
      <c r="AR231" s="16">
        <f t="shared" si="171"/>
        <v>0</v>
      </c>
      <c r="AT231" s="39" t="s">
        <v>88</v>
      </c>
      <c r="AU231" s="39" t="s">
        <v>57</v>
      </c>
      <c r="AV231" s="39" t="s">
        <v>57</v>
      </c>
      <c r="AW231" s="39" t="s">
        <v>57</v>
      </c>
      <c r="AX231" s="39" t="s">
        <v>57</v>
      </c>
      <c r="AY231" s="39" t="s">
        <v>57</v>
      </c>
      <c r="AZ231" s="39" t="s">
        <v>57</v>
      </c>
      <c r="BA231" s="39" t="s">
        <v>57</v>
      </c>
      <c r="BB231" s="39" t="s">
        <v>57</v>
      </c>
      <c r="BC231" s="39" t="s">
        <v>57</v>
      </c>
      <c r="BE231" s="8"/>
      <c r="BF231" s="8"/>
      <c r="BG231" s="8"/>
      <c r="BH231" s="8"/>
      <c r="BI231" s="8"/>
      <c r="BJ231" s="8"/>
      <c r="BK231" s="8"/>
      <c r="BL231" s="8"/>
      <c r="BM231" s="8"/>
      <c r="BN231" s="8"/>
    </row>
    <row r="232" spans="4:66" outlineLevel="1">
      <c r="D232" s="41" t="str">
        <f>INDEX($AT232:$BC232,MATCH(General!$F$14,$AT$4:$BC$4,0))</f>
        <v>Total cost - with taxes and subsidies</v>
      </c>
      <c r="E232" s="17" t="str">
        <f>General!$F$16</f>
        <v>EUR</v>
      </c>
      <c r="F232" s="28">
        <f>SUM(I232:AR232)</f>
        <v>0</v>
      </c>
      <c r="I232" s="16">
        <f>I226*I228</f>
        <v>0</v>
      </c>
      <c r="J232" s="16">
        <f t="shared" ref="J232:P232" si="172">J226*J228</f>
        <v>0</v>
      </c>
      <c r="K232" s="16">
        <f t="shared" si="172"/>
        <v>0</v>
      </c>
      <c r="L232" s="16">
        <f t="shared" si="172"/>
        <v>0</v>
      </c>
      <c r="M232" s="16">
        <f t="shared" si="172"/>
        <v>0</v>
      </c>
      <c r="N232" s="16">
        <f t="shared" si="172"/>
        <v>0</v>
      </c>
      <c r="O232" s="16">
        <f t="shared" si="172"/>
        <v>0</v>
      </c>
      <c r="P232" s="16">
        <f t="shared" si="172"/>
        <v>0</v>
      </c>
      <c r="Q232" s="16">
        <f t="shared" ref="Q232:AR232" si="173">Q226*Q228</f>
        <v>0</v>
      </c>
      <c r="R232" s="16">
        <f t="shared" si="173"/>
        <v>0</v>
      </c>
      <c r="S232" s="16">
        <f t="shared" si="173"/>
        <v>0</v>
      </c>
      <c r="T232" s="16">
        <f t="shared" si="173"/>
        <v>0</v>
      </c>
      <c r="U232" s="16">
        <f t="shared" si="173"/>
        <v>0</v>
      </c>
      <c r="V232" s="16">
        <f t="shared" si="173"/>
        <v>0</v>
      </c>
      <c r="W232" s="16">
        <f t="shared" si="173"/>
        <v>0</v>
      </c>
      <c r="X232" s="16">
        <f t="shared" si="173"/>
        <v>0</v>
      </c>
      <c r="Y232" s="16">
        <f t="shared" si="173"/>
        <v>0</v>
      </c>
      <c r="Z232" s="16">
        <f t="shared" si="173"/>
        <v>0</v>
      </c>
      <c r="AA232" s="16">
        <f t="shared" si="173"/>
        <v>0</v>
      </c>
      <c r="AB232" s="16">
        <f t="shared" si="173"/>
        <v>0</v>
      </c>
      <c r="AC232" s="16">
        <f t="shared" si="173"/>
        <v>0</v>
      </c>
      <c r="AD232" s="16">
        <f t="shared" si="173"/>
        <v>0</v>
      </c>
      <c r="AE232" s="16">
        <f t="shared" si="173"/>
        <v>0</v>
      </c>
      <c r="AF232" s="16">
        <f t="shared" si="173"/>
        <v>0</v>
      </c>
      <c r="AG232" s="16">
        <f t="shared" si="173"/>
        <v>0</v>
      </c>
      <c r="AH232" s="16">
        <f t="shared" si="173"/>
        <v>0</v>
      </c>
      <c r="AI232" s="16">
        <f t="shared" si="173"/>
        <v>0</v>
      </c>
      <c r="AJ232" s="16">
        <f t="shared" si="173"/>
        <v>0</v>
      </c>
      <c r="AK232" s="16">
        <f t="shared" si="173"/>
        <v>0</v>
      </c>
      <c r="AL232" s="16">
        <f t="shared" si="173"/>
        <v>0</v>
      </c>
      <c r="AM232" s="16">
        <f t="shared" si="173"/>
        <v>0</v>
      </c>
      <c r="AN232" s="16">
        <f t="shared" si="173"/>
        <v>0</v>
      </c>
      <c r="AO232" s="16">
        <f t="shared" si="173"/>
        <v>0</v>
      </c>
      <c r="AP232" s="16">
        <f t="shared" si="173"/>
        <v>0</v>
      </c>
      <c r="AQ232" s="16">
        <f t="shared" si="173"/>
        <v>0</v>
      </c>
      <c r="AR232" s="16">
        <f t="shared" si="173"/>
        <v>0</v>
      </c>
      <c r="AT232" s="39" t="s">
        <v>89</v>
      </c>
      <c r="AU232" s="39" t="s">
        <v>57</v>
      </c>
      <c r="AV232" s="39" t="s">
        <v>57</v>
      </c>
      <c r="AW232" s="39" t="s">
        <v>57</v>
      </c>
      <c r="AX232" s="39" t="s">
        <v>57</v>
      </c>
      <c r="AY232" s="39" t="s">
        <v>57</v>
      </c>
      <c r="AZ232" s="39" t="s">
        <v>57</v>
      </c>
      <c r="BA232" s="39" t="s">
        <v>57</v>
      </c>
      <c r="BB232" s="39" t="s">
        <v>57</v>
      </c>
      <c r="BC232" s="39" t="s">
        <v>57</v>
      </c>
      <c r="BE232" s="8"/>
      <c r="BF232" s="8"/>
      <c r="BG232" s="8"/>
      <c r="BH232" s="8"/>
      <c r="BI232" s="8"/>
      <c r="BJ232" s="8"/>
      <c r="BK232" s="8"/>
      <c r="BL232" s="8"/>
      <c r="BM232" s="8"/>
      <c r="BN232" s="8"/>
    </row>
    <row r="233" spans="4:66" outlineLevel="1">
      <c r="E233" s="11"/>
    </row>
    <row r="234" spans="4:66" outlineLevel="1">
      <c r="D234" s="2" t="str">
        <f>INDEX($AT234:$BC234,MATCH(General!$F$14,$AT$4:$BC$4,0))</f>
        <v>District heating system</v>
      </c>
      <c r="E234" s="11"/>
      <c r="AT234" s="39" t="s">
        <v>70</v>
      </c>
      <c r="AU234" s="39" t="s">
        <v>57</v>
      </c>
      <c r="AV234" s="39" t="s">
        <v>57</v>
      </c>
      <c r="AW234" s="39" t="s">
        <v>57</v>
      </c>
      <c r="AX234" s="39" t="s">
        <v>57</v>
      </c>
      <c r="AY234" s="39" t="s">
        <v>57</v>
      </c>
      <c r="AZ234" s="39" t="s">
        <v>57</v>
      </c>
      <c r="BA234" s="39" t="s">
        <v>57</v>
      </c>
      <c r="BB234" s="39" t="s">
        <v>57</v>
      </c>
      <c r="BC234" s="39" t="s">
        <v>57</v>
      </c>
    </row>
    <row r="235" spans="4:66" outlineLevel="1">
      <c r="D235" s="12" t="str">
        <f>INDEX($AT235:$BC235,MATCH(General!$F$14,$AT$4:$BC$4,0))</f>
        <v>Quantity</v>
      </c>
      <c r="E235" s="11" t="str">
        <f>INDEX($BC235:$BL235,MATCH(General!$F$14,$BC$4:$BL$4,0))</f>
        <v>kWh</v>
      </c>
      <c r="F235" s="25">
        <f>SUM(I235:AR235)</f>
        <v>0</v>
      </c>
      <c r="I235" s="104">
        <f>OPEX!G35</f>
        <v>0</v>
      </c>
      <c r="J235" s="104">
        <f>OPEX!H35</f>
        <v>0</v>
      </c>
      <c r="K235" s="104">
        <f>OPEX!I35</f>
        <v>0</v>
      </c>
      <c r="L235" s="104">
        <f>OPEX!J35</f>
        <v>0</v>
      </c>
      <c r="M235" s="104">
        <f>OPEX!K35</f>
        <v>0</v>
      </c>
      <c r="N235" s="104">
        <f>OPEX!L35</f>
        <v>0</v>
      </c>
      <c r="O235" s="104">
        <f>OPEX!M35</f>
        <v>0</v>
      </c>
      <c r="P235" s="104">
        <f>OPEX!N35</f>
        <v>0</v>
      </c>
      <c r="Q235" s="104">
        <f>OPEX!O35</f>
        <v>0</v>
      </c>
      <c r="R235" s="104">
        <f>OPEX!P35</f>
        <v>0</v>
      </c>
      <c r="S235" s="104">
        <f>OPEX!Q35</f>
        <v>0</v>
      </c>
      <c r="T235" s="104">
        <f>OPEX!R35</f>
        <v>0</v>
      </c>
      <c r="U235" s="104">
        <f>OPEX!S35</f>
        <v>0</v>
      </c>
      <c r="V235" s="104">
        <f>OPEX!T35</f>
        <v>0</v>
      </c>
      <c r="W235" s="104">
        <f>OPEX!U35</f>
        <v>0</v>
      </c>
      <c r="X235" s="104">
        <f>OPEX!V35</f>
        <v>0</v>
      </c>
      <c r="Y235" s="104">
        <f>OPEX!W35</f>
        <v>0</v>
      </c>
      <c r="Z235" s="104">
        <f>OPEX!X35</f>
        <v>0</v>
      </c>
      <c r="AA235" s="104">
        <f>OPEX!Y35</f>
        <v>0</v>
      </c>
      <c r="AB235" s="104">
        <f>OPEX!Z35</f>
        <v>0</v>
      </c>
      <c r="AC235" s="104">
        <f>OPEX!AA35</f>
        <v>0</v>
      </c>
      <c r="AD235" s="104">
        <f>OPEX!AB35</f>
        <v>0</v>
      </c>
      <c r="AE235" s="104">
        <f>OPEX!AC35</f>
        <v>0</v>
      </c>
      <c r="AF235" s="104">
        <f>OPEX!AD35</f>
        <v>0</v>
      </c>
      <c r="AG235" s="104">
        <f>OPEX!AE35</f>
        <v>0</v>
      </c>
      <c r="AH235" s="104">
        <f>OPEX!AF35</f>
        <v>0</v>
      </c>
      <c r="AI235" s="104">
        <f>OPEX!AG35</f>
        <v>0</v>
      </c>
      <c r="AJ235" s="104">
        <f>OPEX!AH35</f>
        <v>0</v>
      </c>
      <c r="AK235" s="104">
        <f>OPEX!AI35</f>
        <v>0</v>
      </c>
      <c r="AL235" s="104">
        <f>OPEX!AJ35</f>
        <v>0</v>
      </c>
      <c r="AM235" s="104">
        <f>OPEX!AK35</f>
        <v>0</v>
      </c>
      <c r="AN235" s="104">
        <f>OPEX!AL35</f>
        <v>0</v>
      </c>
      <c r="AO235" s="104">
        <f>OPEX!AM35</f>
        <v>0</v>
      </c>
      <c r="AP235" s="104">
        <f>OPEX!AN35</f>
        <v>0</v>
      </c>
      <c r="AQ235" s="104">
        <f>OPEX!AO35</f>
        <v>0</v>
      </c>
      <c r="AR235" s="104">
        <f>OPEX!AP35</f>
        <v>0</v>
      </c>
      <c r="AT235" s="39" t="s">
        <v>51</v>
      </c>
      <c r="AU235" s="39" t="s">
        <v>57</v>
      </c>
      <c r="AV235" s="39" t="s">
        <v>57</v>
      </c>
      <c r="AW235" s="39" t="s">
        <v>57</v>
      </c>
      <c r="AX235" s="39" t="s">
        <v>57</v>
      </c>
      <c r="AY235" s="39" t="s">
        <v>57</v>
      </c>
      <c r="AZ235" s="39" t="s">
        <v>57</v>
      </c>
      <c r="BA235" s="39" t="s">
        <v>57</v>
      </c>
      <c r="BB235" s="39" t="s">
        <v>57</v>
      </c>
      <c r="BC235" s="39" t="s">
        <v>57</v>
      </c>
      <c r="BE235" s="39" t="s">
        <v>52</v>
      </c>
      <c r="BF235" s="39" t="s">
        <v>52</v>
      </c>
      <c r="BG235" s="39" t="s">
        <v>57</v>
      </c>
      <c r="BH235" s="39" t="s">
        <v>57</v>
      </c>
      <c r="BI235" s="39" t="s">
        <v>57</v>
      </c>
      <c r="BJ235" s="39" t="s">
        <v>57</v>
      </c>
      <c r="BK235" s="39" t="s">
        <v>57</v>
      </c>
      <c r="BL235" s="39" t="s">
        <v>57</v>
      </c>
      <c r="BM235" s="39" t="s">
        <v>57</v>
      </c>
      <c r="BN235" s="39" t="s">
        <v>57</v>
      </c>
    </row>
    <row r="236" spans="4:66" outlineLevel="1">
      <c r="D236" s="12" t="str">
        <f>INDEX($AT236:$BC236,MATCH(General!$F$14,$AT$4:$BC$4,0))</f>
        <v>Price without taxes and subsidies</v>
      </c>
      <c r="E236" s="11" t="str">
        <f>General!$F$16&amp;" / "&amp;INDEX($BC236:$BL236,MATCH(General!$F$14,$BC$4:$BL$4,0))</f>
        <v>EUR / kWh</v>
      </c>
      <c r="I236" s="108">
        <f>OPEX!G36</f>
        <v>0</v>
      </c>
      <c r="J236" s="108">
        <f>OPEX!H36</f>
        <v>0</v>
      </c>
      <c r="K236" s="108">
        <f>OPEX!I36</f>
        <v>0</v>
      </c>
      <c r="L236" s="108">
        <f>OPEX!J36</f>
        <v>0</v>
      </c>
      <c r="M236" s="108">
        <f>OPEX!K36</f>
        <v>0</v>
      </c>
      <c r="N236" s="108">
        <f>OPEX!L36</f>
        <v>0</v>
      </c>
      <c r="O236" s="108">
        <f>OPEX!M36</f>
        <v>0</v>
      </c>
      <c r="P236" s="108">
        <f>OPEX!N36</f>
        <v>0</v>
      </c>
      <c r="Q236" s="108">
        <f>OPEX!O36</f>
        <v>0</v>
      </c>
      <c r="R236" s="108">
        <f>OPEX!P36</f>
        <v>0</v>
      </c>
      <c r="S236" s="108">
        <f>OPEX!Q36</f>
        <v>0</v>
      </c>
      <c r="T236" s="108">
        <f>OPEX!R36</f>
        <v>0</v>
      </c>
      <c r="U236" s="108">
        <f>OPEX!S36</f>
        <v>0</v>
      </c>
      <c r="V236" s="108">
        <f>OPEX!T36</f>
        <v>0</v>
      </c>
      <c r="W236" s="108">
        <f>OPEX!U36</f>
        <v>0</v>
      </c>
      <c r="X236" s="108">
        <f>OPEX!V36</f>
        <v>0</v>
      </c>
      <c r="Y236" s="108">
        <f>OPEX!W36</f>
        <v>0</v>
      </c>
      <c r="Z236" s="108">
        <f>OPEX!X36</f>
        <v>0</v>
      </c>
      <c r="AA236" s="108">
        <f>OPEX!Y36</f>
        <v>0</v>
      </c>
      <c r="AB236" s="108">
        <f>OPEX!Z36</f>
        <v>0</v>
      </c>
      <c r="AC236" s="108">
        <f>OPEX!AA36</f>
        <v>0</v>
      </c>
      <c r="AD236" s="108">
        <f>OPEX!AB36</f>
        <v>0</v>
      </c>
      <c r="AE236" s="108">
        <f>OPEX!AC36</f>
        <v>0</v>
      </c>
      <c r="AF236" s="108">
        <f>OPEX!AD36</f>
        <v>0</v>
      </c>
      <c r="AG236" s="108">
        <f>OPEX!AE36</f>
        <v>0</v>
      </c>
      <c r="AH236" s="108">
        <f>OPEX!AF36</f>
        <v>0</v>
      </c>
      <c r="AI236" s="108">
        <f>OPEX!AG36</f>
        <v>0</v>
      </c>
      <c r="AJ236" s="108">
        <f>OPEX!AH36</f>
        <v>0</v>
      </c>
      <c r="AK236" s="108">
        <f>OPEX!AI36</f>
        <v>0</v>
      </c>
      <c r="AL236" s="108">
        <f>OPEX!AJ36</f>
        <v>0</v>
      </c>
      <c r="AM236" s="108">
        <f>OPEX!AK36</f>
        <v>0</v>
      </c>
      <c r="AN236" s="108">
        <f>OPEX!AL36</f>
        <v>0</v>
      </c>
      <c r="AO236" s="108">
        <f>OPEX!AM36</f>
        <v>0</v>
      </c>
      <c r="AP236" s="108">
        <f>OPEX!AN36</f>
        <v>0</v>
      </c>
      <c r="AQ236" s="108">
        <f>OPEX!AO36</f>
        <v>0</v>
      </c>
      <c r="AR236" s="108">
        <f>OPEX!AP36</f>
        <v>0</v>
      </c>
      <c r="AT236" s="39" t="s">
        <v>83</v>
      </c>
      <c r="AU236" s="39" t="s">
        <v>57</v>
      </c>
      <c r="AV236" s="39" t="s">
        <v>57</v>
      </c>
      <c r="AW236" s="39" t="s">
        <v>57</v>
      </c>
      <c r="AX236" s="39" t="s">
        <v>57</v>
      </c>
      <c r="AY236" s="39" t="s">
        <v>57</v>
      </c>
      <c r="AZ236" s="39" t="s">
        <v>57</v>
      </c>
      <c r="BA236" s="39" t="s">
        <v>57</v>
      </c>
      <c r="BB236" s="39" t="s">
        <v>57</v>
      </c>
      <c r="BC236" s="39" t="s">
        <v>57</v>
      </c>
      <c r="BE236" s="39" t="s">
        <v>52</v>
      </c>
      <c r="BF236" s="39" t="s">
        <v>52</v>
      </c>
      <c r="BG236" s="39" t="s">
        <v>57</v>
      </c>
      <c r="BH236" s="39" t="s">
        <v>57</v>
      </c>
      <c r="BI236" s="39" t="s">
        <v>57</v>
      </c>
      <c r="BJ236" s="39" t="s">
        <v>57</v>
      </c>
      <c r="BK236" s="39" t="s">
        <v>57</v>
      </c>
      <c r="BL236" s="39" t="s">
        <v>57</v>
      </c>
      <c r="BM236" s="39" t="s">
        <v>57</v>
      </c>
      <c r="BN236" s="39" t="s">
        <v>57</v>
      </c>
    </row>
    <row r="237" spans="4:66" outlineLevel="1">
      <c r="D237" s="12" t="str">
        <f>INDEX($AT237:$BC237,MATCH(General!$F$14,$AT$4:$BC$4,0))</f>
        <v>Price with taxes and subsidies</v>
      </c>
      <c r="E237" s="11" t="str">
        <f>General!$F$16&amp;" / "&amp;INDEX($BC237:$BL237,MATCH(General!$F$14,$BC$4:$BL$4,0))</f>
        <v>EUR / kWh</v>
      </c>
      <c r="I237" s="27">
        <f>SUM(I236,I238:I239)</f>
        <v>0</v>
      </c>
      <c r="J237" s="27">
        <f t="shared" ref="J237" si="174">SUM(J236,J238:J239)</f>
        <v>0</v>
      </c>
      <c r="K237" s="27">
        <f t="shared" ref="K237" si="175">SUM(K236,K238:K239)</f>
        <v>0</v>
      </c>
      <c r="L237" s="27">
        <f t="shared" ref="L237" si="176">SUM(L236,L238:L239)</f>
        <v>0</v>
      </c>
      <c r="M237" s="27">
        <f t="shared" ref="M237" si="177">SUM(M236,M238:M239)</f>
        <v>0</v>
      </c>
      <c r="N237" s="27">
        <f t="shared" ref="N237" si="178">SUM(N236,N238:N239)</f>
        <v>0</v>
      </c>
      <c r="O237" s="27">
        <f t="shared" ref="O237" si="179">SUM(O236,O238:O239)</f>
        <v>0</v>
      </c>
      <c r="P237" s="27">
        <f t="shared" ref="P237:AR237" si="180">SUM(P236,P238:P239)</f>
        <v>0</v>
      </c>
      <c r="Q237" s="27">
        <f t="shared" si="180"/>
        <v>0</v>
      </c>
      <c r="R237" s="27">
        <f t="shared" si="180"/>
        <v>0</v>
      </c>
      <c r="S237" s="27">
        <f t="shared" si="180"/>
        <v>0</v>
      </c>
      <c r="T237" s="27">
        <f t="shared" si="180"/>
        <v>0</v>
      </c>
      <c r="U237" s="27">
        <f t="shared" si="180"/>
        <v>0</v>
      </c>
      <c r="V237" s="27">
        <f t="shared" si="180"/>
        <v>0</v>
      </c>
      <c r="W237" s="27">
        <f t="shared" si="180"/>
        <v>0</v>
      </c>
      <c r="X237" s="27">
        <f t="shared" si="180"/>
        <v>0</v>
      </c>
      <c r="Y237" s="27">
        <f t="shared" si="180"/>
        <v>0</v>
      </c>
      <c r="Z237" s="27">
        <f t="shared" si="180"/>
        <v>0</v>
      </c>
      <c r="AA237" s="27">
        <f t="shared" si="180"/>
        <v>0</v>
      </c>
      <c r="AB237" s="27">
        <f t="shared" si="180"/>
        <v>0</v>
      </c>
      <c r="AC237" s="27">
        <f t="shared" si="180"/>
        <v>0</v>
      </c>
      <c r="AD237" s="27">
        <f t="shared" si="180"/>
        <v>0</v>
      </c>
      <c r="AE237" s="27">
        <f t="shared" si="180"/>
        <v>0</v>
      </c>
      <c r="AF237" s="27">
        <f t="shared" si="180"/>
        <v>0</v>
      </c>
      <c r="AG237" s="27">
        <f t="shared" si="180"/>
        <v>0</v>
      </c>
      <c r="AH237" s="27">
        <f t="shared" si="180"/>
        <v>0</v>
      </c>
      <c r="AI237" s="27">
        <f t="shared" si="180"/>
        <v>0</v>
      </c>
      <c r="AJ237" s="27">
        <f t="shared" si="180"/>
        <v>0</v>
      </c>
      <c r="AK237" s="27">
        <f t="shared" si="180"/>
        <v>0</v>
      </c>
      <c r="AL237" s="27">
        <f t="shared" si="180"/>
        <v>0</v>
      </c>
      <c r="AM237" s="27">
        <f t="shared" si="180"/>
        <v>0</v>
      </c>
      <c r="AN237" s="27">
        <f t="shared" si="180"/>
        <v>0</v>
      </c>
      <c r="AO237" s="27">
        <f t="shared" si="180"/>
        <v>0</v>
      </c>
      <c r="AP237" s="27">
        <f t="shared" si="180"/>
        <v>0</v>
      </c>
      <c r="AQ237" s="27">
        <f t="shared" si="180"/>
        <v>0</v>
      </c>
      <c r="AR237" s="27">
        <f t="shared" si="180"/>
        <v>0</v>
      </c>
      <c r="AT237" s="39" t="s">
        <v>78</v>
      </c>
      <c r="AU237" s="39" t="s">
        <v>57</v>
      </c>
      <c r="AV237" s="39" t="s">
        <v>57</v>
      </c>
      <c r="AW237" s="39" t="s">
        <v>57</v>
      </c>
      <c r="AX237" s="39" t="s">
        <v>57</v>
      </c>
      <c r="AY237" s="39" t="s">
        <v>57</v>
      </c>
      <c r="AZ237" s="39" t="s">
        <v>57</v>
      </c>
      <c r="BA237" s="39" t="s">
        <v>57</v>
      </c>
      <c r="BB237" s="39" t="s">
        <v>57</v>
      </c>
      <c r="BC237" s="39" t="s">
        <v>57</v>
      </c>
      <c r="BE237" s="39" t="s">
        <v>52</v>
      </c>
      <c r="BF237" s="39" t="s">
        <v>52</v>
      </c>
      <c r="BG237" s="39" t="s">
        <v>57</v>
      </c>
      <c r="BH237" s="39" t="s">
        <v>57</v>
      </c>
      <c r="BI237" s="39" t="s">
        <v>57</v>
      </c>
      <c r="BJ237" s="39" t="s">
        <v>57</v>
      </c>
      <c r="BK237" s="39" t="s">
        <v>57</v>
      </c>
      <c r="BL237" s="39" t="s">
        <v>57</v>
      </c>
      <c r="BM237" s="39" t="s">
        <v>57</v>
      </c>
      <c r="BN237" s="39" t="s">
        <v>57</v>
      </c>
    </row>
    <row r="238" spans="4:66" ht="12" outlineLevel="1">
      <c r="D238" s="40" t="str">
        <f>INDEX($AT238:$BC238,MATCH(General!$F$14,$AT$4:$BC$4,0))</f>
        <v>VAT / special taxes</v>
      </c>
      <c r="E238" s="18" t="str">
        <f>General!$F$16&amp;" / "&amp;INDEX($BC238:$BL238,MATCH(General!$F$14,$BC$4:$BL$4,0))</f>
        <v>EUR / kWh</v>
      </c>
      <c r="I238" s="117">
        <f>OPEX!G38</f>
        <v>0</v>
      </c>
      <c r="J238" s="117">
        <f>OPEX!H38</f>
        <v>0</v>
      </c>
      <c r="K238" s="117">
        <f>OPEX!I38</f>
        <v>0</v>
      </c>
      <c r="L238" s="117">
        <f>OPEX!J38</f>
        <v>0</v>
      </c>
      <c r="M238" s="117">
        <f>OPEX!K38</f>
        <v>0</v>
      </c>
      <c r="N238" s="117">
        <f>OPEX!L38</f>
        <v>0</v>
      </c>
      <c r="O238" s="117">
        <f>OPEX!M38</f>
        <v>0</v>
      </c>
      <c r="P238" s="117">
        <f>OPEX!N38</f>
        <v>0</v>
      </c>
      <c r="Q238" s="117">
        <f>OPEX!O38</f>
        <v>0</v>
      </c>
      <c r="R238" s="117">
        <f>OPEX!P38</f>
        <v>0</v>
      </c>
      <c r="S238" s="117">
        <f>OPEX!Q38</f>
        <v>0</v>
      </c>
      <c r="T238" s="117">
        <f>OPEX!R38</f>
        <v>0</v>
      </c>
      <c r="U238" s="117">
        <f>OPEX!S38</f>
        <v>0</v>
      </c>
      <c r="V238" s="117">
        <f>OPEX!T38</f>
        <v>0</v>
      </c>
      <c r="W238" s="117">
        <f>OPEX!U38</f>
        <v>0</v>
      </c>
      <c r="X238" s="117">
        <f>OPEX!V38</f>
        <v>0</v>
      </c>
      <c r="Y238" s="117">
        <f>OPEX!W38</f>
        <v>0</v>
      </c>
      <c r="Z238" s="117">
        <f>OPEX!X38</f>
        <v>0</v>
      </c>
      <c r="AA238" s="117">
        <f>OPEX!Y38</f>
        <v>0</v>
      </c>
      <c r="AB238" s="117">
        <f>OPEX!Z38</f>
        <v>0</v>
      </c>
      <c r="AC238" s="117">
        <f>OPEX!AA38</f>
        <v>0</v>
      </c>
      <c r="AD238" s="117">
        <f>OPEX!AB38</f>
        <v>0</v>
      </c>
      <c r="AE238" s="117">
        <f>OPEX!AC38</f>
        <v>0</v>
      </c>
      <c r="AF238" s="117">
        <f>OPEX!AD38</f>
        <v>0</v>
      </c>
      <c r="AG238" s="117">
        <f>OPEX!AE38</f>
        <v>0</v>
      </c>
      <c r="AH238" s="117">
        <f>OPEX!AF38</f>
        <v>0</v>
      </c>
      <c r="AI238" s="117">
        <f>OPEX!AG38</f>
        <v>0</v>
      </c>
      <c r="AJ238" s="117">
        <f>OPEX!AH38</f>
        <v>0</v>
      </c>
      <c r="AK238" s="117">
        <f>OPEX!AI38</f>
        <v>0</v>
      </c>
      <c r="AL238" s="117">
        <f>OPEX!AJ38</f>
        <v>0</v>
      </c>
      <c r="AM238" s="117">
        <f>OPEX!AK38</f>
        <v>0</v>
      </c>
      <c r="AN238" s="117">
        <f>OPEX!AL38</f>
        <v>0</v>
      </c>
      <c r="AO238" s="117">
        <f>OPEX!AM38</f>
        <v>0</v>
      </c>
      <c r="AP238" s="117">
        <f>OPEX!AN38</f>
        <v>0</v>
      </c>
      <c r="AQ238" s="117">
        <f>OPEX!AO38</f>
        <v>0</v>
      </c>
      <c r="AR238" s="117">
        <f>OPEX!AP38</f>
        <v>0</v>
      </c>
      <c r="AT238" s="39" t="s">
        <v>504</v>
      </c>
      <c r="AU238" s="39" t="s">
        <v>57</v>
      </c>
      <c r="AV238" s="39" t="s">
        <v>57</v>
      </c>
      <c r="AW238" s="39" t="s">
        <v>57</v>
      </c>
      <c r="AX238" s="39" t="s">
        <v>57</v>
      </c>
      <c r="AY238" s="39" t="s">
        <v>57</v>
      </c>
      <c r="AZ238" s="39" t="s">
        <v>57</v>
      </c>
      <c r="BA238" s="39" t="s">
        <v>57</v>
      </c>
      <c r="BB238" s="39" t="s">
        <v>57</v>
      </c>
      <c r="BC238" s="39" t="s">
        <v>57</v>
      </c>
      <c r="BE238" s="39" t="s">
        <v>52</v>
      </c>
      <c r="BF238" s="39" t="s">
        <v>52</v>
      </c>
      <c r="BG238" s="39" t="s">
        <v>57</v>
      </c>
      <c r="BH238" s="39" t="s">
        <v>57</v>
      </c>
      <c r="BI238" s="39" t="s">
        <v>57</v>
      </c>
      <c r="BJ238" s="39" t="s">
        <v>57</v>
      </c>
      <c r="BK238" s="39" t="s">
        <v>57</v>
      </c>
      <c r="BL238" s="39" t="s">
        <v>57</v>
      </c>
      <c r="BM238" s="39" t="s">
        <v>57</v>
      </c>
      <c r="BN238" s="39" t="s">
        <v>57</v>
      </c>
    </row>
    <row r="239" spans="4:66" ht="12" outlineLevel="1">
      <c r="D239" s="40" t="str">
        <f>INDEX($AT239:$BC239,MATCH(General!$F$14,$AT$4:$BC$4,0))</f>
        <v>Subsidies</v>
      </c>
      <c r="E239" s="18" t="str">
        <f>General!$F$16&amp;" / "&amp;INDEX($BC239:$BL239,MATCH(General!$F$14,$BC$4:$BL$4,0))</f>
        <v>EUR / kWh</v>
      </c>
      <c r="I239" s="117">
        <f>OPEX!G39</f>
        <v>0</v>
      </c>
      <c r="J239" s="117">
        <f>OPEX!H39</f>
        <v>0</v>
      </c>
      <c r="K239" s="117">
        <f>OPEX!I39</f>
        <v>0</v>
      </c>
      <c r="L239" s="117">
        <f>OPEX!J39</f>
        <v>0</v>
      </c>
      <c r="M239" s="117">
        <f>OPEX!K39</f>
        <v>0</v>
      </c>
      <c r="N239" s="117">
        <f>OPEX!L39</f>
        <v>0</v>
      </c>
      <c r="O239" s="117">
        <f>OPEX!M39</f>
        <v>0</v>
      </c>
      <c r="P239" s="117">
        <f>OPEX!N39</f>
        <v>0</v>
      </c>
      <c r="Q239" s="117">
        <f>OPEX!O39</f>
        <v>0</v>
      </c>
      <c r="R239" s="117">
        <f>OPEX!P39</f>
        <v>0</v>
      </c>
      <c r="S239" s="117">
        <f>OPEX!Q39</f>
        <v>0</v>
      </c>
      <c r="T239" s="117">
        <f>OPEX!R39</f>
        <v>0</v>
      </c>
      <c r="U239" s="117">
        <f>OPEX!S39</f>
        <v>0</v>
      </c>
      <c r="V239" s="117">
        <f>OPEX!T39</f>
        <v>0</v>
      </c>
      <c r="W239" s="117">
        <f>OPEX!U39</f>
        <v>0</v>
      </c>
      <c r="X239" s="117">
        <f>OPEX!V39</f>
        <v>0</v>
      </c>
      <c r="Y239" s="117">
        <f>OPEX!W39</f>
        <v>0</v>
      </c>
      <c r="Z239" s="117">
        <f>OPEX!X39</f>
        <v>0</v>
      </c>
      <c r="AA239" s="117">
        <f>OPEX!Y39</f>
        <v>0</v>
      </c>
      <c r="AB239" s="117">
        <f>OPEX!Z39</f>
        <v>0</v>
      </c>
      <c r="AC239" s="117">
        <f>OPEX!AA39</f>
        <v>0</v>
      </c>
      <c r="AD239" s="117">
        <f>OPEX!AB39</f>
        <v>0</v>
      </c>
      <c r="AE239" s="117">
        <f>OPEX!AC39</f>
        <v>0</v>
      </c>
      <c r="AF239" s="117">
        <f>OPEX!AD39</f>
        <v>0</v>
      </c>
      <c r="AG239" s="117">
        <f>OPEX!AE39</f>
        <v>0</v>
      </c>
      <c r="AH239" s="117">
        <f>OPEX!AF39</f>
        <v>0</v>
      </c>
      <c r="AI239" s="117">
        <f>OPEX!AG39</f>
        <v>0</v>
      </c>
      <c r="AJ239" s="117">
        <f>OPEX!AH39</f>
        <v>0</v>
      </c>
      <c r="AK239" s="117">
        <f>OPEX!AI39</f>
        <v>0</v>
      </c>
      <c r="AL239" s="117">
        <f>OPEX!AJ39</f>
        <v>0</v>
      </c>
      <c r="AM239" s="117">
        <f>OPEX!AK39</f>
        <v>0</v>
      </c>
      <c r="AN239" s="117">
        <f>OPEX!AL39</f>
        <v>0</v>
      </c>
      <c r="AO239" s="117">
        <f>OPEX!AM39</f>
        <v>0</v>
      </c>
      <c r="AP239" s="117">
        <f>OPEX!AN39</f>
        <v>0</v>
      </c>
      <c r="AQ239" s="117">
        <f>OPEX!AO39</f>
        <v>0</v>
      </c>
      <c r="AR239" s="117">
        <f>OPEX!AP39</f>
        <v>0</v>
      </c>
      <c r="AT239" s="39" t="s">
        <v>505</v>
      </c>
      <c r="AU239" s="39" t="s">
        <v>57</v>
      </c>
      <c r="AV239" s="39" t="s">
        <v>57</v>
      </c>
      <c r="AW239" s="39" t="s">
        <v>57</v>
      </c>
      <c r="AX239" s="39" t="s">
        <v>57</v>
      </c>
      <c r="AY239" s="39" t="s">
        <v>57</v>
      </c>
      <c r="AZ239" s="39" t="s">
        <v>57</v>
      </c>
      <c r="BA239" s="39" t="s">
        <v>57</v>
      </c>
      <c r="BB239" s="39" t="s">
        <v>57</v>
      </c>
      <c r="BC239" s="39" t="s">
        <v>57</v>
      </c>
      <c r="BE239" s="39" t="s">
        <v>52</v>
      </c>
      <c r="BF239" s="39" t="s">
        <v>52</v>
      </c>
      <c r="BG239" s="39" t="s">
        <v>57</v>
      </c>
      <c r="BH239" s="39" t="s">
        <v>57</v>
      </c>
      <c r="BI239" s="39" t="s">
        <v>57</v>
      </c>
      <c r="BJ239" s="39" t="s">
        <v>57</v>
      </c>
      <c r="BK239" s="39" t="s">
        <v>57</v>
      </c>
      <c r="BL239" s="39" t="s">
        <v>57</v>
      </c>
      <c r="BM239" s="39" t="s">
        <v>57</v>
      </c>
      <c r="BN239" s="39" t="s">
        <v>57</v>
      </c>
    </row>
    <row r="240" spans="4:66" outlineLevel="1">
      <c r="D240" s="41" t="str">
        <f>INDEX($AT240:$BC240,MATCH(General!$F$14,$AT$4:$BC$4,0))</f>
        <v>Total cost - without taxes and subsidies</v>
      </c>
      <c r="E240" s="17" t="str">
        <f>General!$F$16</f>
        <v>EUR</v>
      </c>
      <c r="F240" s="28">
        <f>SUM(I240:AR240)</f>
        <v>0</v>
      </c>
      <c r="I240" s="16">
        <f>I235*I236</f>
        <v>0</v>
      </c>
      <c r="J240" s="16">
        <f t="shared" ref="J240:P240" si="181">J235*J236</f>
        <v>0</v>
      </c>
      <c r="K240" s="16">
        <f t="shared" si="181"/>
        <v>0</v>
      </c>
      <c r="L240" s="16">
        <f t="shared" si="181"/>
        <v>0</v>
      </c>
      <c r="M240" s="16">
        <f t="shared" si="181"/>
        <v>0</v>
      </c>
      <c r="N240" s="16">
        <f t="shared" si="181"/>
        <v>0</v>
      </c>
      <c r="O240" s="16">
        <f t="shared" si="181"/>
        <v>0</v>
      </c>
      <c r="P240" s="16">
        <f t="shared" si="181"/>
        <v>0</v>
      </c>
      <c r="Q240" s="16">
        <f t="shared" ref="Q240:AR240" si="182">Q235*Q236</f>
        <v>0</v>
      </c>
      <c r="R240" s="16">
        <f t="shared" si="182"/>
        <v>0</v>
      </c>
      <c r="S240" s="16">
        <f t="shared" si="182"/>
        <v>0</v>
      </c>
      <c r="T240" s="16">
        <f t="shared" si="182"/>
        <v>0</v>
      </c>
      <c r="U240" s="16">
        <f t="shared" si="182"/>
        <v>0</v>
      </c>
      <c r="V240" s="16">
        <f t="shared" si="182"/>
        <v>0</v>
      </c>
      <c r="W240" s="16">
        <f t="shared" si="182"/>
        <v>0</v>
      </c>
      <c r="X240" s="16">
        <f t="shared" si="182"/>
        <v>0</v>
      </c>
      <c r="Y240" s="16">
        <f t="shared" si="182"/>
        <v>0</v>
      </c>
      <c r="Z240" s="16">
        <f t="shared" si="182"/>
        <v>0</v>
      </c>
      <c r="AA240" s="16">
        <f t="shared" si="182"/>
        <v>0</v>
      </c>
      <c r="AB240" s="16">
        <f t="shared" si="182"/>
        <v>0</v>
      </c>
      <c r="AC240" s="16">
        <f t="shared" si="182"/>
        <v>0</v>
      </c>
      <c r="AD240" s="16">
        <f t="shared" si="182"/>
        <v>0</v>
      </c>
      <c r="AE240" s="16">
        <f t="shared" si="182"/>
        <v>0</v>
      </c>
      <c r="AF240" s="16">
        <f t="shared" si="182"/>
        <v>0</v>
      </c>
      <c r="AG240" s="16">
        <f t="shared" si="182"/>
        <v>0</v>
      </c>
      <c r="AH240" s="16">
        <f t="shared" si="182"/>
        <v>0</v>
      </c>
      <c r="AI240" s="16">
        <f t="shared" si="182"/>
        <v>0</v>
      </c>
      <c r="AJ240" s="16">
        <f t="shared" si="182"/>
        <v>0</v>
      </c>
      <c r="AK240" s="16">
        <f t="shared" si="182"/>
        <v>0</v>
      </c>
      <c r="AL240" s="16">
        <f t="shared" si="182"/>
        <v>0</v>
      </c>
      <c r="AM240" s="16">
        <f t="shared" si="182"/>
        <v>0</v>
      </c>
      <c r="AN240" s="16">
        <f t="shared" si="182"/>
        <v>0</v>
      </c>
      <c r="AO240" s="16">
        <f t="shared" si="182"/>
        <v>0</v>
      </c>
      <c r="AP240" s="16">
        <f t="shared" si="182"/>
        <v>0</v>
      </c>
      <c r="AQ240" s="16">
        <f t="shared" si="182"/>
        <v>0</v>
      </c>
      <c r="AR240" s="16">
        <f t="shared" si="182"/>
        <v>0</v>
      </c>
      <c r="AT240" s="39" t="s">
        <v>88</v>
      </c>
      <c r="AU240" s="39" t="s">
        <v>57</v>
      </c>
      <c r="AV240" s="39" t="s">
        <v>57</v>
      </c>
      <c r="AW240" s="39" t="s">
        <v>57</v>
      </c>
      <c r="AX240" s="39" t="s">
        <v>57</v>
      </c>
      <c r="AY240" s="39" t="s">
        <v>57</v>
      </c>
      <c r="AZ240" s="39" t="s">
        <v>57</v>
      </c>
      <c r="BA240" s="39" t="s">
        <v>57</v>
      </c>
      <c r="BB240" s="39" t="s">
        <v>57</v>
      </c>
      <c r="BC240" s="39" t="s">
        <v>57</v>
      </c>
      <c r="BE240" s="8"/>
      <c r="BF240" s="8"/>
      <c r="BG240" s="8"/>
      <c r="BH240" s="8"/>
      <c r="BI240" s="8"/>
      <c r="BJ240" s="8"/>
      <c r="BK240" s="8"/>
      <c r="BL240" s="8"/>
      <c r="BM240" s="8"/>
      <c r="BN240" s="8"/>
    </row>
    <row r="241" spans="4:66" outlineLevel="1">
      <c r="D241" s="41" t="str">
        <f>INDEX($AT241:$BC241,MATCH(General!$F$14,$AT$4:$BC$4,0))</f>
        <v>Total cost - with taxes and subsidies</v>
      </c>
      <c r="E241" s="17" t="str">
        <f>General!$F$16</f>
        <v>EUR</v>
      </c>
      <c r="F241" s="28">
        <f>SUM(I241:AR241)</f>
        <v>0</v>
      </c>
      <c r="I241" s="16">
        <f>I235*I237</f>
        <v>0</v>
      </c>
      <c r="J241" s="16">
        <f t="shared" ref="J241:P241" si="183">J235*J237</f>
        <v>0</v>
      </c>
      <c r="K241" s="16">
        <f t="shared" si="183"/>
        <v>0</v>
      </c>
      <c r="L241" s="16">
        <f t="shared" si="183"/>
        <v>0</v>
      </c>
      <c r="M241" s="16">
        <f t="shared" si="183"/>
        <v>0</v>
      </c>
      <c r="N241" s="16">
        <f t="shared" si="183"/>
        <v>0</v>
      </c>
      <c r="O241" s="16">
        <f t="shared" si="183"/>
        <v>0</v>
      </c>
      <c r="P241" s="16">
        <f t="shared" si="183"/>
        <v>0</v>
      </c>
      <c r="Q241" s="16">
        <f t="shared" ref="Q241:AR241" si="184">Q235*Q237</f>
        <v>0</v>
      </c>
      <c r="R241" s="16">
        <f t="shared" si="184"/>
        <v>0</v>
      </c>
      <c r="S241" s="16">
        <f t="shared" si="184"/>
        <v>0</v>
      </c>
      <c r="T241" s="16">
        <f t="shared" si="184"/>
        <v>0</v>
      </c>
      <c r="U241" s="16">
        <f t="shared" si="184"/>
        <v>0</v>
      </c>
      <c r="V241" s="16">
        <f t="shared" si="184"/>
        <v>0</v>
      </c>
      <c r="W241" s="16">
        <f t="shared" si="184"/>
        <v>0</v>
      </c>
      <c r="X241" s="16">
        <f t="shared" si="184"/>
        <v>0</v>
      </c>
      <c r="Y241" s="16">
        <f t="shared" si="184"/>
        <v>0</v>
      </c>
      <c r="Z241" s="16">
        <f t="shared" si="184"/>
        <v>0</v>
      </c>
      <c r="AA241" s="16">
        <f t="shared" si="184"/>
        <v>0</v>
      </c>
      <c r="AB241" s="16">
        <f t="shared" si="184"/>
        <v>0</v>
      </c>
      <c r="AC241" s="16">
        <f t="shared" si="184"/>
        <v>0</v>
      </c>
      <c r="AD241" s="16">
        <f t="shared" si="184"/>
        <v>0</v>
      </c>
      <c r="AE241" s="16">
        <f t="shared" si="184"/>
        <v>0</v>
      </c>
      <c r="AF241" s="16">
        <f t="shared" si="184"/>
        <v>0</v>
      </c>
      <c r="AG241" s="16">
        <f t="shared" si="184"/>
        <v>0</v>
      </c>
      <c r="AH241" s="16">
        <f t="shared" si="184"/>
        <v>0</v>
      </c>
      <c r="AI241" s="16">
        <f t="shared" si="184"/>
        <v>0</v>
      </c>
      <c r="AJ241" s="16">
        <f t="shared" si="184"/>
        <v>0</v>
      </c>
      <c r="AK241" s="16">
        <f t="shared" si="184"/>
        <v>0</v>
      </c>
      <c r="AL241" s="16">
        <f t="shared" si="184"/>
        <v>0</v>
      </c>
      <c r="AM241" s="16">
        <f t="shared" si="184"/>
        <v>0</v>
      </c>
      <c r="AN241" s="16">
        <f t="shared" si="184"/>
        <v>0</v>
      </c>
      <c r="AO241" s="16">
        <f t="shared" si="184"/>
        <v>0</v>
      </c>
      <c r="AP241" s="16">
        <f t="shared" si="184"/>
        <v>0</v>
      </c>
      <c r="AQ241" s="16">
        <f t="shared" si="184"/>
        <v>0</v>
      </c>
      <c r="AR241" s="16">
        <f t="shared" si="184"/>
        <v>0</v>
      </c>
      <c r="AT241" s="39" t="s">
        <v>89</v>
      </c>
      <c r="AU241" s="39" t="s">
        <v>57</v>
      </c>
      <c r="AV241" s="39" t="s">
        <v>57</v>
      </c>
      <c r="AW241" s="39" t="s">
        <v>57</v>
      </c>
      <c r="AX241" s="39" t="s">
        <v>57</v>
      </c>
      <c r="AY241" s="39" t="s">
        <v>57</v>
      </c>
      <c r="AZ241" s="39" t="s">
        <v>57</v>
      </c>
      <c r="BA241" s="39" t="s">
        <v>57</v>
      </c>
      <c r="BB241" s="39" t="s">
        <v>57</v>
      </c>
      <c r="BC241" s="39" t="s">
        <v>57</v>
      </c>
      <c r="BE241" s="8"/>
      <c r="BF241" s="8"/>
      <c r="BG241" s="8"/>
      <c r="BH241" s="8"/>
      <c r="BI241" s="8"/>
      <c r="BJ241" s="8"/>
      <c r="BK241" s="8"/>
      <c r="BL241" s="8"/>
      <c r="BM241" s="8"/>
      <c r="BN241" s="8"/>
    </row>
    <row r="242" spans="4:66" outlineLevel="1">
      <c r="E242" s="11"/>
    </row>
    <row r="243" spans="4:66" outlineLevel="1">
      <c r="D243" s="2" t="str">
        <f>INDEX($AT243:$BC243,MATCH(General!$F$14,$AT$4:$BC$4,0))</f>
        <v xml:space="preserve">Wood </v>
      </c>
      <c r="E243" s="11"/>
      <c r="AT243" s="39" t="s">
        <v>71</v>
      </c>
      <c r="AU243" s="39" t="s">
        <v>57</v>
      </c>
      <c r="AV243" s="39" t="s">
        <v>57</v>
      </c>
      <c r="AW243" s="39" t="s">
        <v>57</v>
      </c>
      <c r="AX243" s="39" t="s">
        <v>57</v>
      </c>
      <c r="AY243" s="39" t="s">
        <v>57</v>
      </c>
      <c r="AZ243" s="39" t="s">
        <v>57</v>
      </c>
      <c r="BA243" s="39" t="s">
        <v>57</v>
      </c>
      <c r="BB243" s="39" t="s">
        <v>57</v>
      </c>
      <c r="BC243" s="39" t="s">
        <v>57</v>
      </c>
    </row>
    <row r="244" spans="4:66" outlineLevel="1">
      <c r="D244" s="12" t="str">
        <f>INDEX($AT244:$BC244,MATCH(General!$F$14,$AT$4:$BC$4,0))</f>
        <v>Quantity</v>
      </c>
      <c r="E244" s="11" t="str">
        <f>INDEX($BC244:$BL244,MATCH(General!$F$14,$BC$4:$BL$4,0))</f>
        <v>kWh</v>
      </c>
      <c r="F244" s="25">
        <f>SUM(I244:AR244)</f>
        <v>0</v>
      </c>
      <c r="I244" s="104">
        <f>OPEX!G41</f>
        <v>0</v>
      </c>
      <c r="J244" s="104">
        <f>OPEX!H41</f>
        <v>0</v>
      </c>
      <c r="K244" s="104">
        <f>OPEX!I41</f>
        <v>0</v>
      </c>
      <c r="L244" s="104">
        <f>OPEX!J41</f>
        <v>0</v>
      </c>
      <c r="M244" s="104">
        <f>OPEX!K41</f>
        <v>0</v>
      </c>
      <c r="N244" s="104">
        <f>OPEX!L41</f>
        <v>0</v>
      </c>
      <c r="O244" s="104">
        <f>OPEX!M41</f>
        <v>0</v>
      </c>
      <c r="P244" s="104">
        <f>OPEX!N41</f>
        <v>0</v>
      </c>
      <c r="Q244" s="104">
        <f>OPEX!O41</f>
        <v>0</v>
      </c>
      <c r="R244" s="104">
        <f>OPEX!P41</f>
        <v>0</v>
      </c>
      <c r="S244" s="104">
        <f>OPEX!Q41</f>
        <v>0</v>
      </c>
      <c r="T244" s="104">
        <f>OPEX!R41</f>
        <v>0</v>
      </c>
      <c r="U244" s="104">
        <f>OPEX!S41</f>
        <v>0</v>
      </c>
      <c r="V244" s="104">
        <f>OPEX!T41</f>
        <v>0</v>
      </c>
      <c r="W244" s="104">
        <f>OPEX!U41</f>
        <v>0</v>
      </c>
      <c r="X244" s="104">
        <f>OPEX!V41</f>
        <v>0</v>
      </c>
      <c r="Y244" s="104">
        <f>OPEX!W41</f>
        <v>0</v>
      </c>
      <c r="Z244" s="104">
        <f>OPEX!X41</f>
        <v>0</v>
      </c>
      <c r="AA244" s="104">
        <f>OPEX!Y41</f>
        <v>0</v>
      </c>
      <c r="AB244" s="104">
        <f>OPEX!Z41</f>
        <v>0</v>
      </c>
      <c r="AC244" s="104">
        <f>OPEX!AA41</f>
        <v>0</v>
      </c>
      <c r="AD244" s="104">
        <f>OPEX!AB41</f>
        <v>0</v>
      </c>
      <c r="AE244" s="104">
        <f>OPEX!AC41</f>
        <v>0</v>
      </c>
      <c r="AF244" s="104">
        <f>OPEX!AD41</f>
        <v>0</v>
      </c>
      <c r="AG244" s="104">
        <f>OPEX!AE41</f>
        <v>0</v>
      </c>
      <c r="AH244" s="104">
        <f>OPEX!AF41</f>
        <v>0</v>
      </c>
      <c r="AI244" s="104">
        <f>OPEX!AG41</f>
        <v>0</v>
      </c>
      <c r="AJ244" s="104">
        <f>OPEX!AH41</f>
        <v>0</v>
      </c>
      <c r="AK244" s="104">
        <f>OPEX!AI41</f>
        <v>0</v>
      </c>
      <c r="AL244" s="104">
        <f>OPEX!AJ41</f>
        <v>0</v>
      </c>
      <c r="AM244" s="104">
        <f>OPEX!AK41</f>
        <v>0</v>
      </c>
      <c r="AN244" s="104">
        <f>OPEX!AL41</f>
        <v>0</v>
      </c>
      <c r="AO244" s="104">
        <f>OPEX!AM41</f>
        <v>0</v>
      </c>
      <c r="AP244" s="104">
        <f>OPEX!AN41</f>
        <v>0</v>
      </c>
      <c r="AQ244" s="104">
        <f>OPEX!AO41</f>
        <v>0</v>
      </c>
      <c r="AR244" s="104">
        <f>OPEX!AP41</f>
        <v>0</v>
      </c>
      <c r="AT244" s="39" t="s">
        <v>51</v>
      </c>
      <c r="AU244" s="39" t="s">
        <v>57</v>
      </c>
      <c r="AV244" s="39" t="s">
        <v>57</v>
      </c>
      <c r="AW244" s="39" t="s">
        <v>57</v>
      </c>
      <c r="AX244" s="39" t="s">
        <v>57</v>
      </c>
      <c r="AY244" s="39" t="s">
        <v>57</v>
      </c>
      <c r="AZ244" s="39" t="s">
        <v>57</v>
      </c>
      <c r="BA244" s="39" t="s">
        <v>57</v>
      </c>
      <c r="BB244" s="39" t="s">
        <v>57</v>
      </c>
      <c r="BC244" s="39" t="s">
        <v>57</v>
      </c>
      <c r="BE244" s="39" t="s">
        <v>52</v>
      </c>
      <c r="BF244" s="39" t="s">
        <v>52</v>
      </c>
      <c r="BG244" s="39" t="s">
        <v>57</v>
      </c>
      <c r="BH244" s="39" t="s">
        <v>57</v>
      </c>
      <c r="BI244" s="39" t="s">
        <v>57</v>
      </c>
      <c r="BJ244" s="39" t="s">
        <v>57</v>
      </c>
      <c r="BK244" s="39" t="s">
        <v>57</v>
      </c>
      <c r="BL244" s="39" t="s">
        <v>57</v>
      </c>
      <c r="BM244" s="39" t="s">
        <v>57</v>
      </c>
      <c r="BN244" s="39" t="s">
        <v>57</v>
      </c>
    </row>
    <row r="245" spans="4:66" outlineLevel="1">
      <c r="D245" s="12" t="str">
        <f>INDEX($AT245:$BC245,MATCH(General!$F$14,$AT$4:$BC$4,0))</f>
        <v>Price without taxes and subsidies</v>
      </c>
      <c r="E245" s="11" t="str">
        <f>General!$F$16&amp;" / "&amp;INDEX($BC245:$BL245,MATCH(General!$F$14,$BC$4:$BL$4,0))</f>
        <v>EUR / kWh</v>
      </c>
      <c r="I245" s="108">
        <f>OPEX!G42</f>
        <v>0</v>
      </c>
      <c r="J245" s="108">
        <f>OPEX!H42</f>
        <v>0</v>
      </c>
      <c r="K245" s="108">
        <f>OPEX!I42</f>
        <v>0</v>
      </c>
      <c r="L245" s="108">
        <f>OPEX!J42</f>
        <v>0</v>
      </c>
      <c r="M245" s="108">
        <f>OPEX!K42</f>
        <v>0</v>
      </c>
      <c r="N245" s="108">
        <f>OPEX!L42</f>
        <v>0</v>
      </c>
      <c r="O245" s="108">
        <f>OPEX!M42</f>
        <v>0</v>
      </c>
      <c r="P245" s="108">
        <f>OPEX!N42</f>
        <v>0</v>
      </c>
      <c r="Q245" s="108">
        <f>OPEX!O42</f>
        <v>0</v>
      </c>
      <c r="R245" s="108">
        <f>OPEX!P42</f>
        <v>0</v>
      </c>
      <c r="S245" s="108">
        <f>OPEX!Q42</f>
        <v>0</v>
      </c>
      <c r="T245" s="108">
        <f>OPEX!R42</f>
        <v>0</v>
      </c>
      <c r="U245" s="108">
        <f>OPEX!S42</f>
        <v>0</v>
      </c>
      <c r="V245" s="108">
        <f>OPEX!T42</f>
        <v>0</v>
      </c>
      <c r="W245" s="108">
        <f>OPEX!U42</f>
        <v>0</v>
      </c>
      <c r="X245" s="108">
        <f>OPEX!V42</f>
        <v>0</v>
      </c>
      <c r="Y245" s="108">
        <f>OPEX!W42</f>
        <v>0</v>
      </c>
      <c r="Z245" s="108">
        <f>OPEX!X42</f>
        <v>0</v>
      </c>
      <c r="AA245" s="108">
        <f>OPEX!Y42</f>
        <v>0</v>
      </c>
      <c r="AB245" s="108">
        <f>OPEX!Z42</f>
        <v>0</v>
      </c>
      <c r="AC245" s="108">
        <f>OPEX!AA42</f>
        <v>0</v>
      </c>
      <c r="AD245" s="108">
        <f>OPEX!AB42</f>
        <v>0</v>
      </c>
      <c r="AE245" s="108">
        <f>OPEX!AC42</f>
        <v>0</v>
      </c>
      <c r="AF245" s="108">
        <f>OPEX!AD42</f>
        <v>0</v>
      </c>
      <c r="AG245" s="108">
        <f>OPEX!AE42</f>
        <v>0</v>
      </c>
      <c r="AH245" s="108">
        <f>OPEX!AF42</f>
        <v>0</v>
      </c>
      <c r="AI245" s="108">
        <f>OPEX!AG42</f>
        <v>0</v>
      </c>
      <c r="AJ245" s="108">
        <f>OPEX!AH42</f>
        <v>0</v>
      </c>
      <c r="AK245" s="108">
        <f>OPEX!AI42</f>
        <v>0</v>
      </c>
      <c r="AL245" s="108">
        <f>OPEX!AJ42</f>
        <v>0</v>
      </c>
      <c r="AM245" s="108">
        <f>OPEX!AK42</f>
        <v>0</v>
      </c>
      <c r="AN245" s="108">
        <f>OPEX!AL42</f>
        <v>0</v>
      </c>
      <c r="AO245" s="108">
        <f>OPEX!AM42</f>
        <v>0</v>
      </c>
      <c r="AP245" s="108">
        <f>OPEX!AN42</f>
        <v>0</v>
      </c>
      <c r="AQ245" s="108">
        <f>OPEX!AO42</f>
        <v>0</v>
      </c>
      <c r="AR245" s="108">
        <f>OPEX!AP42</f>
        <v>0</v>
      </c>
      <c r="AT245" s="39" t="s">
        <v>83</v>
      </c>
      <c r="AU245" s="39" t="s">
        <v>57</v>
      </c>
      <c r="AV245" s="39" t="s">
        <v>57</v>
      </c>
      <c r="AW245" s="39" t="s">
        <v>57</v>
      </c>
      <c r="AX245" s="39" t="s">
        <v>57</v>
      </c>
      <c r="AY245" s="39" t="s">
        <v>57</v>
      </c>
      <c r="AZ245" s="39" t="s">
        <v>57</v>
      </c>
      <c r="BA245" s="39" t="s">
        <v>57</v>
      </c>
      <c r="BB245" s="39" t="s">
        <v>57</v>
      </c>
      <c r="BC245" s="39" t="s">
        <v>57</v>
      </c>
      <c r="BE245" s="39" t="s">
        <v>52</v>
      </c>
      <c r="BF245" s="39" t="s">
        <v>52</v>
      </c>
      <c r="BG245" s="39" t="s">
        <v>57</v>
      </c>
      <c r="BH245" s="39" t="s">
        <v>57</v>
      </c>
      <c r="BI245" s="39" t="s">
        <v>57</v>
      </c>
      <c r="BJ245" s="39" t="s">
        <v>57</v>
      </c>
      <c r="BK245" s="39" t="s">
        <v>57</v>
      </c>
      <c r="BL245" s="39" t="s">
        <v>57</v>
      </c>
      <c r="BM245" s="39" t="s">
        <v>57</v>
      </c>
      <c r="BN245" s="39" t="s">
        <v>57</v>
      </c>
    </row>
    <row r="246" spans="4:66" outlineLevel="1">
      <c r="D246" s="12" t="str">
        <f>INDEX($AT246:$BC246,MATCH(General!$F$14,$AT$4:$BC$4,0))</f>
        <v>Price with taxes and subsidies</v>
      </c>
      <c r="E246" s="11" t="str">
        <f>General!$F$16&amp;" / "&amp;INDEX($BC246:$BL246,MATCH(General!$F$14,$BC$4:$BL$4,0))</f>
        <v>EUR / kWh</v>
      </c>
      <c r="I246" s="27">
        <f>SUM(I245,I247:I248)</f>
        <v>0</v>
      </c>
      <c r="J246" s="27">
        <f t="shared" ref="J246" si="185">SUM(J245,J247:J248)</f>
        <v>0</v>
      </c>
      <c r="K246" s="27">
        <f t="shared" ref="K246" si="186">SUM(K245,K247:K248)</f>
        <v>0</v>
      </c>
      <c r="L246" s="27">
        <f t="shared" ref="L246" si="187">SUM(L245,L247:L248)</f>
        <v>0</v>
      </c>
      <c r="M246" s="27">
        <f t="shared" ref="M246" si="188">SUM(M245,M247:M248)</f>
        <v>0</v>
      </c>
      <c r="N246" s="27">
        <f t="shared" ref="N246" si="189">SUM(N245,N247:N248)</f>
        <v>0</v>
      </c>
      <c r="O246" s="27">
        <f t="shared" ref="O246" si="190">SUM(O245,O247:O248)</f>
        <v>0</v>
      </c>
      <c r="P246" s="27">
        <f t="shared" ref="P246:AR246" si="191">SUM(P245,P247:P248)</f>
        <v>0</v>
      </c>
      <c r="Q246" s="27">
        <f t="shared" si="191"/>
        <v>0</v>
      </c>
      <c r="R246" s="27">
        <f t="shared" si="191"/>
        <v>0</v>
      </c>
      <c r="S246" s="27">
        <f t="shared" si="191"/>
        <v>0</v>
      </c>
      <c r="T246" s="27">
        <f t="shared" si="191"/>
        <v>0</v>
      </c>
      <c r="U246" s="27">
        <f t="shared" si="191"/>
        <v>0</v>
      </c>
      <c r="V246" s="27">
        <f t="shared" si="191"/>
        <v>0</v>
      </c>
      <c r="W246" s="27">
        <f t="shared" si="191"/>
        <v>0</v>
      </c>
      <c r="X246" s="27">
        <f t="shared" si="191"/>
        <v>0</v>
      </c>
      <c r="Y246" s="27">
        <f t="shared" si="191"/>
        <v>0</v>
      </c>
      <c r="Z246" s="27">
        <f t="shared" si="191"/>
        <v>0</v>
      </c>
      <c r="AA246" s="27">
        <f t="shared" si="191"/>
        <v>0</v>
      </c>
      <c r="AB246" s="27">
        <f t="shared" si="191"/>
        <v>0</v>
      </c>
      <c r="AC246" s="27">
        <f t="shared" si="191"/>
        <v>0</v>
      </c>
      <c r="AD246" s="27">
        <f t="shared" si="191"/>
        <v>0</v>
      </c>
      <c r="AE246" s="27">
        <f t="shared" si="191"/>
        <v>0</v>
      </c>
      <c r="AF246" s="27">
        <f t="shared" si="191"/>
        <v>0</v>
      </c>
      <c r="AG246" s="27">
        <f t="shared" si="191"/>
        <v>0</v>
      </c>
      <c r="AH246" s="27">
        <f t="shared" si="191"/>
        <v>0</v>
      </c>
      <c r="AI246" s="27">
        <f t="shared" si="191"/>
        <v>0</v>
      </c>
      <c r="AJ246" s="27">
        <f t="shared" si="191"/>
        <v>0</v>
      </c>
      <c r="AK246" s="27">
        <f t="shared" si="191"/>
        <v>0</v>
      </c>
      <c r="AL246" s="27">
        <f t="shared" si="191"/>
        <v>0</v>
      </c>
      <c r="AM246" s="27">
        <f t="shared" si="191"/>
        <v>0</v>
      </c>
      <c r="AN246" s="27">
        <f t="shared" si="191"/>
        <v>0</v>
      </c>
      <c r="AO246" s="27">
        <f t="shared" si="191"/>
        <v>0</v>
      </c>
      <c r="AP246" s="27">
        <f t="shared" si="191"/>
        <v>0</v>
      </c>
      <c r="AQ246" s="27">
        <f t="shared" si="191"/>
        <v>0</v>
      </c>
      <c r="AR246" s="27">
        <f t="shared" si="191"/>
        <v>0</v>
      </c>
      <c r="AT246" s="39" t="s">
        <v>78</v>
      </c>
      <c r="AU246" s="39" t="s">
        <v>57</v>
      </c>
      <c r="AV246" s="39" t="s">
        <v>57</v>
      </c>
      <c r="AW246" s="39" t="s">
        <v>57</v>
      </c>
      <c r="AX246" s="39" t="s">
        <v>57</v>
      </c>
      <c r="AY246" s="39" t="s">
        <v>57</v>
      </c>
      <c r="AZ246" s="39" t="s">
        <v>57</v>
      </c>
      <c r="BA246" s="39" t="s">
        <v>57</v>
      </c>
      <c r="BB246" s="39" t="s">
        <v>57</v>
      </c>
      <c r="BC246" s="39" t="s">
        <v>57</v>
      </c>
      <c r="BE246" s="39" t="s">
        <v>52</v>
      </c>
      <c r="BF246" s="39" t="s">
        <v>52</v>
      </c>
      <c r="BG246" s="39" t="s">
        <v>57</v>
      </c>
      <c r="BH246" s="39" t="s">
        <v>57</v>
      </c>
      <c r="BI246" s="39" t="s">
        <v>57</v>
      </c>
      <c r="BJ246" s="39" t="s">
        <v>57</v>
      </c>
      <c r="BK246" s="39" t="s">
        <v>57</v>
      </c>
      <c r="BL246" s="39" t="s">
        <v>57</v>
      </c>
      <c r="BM246" s="39" t="s">
        <v>57</v>
      </c>
      <c r="BN246" s="39" t="s">
        <v>57</v>
      </c>
    </row>
    <row r="247" spans="4:66" ht="12" outlineLevel="1">
      <c r="D247" s="40" t="str">
        <f>INDEX($AT247:$BC247,MATCH(General!$F$14,$AT$4:$BC$4,0))</f>
        <v>VAT / special taxes</v>
      </c>
      <c r="E247" s="18" t="str">
        <f>General!$F$16&amp;" / "&amp;INDEX($BC247:$BL247,MATCH(General!$F$14,$BC$4:$BL$4,0))</f>
        <v>EUR / kWh</v>
      </c>
      <c r="I247" s="117">
        <f>OPEX!G44</f>
        <v>0</v>
      </c>
      <c r="J247" s="117">
        <f>OPEX!H44</f>
        <v>0</v>
      </c>
      <c r="K247" s="117">
        <f>OPEX!I44</f>
        <v>0</v>
      </c>
      <c r="L247" s="117">
        <f>OPEX!J44</f>
        <v>0</v>
      </c>
      <c r="M247" s="117">
        <f>OPEX!K44</f>
        <v>0</v>
      </c>
      <c r="N247" s="117">
        <f>OPEX!L44</f>
        <v>0</v>
      </c>
      <c r="O247" s="117">
        <f>OPEX!M44</f>
        <v>0</v>
      </c>
      <c r="P247" s="117">
        <f>OPEX!N44</f>
        <v>0</v>
      </c>
      <c r="Q247" s="117">
        <f>OPEX!O44</f>
        <v>0</v>
      </c>
      <c r="R247" s="117">
        <f>OPEX!P44</f>
        <v>0</v>
      </c>
      <c r="S247" s="117">
        <f>OPEX!Q44</f>
        <v>0</v>
      </c>
      <c r="T247" s="117">
        <f>OPEX!R44</f>
        <v>0</v>
      </c>
      <c r="U247" s="117">
        <f>OPEX!S44</f>
        <v>0</v>
      </c>
      <c r="V247" s="117">
        <f>OPEX!T44</f>
        <v>0</v>
      </c>
      <c r="W247" s="117">
        <f>OPEX!U44</f>
        <v>0</v>
      </c>
      <c r="X247" s="117">
        <f>OPEX!V44</f>
        <v>0</v>
      </c>
      <c r="Y247" s="117">
        <f>OPEX!W44</f>
        <v>0</v>
      </c>
      <c r="Z247" s="117">
        <f>OPEX!X44</f>
        <v>0</v>
      </c>
      <c r="AA247" s="117">
        <f>OPEX!Y44</f>
        <v>0</v>
      </c>
      <c r="AB247" s="117">
        <f>OPEX!Z44</f>
        <v>0</v>
      </c>
      <c r="AC247" s="117">
        <f>OPEX!AA44</f>
        <v>0</v>
      </c>
      <c r="AD247" s="117">
        <f>OPEX!AB44</f>
        <v>0</v>
      </c>
      <c r="AE247" s="117">
        <f>OPEX!AC44</f>
        <v>0</v>
      </c>
      <c r="AF247" s="117">
        <f>OPEX!AD44</f>
        <v>0</v>
      </c>
      <c r="AG247" s="117">
        <f>OPEX!AE44</f>
        <v>0</v>
      </c>
      <c r="AH247" s="117">
        <f>OPEX!AF44</f>
        <v>0</v>
      </c>
      <c r="AI247" s="117">
        <f>OPEX!AG44</f>
        <v>0</v>
      </c>
      <c r="AJ247" s="117">
        <f>OPEX!AH44</f>
        <v>0</v>
      </c>
      <c r="AK247" s="117">
        <f>OPEX!AI44</f>
        <v>0</v>
      </c>
      <c r="AL247" s="117">
        <f>OPEX!AJ44</f>
        <v>0</v>
      </c>
      <c r="AM247" s="117">
        <f>OPEX!AK44</f>
        <v>0</v>
      </c>
      <c r="AN247" s="117">
        <f>OPEX!AL44</f>
        <v>0</v>
      </c>
      <c r="AO247" s="117">
        <f>OPEX!AM44</f>
        <v>0</v>
      </c>
      <c r="AP247" s="117">
        <f>OPEX!AN44</f>
        <v>0</v>
      </c>
      <c r="AQ247" s="117">
        <f>OPEX!AO44</f>
        <v>0</v>
      </c>
      <c r="AR247" s="117">
        <f>OPEX!AP44</f>
        <v>0</v>
      </c>
      <c r="AT247" s="39" t="s">
        <v>504</v>
      </c>
      <c r="AU247" s="39" t="s">
        <v>57</v>
      </c>
      <c r="AV247" s="39" t="s">
        <v>57</v>
      </c>
      <c r="AW247" s="39" t="s">
        <v>57</v>
      </c>
      <c r="AX247" s="39" t="s">
        <v>57</v>
      </c>
      <c r="AY247" s="39" t="s">
        <v>57</v>
      </c>
      <c r="AZ247" s="39" t="s">
        <v>57</v>
      </c>
      <c r="BA247" s="39" t="s">
        <v>57</v>
      </c>
      <c r="BB247" s="39" t="s">
        <v>57</v>
      </c>
      <c r="BC247" s="39" t="s">
        <v>57</v>
      </c>
      <c r="BE247" s="39" t="s">
        <v>52</v>
      </c>
      <c r="BF247" s="39" t="s">
        <v>52</v>
      </c>
      <c r="BG247" s="39" t="s">
        <v>57</v>
      </c>
      <c r="BH247" s="39" t="s">
        <v>57</v>
      </c>
      <c r="BI247" s="39" t="s">
        <v>57</v>
      </c>
      <c r="BJ247" s="39" t="s">
        <v>57</v>
      </c>
      <c r="BK247" s="39" t="s">
        <v>57</v>
      </c>
      <c r="BL247" s="39" t="s">
        <v>57</v>
      </c>
      <c r="BM247" s="39" t="s">
        <v>57</v>
      </c>
      <c r="BN247" s="39" t="s">
        <v>57</v>
      </c>
    </row>
    <row r="248" spans="4:66" ht="12" outlineLevel="1">
      <c r="D248" s="40" t="str">
        <f>INDEX($AT248:$BC248,MATCH(General!$F$14,$AT$4:$BC$4,0))</f>
        <v>Subsidies</v>
      </c>
      <c r="E248" s="18" t="str">
        <f>General!$F$16&amp;" / "&amp;INDEX($BC248:$BL248,MATCH(General!$F$14,$BC$4:$BL$4,0))</f>
        <v>EUR / kWh</v>
      </c>
      <c r="I248" s="117">
        <f>OPEX!G45</f>
        <v>0</v>
      </c>
      <c r="J248" s="117">
        <f>OPEX!H45</f>
        <v>0</v>
      </c>
      <c r="K248" s="117">
        <f>OPEX!I45</f>
        <v>0</v>
      </c>
      <c r="L248" s="117">
        <f>OPEX!J45</f>
        <v>0</v>
      </c>
      <c r="M248" s="117">
        <f>OPEX!K45</f>
        <v>0</v>
      </c>
      <c r="N248" s="117">
        <f>OPEX!L45</f>
        <v>0</v>
      </c>
      <c r="O248" s="117">
        <f>OPEX!M45</f>
        <v>0</v>
      </c>
      <c r="P248" s="117">
        <f>OPEX!N45</f>
        <v>0</v>
      </c>
      <c r="Q248" s="117">
        <f>OPEX!O45</f>
        <v>0</v>
      </c>
      <c r="R248" s="117">
        <f>OPEX!P45</f>
        <v>0</v>
      </c>
      <c r="S248" s="117">
        <f>OPEX!Q45</f>
        <v>0</v>
      </c>
      <c r="T248" s="117">
        <f>OPEX!R45</f>
        <v>0</v>
      </c>
      <c r="U248" s="117">
        <f>OPEX!S45</f>
        <v>0</v>
      </c>
      <c r="V248" s="117">
        <f>OPEX!T45</f>
        <v>0</v>
      </c>
      <c r="W248" s="117">
        <f>OPEX!U45</f>
        <v>0</v>
      </c>
      <c r="X248" s="117">
        <f>OPEX!V45</f>
        <v>0</v>
      </c>
      <c r="Y248" s="117">
        <f>OPEX!W45</f>
        <v>0</v>
      </c>
      <c r="Z248" s="117">
        <f>OPEX!X45</f>
        <v>0</v>
      </c>
      <c r="AA248" s="117">
        <f>OPEX!Y45</f>
        <v>0</v>
      </c>
      <c r="AB248" s="117">
        <f>OPEX!Z45</f>
        <v>0</v>
      </c>
      <c r="AC248" s="117">
        <f>OPEX!AA45</f>
        <v>0</v>
      </c>
      <c r="AD248" s="117">
        <f>OPEX!AB45</f>
        <v>0</v>
      </c>
      <c r="AE248" s="117">
        <f>OPEX!AC45</f>
        <v>0</v>
      </c>
      <c r="AF248" s="117">
        <f>OPEX!AD45</f>
        <v>0</v>
      </c>
      <c r="AG248" s="117">
        <f>OPEX!AE45</f>
        <v>0</v>
      </c>
      <c r="AH248" s="117">
        <f>OPEX!AF45</f>
        <v>0</v>
      </c>
      <c r="AI248" s="117">
        <f>OPEX!AG45</f>
        <v>0</v>
      </c>
      <c r="AJ248" s="117">
        <f>OPEX!AH45</f>
        <v>0</v>
      </c>
      <c r="AK248" s="117">
        <f>OPEX!AI45</f>
        <v>0</v>
      </c>
      <c r="AL248" s="117">
        <f>OPEX!AJ45</f>
        <v>0</v>
      </c>
      <c r="AM248" s="117">
        <f>OPEX!AK45</f>
        <v>0</v>
      </c>
      <c r="AN248" s="117">
        <f>OPEX!AL45</f>
        <v>0</v>
      </c>
      <c r="AO248" s="117">
        <f>OPEX!AM45</f>
        <v>0</v>
      </c>
      <c r="AP248" s="117">
        <f>OPEX!AN45</f>
        <v>0</v>
      </c>
      <c r="AQ248" s="117">
        <f>OPEX!AO45</f>
        <v>0</v>
      </c>
      <c r="AR248" s="117">
        <f>OPEX!AP45</f>
        <v>0</v>
      </c>
      <c r="AT248" s="39" t="s">
        <v>505</v>
      </c>
      <c r="AU248" s="39" t="s">
        <v>57</v>
      </c>
      <c r="AV248" s="39" t="s">
        <v>57</v>
      </c>
      <c r="AW248" s="39" t="s">
        <v>57</v>
      </c>
      <c r="AX248" s="39" t="s">
        <v>57</v>
      </c>
      <c r="AY248" s="39" t="s">
        <v>57</v>
      </c>
      <c r="AZ248" s="39" t="s">
        <v>57</v>
      </c>
      <c r="BA248" s="39" t="s">
        <v>57</v>
      </c>
      <c r="BB248" s="39" t="s">
        <v>57</v>
      </c>
      <c r="BC248" s="39" t="s">
        <v>57</v>
      </c>
      <c r="BE248" s="39" t="s">
        <v>52</v>
      </c>
      <c r="BF248" s="39" t="s">
        <v>52</v>
      </c>
      <c r="BG248" s="39" t="s">
        <v>57</v>
      </c>
      <c r="BH248" s="39" t="s">
        <v>57</v>
      </c>
      <c r="BI248" s="39" t="s">
        <v>57</v>
      </c>
      <c r="BJ248" s="39" t="s">
        <v>57</v>
      </c>
      <c r="BK248" s="39" t="s">
        <v>57</v>
      </c>
      <c r="BL248" s="39" t="s">
        <v>57</v>
      </c>
      <c r="BM248" s="39" t="s">
        <v>57</v>
      </c>
      <c r="BN248" s="39" t="s">
        <v>57</v>
      </c>
    </row>
    <row r="249" spans="4:66" outlineLevel="1">
      <c r="D249" s="41" t="str">
        <f>INDEX($AT249:$BC249,MATCH(General!$F$14,$AT$4:$BC$4,0))</f>
        <v>Total cost - without taxes and subsidies</v>
      </c>
      <c r="E249" s="17" t="str">
        <f>General!$F$16</f>
        <v>EUR</v>
      </c>
      <c r="F249" s="28">
        <f>SUM(I249:AR249)</f>
        <v>0</v>
      </c>
      <c r="I249" s="16">
        <f>I244*I245</f>
        <v>0</v>
      </c>
      <c r="J249" s="16">
        <f t="shared" ref="J249:P249" si="192">J244*J245</f>
        <v>0</v>
      </c>
      <c r="K249" s="16">
        <f t="shared" si="192"/>
        <v>0</v>
      </c>
      <c r="L249" s="16">
        <f t="shared" si="192"/>
        <v>0</v>
      </c>
      <c r="M249" s="16">
        <f t="shared" si="192"/>
        <v>0</v>
      </c>
      <c r="N249" s="16">
        <f t="shared" si="192"/>
        <v>0</v>
      </c>
      <c r="O249" s="16">
        <f t="shared" si="192"/>
        <v>0</v>
      </c>
      <c r="P249" s="16">
        <f t="shared" si="192"/>
        <v>0</v>
      </c>
      <c r="Q249" s="16">
        <f t="shared" ref="Q249:AR249" si="193">Q244*Q245</f>
        <v>0</v>
      </c>
      <c r="R249" s="16">
        <f t="shared" si="193"/>
        <v>0</v>
      </c>
      <c r="S249" s="16">
        <f t="shared" si="193"/>
        <v>0</v>
      </c>
      <c r="T249" s="16">
        <f t="shared" si="193"/>
        <v>0</v>
      </c>
      <c r="U249" s="16">
        <f t="shared" si="193"/>
        <v>0</v>
      </c>
      <c r="V249" s="16">
        <f t="shared" si="193"/>
        <v>0</v>
      </c>
      <c r="W249" s="16">
        <f t="shared" si="193"/>
        <v>0</v>
      </c>
      <c r="X249" s="16">
        <f t="shared" si="193"/>
        <v>0</v>
      </c>
      <c r="Y249" s="16">
        <f t="shared" si="193"/>
        <v>0</v>
      </c>
      <c r="Z249" s="16">
        <f t="shared" si="193"/>
        <v>0</v>
      </c>
      <c r="AA249" s="16">
        <f t="shared" si="193"/>
        <v>0</v>
      </c>
      <c r="AB249" s="16">
        <f t="shared" si="193"/>
        <v>0</v>
      </c>
      <c r="AC249" s="16">
        <f t="shared" si="193"/>
        <v>0</v>
      </c>
      <c r="AD249" s="16">
        <f t="shared" si="193"/>
        <v>0</v>
      </c>
      <c r="AE249" s="16">
        <f t="shared" si="193"/>
        <v>0</v>
      </c>
      <c r="AF249" s="16">
        <f t="shared" si="193"/>
        <v>0</v>
      </c>
      <c r="AG249" s="16">
        <f t="shared" si="193"/>
        <v>0</v>
      </c>
      <c r="AH249" s="16">
        <f t="shared" si="193"/>
        <v>0</v>
      </c>
      <c r="AI249" s="16">
        <f t="shared" si="193"/>
        <v>0</v>
      </c>
      <c r="AJ249" s="16">
        <f t="shared" si="193"/>
        <v>0</v>
      </c>
      <c r="AK249" s="16">
        <f t="shared" si="193"/>
        <v>0</v>
      </c>
      <c r="AL249" s="16">
        <f t="shared" si="193"/>
        <v>0</v>
      </c>
      <c r="AM249" s="16">
        <f t="shared" si="193"/>
        <v>0</v>
      </c>
      <c r="AN249" s="16">
        <f t="shared" si="193"/>
        <v>0</v>
      </c>
      <c r="AO249" s="16">
        <f t="shared" si="193"/>
        <v>0</v>
      </c>
      <c r="AP249" s="16">
        <f t="shared" si="193"/>
        <v>0</v>
      </c>
      <c r="AQ249" s="16">
        <f t="shared" si="193"/>
        <v>0</v>
      </c>
      <c r="AR249" s="16">
        <f t="shared" si="193"/>
        <v>0</v>
      </c>
      <c r="AT249" s="39" t="s">
        <v>88</v>
      </c>
      <c r="AU249" s="39" t="s">
        <v>57</v>
      </c>
      <c r="AV249" s="39" t="s">
        <v>57</v>
      </c>
      <c r="AW249" s="39" t="s">
        <v>57</v>
      </c>
      <c r="AX249" s="39" t="s">
        <v>57</v>
      </c>
      <c r="AY249" s="39" t="s">
        <v>57</v>
      </c>
      <c r="AZ249" s="39" t="s">
        <v>57</v>
      </c>
      <c r="BA249" s="39" t="s">
        <v>57</v>
      </c>
      <c r="BB249" s="39" t="s">
        <v>57</v>
      </c>
      <c r="BC249" s="39" t="s">
        <v>57</v>
      </c>
      <c r="BE249" s="8"/>
      <c r="BF249" s="8"/>
      <c r="BG249" s="8"/>
      <c r="BH249" s="8"/>
      <c r="BI249" s="8"/>
      <c r="BJ249" s="8"/>
      <c r="BK249" s="8"/>
      <c r="BL249" s="8"/>
      <c r="BM249" s="8"/>
      <c r="BN249" s="8"/>
    </row>
    <row r="250" spans="4:66" outlineLevel="1">
      <c r="D250" s="41" t="str">
        <f>INDEX($AT250:$BC250,MATCH(General!$F$14,$AT$4:$BC$4,0))</f>
        <v>Total cost - with taxes and subsidies</v>
      </c>
      <c r="E250" s="17" t="str">
        <f>General!$F$16</f>
        <v>EUR</v>
      </c>
      <c r="F250" s="28">
        <f>SUM(I250:AR250)</f>
        <v>0</v>
      </c>
      <c r="I250" s="16">
        <f>I244*I246</f>
        <v>0</v>
      </c>
      <c r="J250" s="16">
        <f t="shared" ref="J250:P250" si="194">J244*J246</f>
        <v>0</v>
      </c>
      <c r="K250" s="16">
        <f t="shared" si="194"/>
        <v>0</v>
      </c>
      <c r="L250" s="16">
        <f t="shared" si="194"/>
        <v>0</v>
      </c>
      <c r="M250" s="16">
        <f t="shared" si="194"/>
        <v>0</v>
      </c>
      <c r="N250" s="16">
        <f t="shared" si="194"/>
        <v>0</v>
      </c>
      <c r="O250" s="16">
        <f t="shared" si="194"/>
        <v>0</v>
      </c>
      <c r="P250" s="16">
        <f t="shared" si="194"/>
        <v>0</v>
      </c>
      <c r="Q250" s="16">
        <f t="shared" ref="Q250:AR250" si="195">Q244*Q246</f>
        <v>0</v>
      </c>
      <c r="R250" s="16">
        <f t="shared" si="195"/>
        <v>0</v>
      </c>
      <c r="S250" s="16">
        <f t="shared" si="195"/>
        <v>0</v>
      </c>
      <c r="T250" s="16">
        <f t="shared" si="195"/>
        <v>0</v>
      </c>
      <c r="U250" s="16">
        <f t="shared" si="195"/>
        <v>0</v>
      </c>
      <c r="V250" s="16">
        <f t="shared" si="195"/>
        <v>0</v>
      </c>
      <c r="W250" s="16">
        <f t="shared" si="195"/>
        <v>0</v>
      </c>
      <c r="X250" s="16">
        <f t="shared" si="195"/>
        <v>0</v>
      </c>
      <c r="Y250" s="16">
        <f t="shared" si="195"/>
        <v>0</v>
      </c>
      <c r="Z250" s="16">
        <f t="shared" si="195"/>
        <v>0</v>
      </c>
      <c r="AA250" s="16">
        <f t="shared" si="195"/>
        <v>0</v>
      </c>
      <c r="AB250" s="16">
        <f t="shared" si="195"/>
        <v>0</v>
      </c>
      <c r="AC250" s="16">
        <f t="shared" si="195"/>
        <v>0</v>
      </c>
      <c r="AD250" s="16">
        <f t="shared" si="195"/>
        <v>0</v>
      </c>
      <c r="AE250" s="16">
        <f t="shared" si="195"/>
        <v>0</v>
      </c>
      <c r="AF250" s="16">
        <f t="shared" si="195"/>
        <v>0</v>
      </c>
      <c r="AG250" s="16">
        <f t="shared" si="195"/>
        <v>0</v>
      </c>
      <c r="AH250" s="16">
        <f t="shared" si="195"/>
        <v>0</v>
      </c>
      <c r="AI250" s="16">
        <f t="shared" si="195"/>
        <v>0</v>
      </c>
      <c r="AJ250" s="16">
        <f t="shared" si="195"/>
        <v>0</v>
      </c>
      <c r="AK250" s="16">
        <f t="shared" si="195"/>
        <v>0</v>
      </c>
      <c r="AL250" s="16">
        <f t="shared" si="195"/>
        <v>0</v>
      </c>
      <c r="AM250" s="16">
        <f t="shared" si="195"/>
        <v>0</v>
      </c>
      <c r="AN250" s="16">
        <f t="shared" si="195"/>
        <v>0</v>
      </c>
      <c r="AO250" s="16">
        <f t="shared" si="195"/>
        <v>0</v>
      </c>
      <c r="AP250" s="16">
        <f t="shared" si="195"/>
        <v>0</v>
      </c>
      <c r="AQ250" s="16">
        <f t="shared" si="195"/>
        <v>0</v>
      </c>
      <c r="AR250" s="16">
        <f t="shared" si="195"/>
        <v>0</v>
      </c>
      <c r="AT250" s="39" t="s">
        <v>89</v>
      </c>
      <c r="AU250" s="39" t="s">
        <v>57</v>
      </c>
      <c r="AV250" s="39" t="s">
        <v>57</v>
      </c>
      <c r="AW250" s="39" t="s">
        <v>57</v>
      </c>
      <c r="AX250" s="39" t="s">
        <v>57</v>
      </c>
      <c r="AY250" s="39" t="s">
        <v>57</v>
      </c>
      <c r="AZ250" s="39" t="s">
        <v>57</v>
      </c>
      <c r="BA250" s="39" t="s">
        <v>57</v>
      </c>
      <c r="BB250" s="39" t="s">
        <v>57</v>
      </c>
      <c r="BC250" s="39" t="s">
        <v>57</v>
      </c>
      <c r="BE250" s="8"/>
      <c r="BF250" s="8"/>
      <c r="BG250" s="8"/>
      <c r="BH250" s="8"/>
      <c r="BI250" s="8"/>
      <c r="BJ250" s="8"/>
      <c r="BK250" s="8"/>
      <c r="BL250" s="8"/>
      <c r="BM250" s="8"/>
      <c r="BN250" s="8"/>
    </row>
    <row r="251" spans="4:66" outlineLevel="1">
      <c r="E251" s="11"/>
    </row>
    <row r="252" spans="4:66" outlineLevel="1">
      <c r="D252" s="2" t="str">
        <f>INDEX($AT252:$BC252,MATCH(General!$F$14,$AT$4:$BC$4,0))</f>
        <v>Coal</v>
      </c>
      <c r="E252" s="11"/>
      <c r="AT252" s="39" t="s">
        <v>72</v>
      </c>
      <c r="AU252" s="39" t="s">
        <v>57</v>
      </c>
      <c r="AV252" s="39" t="s">
        <v>57</v>
      </c>
      <c r="AW252" s="39" t="s">
        <v>57</v>
      </c>
      <c r="AX252" s="39" t="s">
        <v>57</v>
      </c>
      <c r="AY252" s="39" t="s">
        <v>57</v>
      </c>
      <c r="AZ252" s="39" t="s">
        <v>57</v>
      </c>
      <c r="BA252" s="39" t="s">
        <v>57</v>
      </c>
      <c r="BB252" s="39" t="s">
        <v>57</v>
      </c>
      <c r="BC252" s="39" t="s">
        <v>57</v>
      </c>
    </row>
    <row r="253" spans="4:66" outlineLevel="1">
      <c r="D253" s="12" t="str">
        <f>INDEX($AT253:$BC253,MATCH(General!$F$14,$AT$4:$BC$4,0))</f>
        <v>Quantity</v>
      </c>
      <c r="E253" s="11" t="str">
        <f>INDEX($BC253:$BL253,MATCH(General!$F$14,$BC$4:$BL$4,0))</f>
        <v>kWh</v>
      </c>
      <c r="F253" s="25">
        <f>SUM(I253:AR253)</f>
        <v>0</v>
      </c>
      <c r="I253" s="104">
        <f>OPEX!G47</f>
        <v>0</v>
      </c>
      <c r="J253" s="104">
        <f>OPEX!H47</f>
        <v>0</v>
      </c>
      <c r="K253" s="104">
        <f>OPEX!I47</f>
        <v>0</v>
      </c>
      <c r="L253" s="104">
        <f>OPEX!J47</f>
        <v>0</v>
      </c>
      <c r="M253" s="104">
        <f>OPEX!K47</f>
        <v>0</v>
      </c>
      <c r="N253" s="104">
        <f>OPEX!L47</f>
        <v>0</v>
      </c>
      <c r="O253" s="104">
        <f>OPEX!M47</f>
        <v>0</v>
      </c>
      <c r="P253" s="104">
        <f>OPEX!N47</f>
        <v>0</v>
      </c>
      <c r="Q253" s="104">
        <f>OPEX!O47</f>
        <v>0</v>
      </c>
      <c r="R253" s="104">
        <f>OPEX!P47</f>
        <v>0</v>
      </c>
      <c r="S253" s="104">
        <f>OPEX!Q47</f>
        <v>0</v>
      </c>
      <c r="T253" s="104">
        <f>OPEX!R47</f>
        <v>0</v>
      </c>
      <c r="U253" s="104">
        <f>OPEX!S47</f>
        <v>0</v>
      </c>
      <c r="V253" s="104">
        <f>OPEX!T47</f>
        <v>0</v>
      </c>
      <c r="W253" s="104">
        <f>OPEX!U47</f>
        <v>0</v>
      </c>
      <c r="X253" s="104">
        <f>OPEX!V47</f>
        <v>0</v>
      </c>
      <c r="Y253" s="104">
        <f>OPEX!W47</f>
        <v>0</v>
      </c>
      <c r="Z253" s="104">
        <f>OPEX!X47</f>
        <v>0</v>
      </c>
      <c r="AA253" s="104">
        <f>OPEX!Y47</f>
        <v>0</v>
      </c>
      <c r="AB253" s="104">
        <f>OPEX!Z47</f>
        <v>0</v>
      </c>
      <c r="AC253" s="104">
        <f>OPEX!AA47</f>
        <v>0</v>
      </c>
      <c r="AD253" s="104">
        <f>OPEX!AB47</f>
        <v>0</v>
      </c>
      <c r="AE253" s="104">
        <f>OPEX!AC47</f>
        <v>0</v>
      </c>
      <c r="AF253" s="104">
        <f>OPEX!AD47</f>
        <v>0</v>
      </c>
      <c r="AG253" s="104">
        <f>OPEX!AE47</f>
        <v>0</v>
      </c>
      <c r="AH253" s="104">
        <f>OPEX!AF47</f>
        <v>0</v>
      </c>
      <c r="AI253" s="104">
        <f>OPEX!AG47</f>
        <v>0</v>
      </c>
      <c r="AJ253" s="104">
        <f>OPEX!AH47</f>
        <v>0</v>
      </c>
      <c r="AK253" s="104">
        <f>OPEX!AI47</f>
        <v>0</v>
      </c>
      <c r="AL253" s="104">
        <f>OPEX!AJ47</f>
        <v>0</v>
      </c>
      <c r="AM253" s="104">
        <f>OPEX!AK47</f>
        <v>0</v>
      </c>
      <c r="AN253" s="104">
        <f>OPEX!AL47</f>
        <v>0</v>
      </c>
      <c r="AO253" s="104">
        <f>OPEX!AM47</f>
        <v>0</v>
      </c>
      <c r="AP253" s="104">
        <f>OPEX!AN47</f>
        <v>0</v>
      </c>
      <c r="AQ253" s="104">
        <f>OPEX!AO47</f>
        <v>0</v>
      </c>
      <c r="AR253" s="104">
        <f>OPEX!AP47</f>
        <v>0</v>
      </c>
      <c r="AT253" s="39" t="s">
        <v>51</v>
      </c>
      <c r="AU253" s="39" t="s">
        <v>57</v>
      </c>
      <c r="AV253" s="39" t="s">
        <v>57</v>
      </c>
      <c r="AW253" s="39" t="s">
        <v>57</v>
      </c>
      <c r="AX253" s="39" t="s">
        <v>57</v>
      </c>
      <c r="AY253" s="39" t="s">
        <v>57</v>
      </c>
      <c r="AZ253" s="39" t="s">
        <v>57</v>
      </c>
      <c r="BA253" s="39" t="s">
        <v>57</v>
      </c>
      <c r="BB253" s="39" t="s">
        <v>57</v>
      </c>
      <c r="BC253" s="39" t="s">
        <v>57</v>
      </c>
      <c r="BE253" s="39" t="s">
        <v>52</v>
      </c>
      <c r="BF253" s="39" t="s">
        <v>52</v>
      </c>
      <c r="BG253" s="39" t="s">
        <v>57</v>
      </c>
      <c r="BH253" s="39" t="s">
        <v>57</v>
      </c>
      <c r="BI253" s="39" t="s">
        <v>57</v>
      </c>
      <c r="BJ253" s="39" t="s">
        <v>57</v>
      </c>
      <c r="BK253" s="39" t="s">
        <v>57</v>
      </c>
      <c r="BL253" s="39" t="s">
        <v>57</v>
      </c>
      <c r="BM253" s="39" t="s">
        <v>57</v>
      </c>
      <c r="BN253" s="39" t="s">
        <v>57</v>
      </c>
    </row>
    <row r="254" spans="4:66" outlineLevel="1">
      <c r="D254" s="12" t="str">
        <f>INDEX($AT254:$BC254,MATCH(General!$F$14,$AT$4:$BC$4,0))</f>
        <v>Price without taxes and subsidies</v>
      </c>
      <c r="E254" s="11" t="str">
        <f>General!$F$16&amp;" / "&amp;INDEX($BC254:$BL254,MATCH(General!$F$14,$BC$4:$BL$4,0))</f>
        <v>EUR / kWh</v>
      </c>
      <c r="I254" s="108">
        <f>OPEX!G48</f>
        <v>0</v>
      </c>
      <c r="J254" s="108">
        <f>OPEX!H48</f>
        <v>0</v>
      </c>
      <c r="K254" s="108">
        <f>OPEX!I48</f>
        <v>0</v>
      </c>
      <c r="L254" s="108">
        <f>OPEX!J48</f>
        <v>0</v>
      </c>
      <c r="M254" s="108">
        <f>OPEX!K48</f>
        <v>0</v>
      </c>
      <c r="N254" s="108">
        <f>OPEX!L48</f>
        <v>0</v>
      </c>
      <c r="O254" s="108">
        <f>OPEX!M48</f>
        <v>0</v>
      </c>
      <c r="P254" s="108">
        <f>OPEX!N48</f>
        <v>0</v>
      </c>
      <c r="Q254" s="108">
        <f>OPEX!O48</f>
        <v>0</v>
      </c>
      <c r="R254" s="108">
        <f>OPEX!P48</f>
        <v>0</v>
      </c>
      <c r="S254" s="108">
        <f>OPEX!Q48</f>
        <v>0</v>
      </c>
      <c r="T254" s="108">
        <f>OPEX!R48</f>
        <v>0</v>
      </c>
      <c r="U254" s="108">
        <f>OPEX!S48</f>
        <v>0</v>
      </c>
      <c r="V254" s="108">
        <f>OPEX!T48</f>
        <v>0</v>
      </c>
      <c r="W254" s="108">
        <f>OPEX!U48</f>
        <v>0</v>
      </c>
      <c r="X254" s="108">
        <f>OPEX!V48</f>
        <v>0</v>
      </c>
      <c r="Y254" s="108">
        <f>OPEX!W48</f>
        <v>0</v>
      </c>
      <c r="Z254" s="108">
        <f>OPEX!X48</f>
        <v>0</v>
      </c>
      <c r="AA254" s="108">
        <f>OPEX!Y48</f>
        <v>0</v>
      </c>
      <c r="AB254" s="108">
        <f>OPEX!Z48</f>
        <v>0</v>
      </c>
      <c r="AC254" s="108">
        <f>OPEX!AA48</f>
        <v>0</v>
      </c>
      <c r="AD254" s="108">
        <f>OPEX!AB48</f>
        <v>0</v>
      </c>
      <c r="AE254" s="108">
        <f>OPEX!AC48</f>
        <v>0</v>
      </c>
      <c r="AF254" s="108">
        <f>OPEX!AD48</f>
        <v>0</v>
      </c>
      <c r="AG254" s="108">
        <f>OPEX!AE48</f>
        <v>0</v>
      </c>
      <c r="AH254" s="108">
        <f>OPEX!AF48</f>
        <v>0</v>
      </c>
      <c r="AI254" s="108">
        <f>OPEX!AG48</f>
        <v>0</v>
      </c>
      <c r="AJ254" s="108">
        <f>OPEX!AH48</f>
        <v>0</v>
      </c>
      <c r="AK254" s="108">
        <f>OPEX!AI48</f>
        <v>0</v>
      </c>
      <c r="AL254" s="108">
        <f>OPEX!AJ48</f>
        <v>0</v>
      </c>
      <c r="AM254" s="108">
        <f>OPEX!AK48</f>
        <v>0</v>
      </c>
      <c r="AN254" s="108">
        <f>OPEX!AL48</f>
        <v>0</v>
      </c>
      <c r="AO254" s="108">
        <f>OPEX!AM48</f>
        <v>0</v>
      </c>
      <c r="AP254" s="108">
        <f>OPEX!AN48</f>
        <v>0</v>
      </c>
      <c r="AQ254" s="108">
        <f>OPEX!AO48</f>
        <v>0</v>
      </c>
      <c r="AR254" s="108">
        <f>OPEX!AP48</f>
        <v>0</v>
      </c>
      <c r="AT254" s="39" t="s">
        <v>83</v>
      </c>
      <c r="AU254" s="39" t="s">
        <v>57</v>
      </c>
      <c r="AV254" s="39" t="s">
        <v>57</v>
      </c>
      <c r="AW254" s="39" t="s">
        <v>57</v>
      </c>
      <c r="AX254" s="39" t="s">
        <v>57</v>
      </c>
      <c r="AY254" s="39" t="s">
        <v>57</v>
      </c>
      <c r="AZ254" s="39" t="s">
        <v>57</v>
      </c>
      <c r="BA254" s="39" t="s">
        <v>57</v>
      </c>
      <c r="BB254" s="39" t="s">
        <v>57</v>
      </c>
      <c r="BC254" s="39" t="s">
        <v>57</v>
      </c>
      <c r="BE254" s="39" t="s">
        <v>52</v>
      </c>
      <c r="BF254" s="39" t="s">
        <v>52</v>
      </c>
      <c r="BG254" s="39" t="s">
        <v>57</v>
      </c>
      <c r="BH254" s="39" t="s">
        <v>57</v>
      </c>
      <c r="BI254" s="39" t="s">
        <v>57</v>
      </c>
      <c r="BJ254" s="39" t="s">
        <v>57</v>
      </c>
      <c r="BK254" s="39" t="s">
        <v>57</v>
      </c>
      <c r="BL254" s="39" t="s">
        <v>57</v>
      </c>
      <c r="BM254" s="39" t="s">
        <v>57</v>
      </c>
      <c r="BN254" s="39" t="s">
        <v>57</v>
      </c>
    </row>
    <row r="255" spans="4:66" outlineLevel="1">
      <c r="D255" s="12" t="str">
        <f>INDEX($AT255:$BC255,MATCH(General!$F$14,$AT$4:$BC$4,0))</f>
        <v>Price with taxes and subsidies</v>
      </c>
      <c r="E255" s="11" t="str">
        <f>General!$F$16&amp;" / "&amp;INDEX($BC255:$BL255,MATCH(General!$F$14,$BC$4:$BL$4,0))</f>
        <v>EUR / kWh</v>
      </c>
      <c r="I255" s="27">
        <f>SUM(I254,I256:I257)</f>
        <v>0</v>
      </c>
      <c r="J255" s="27">
        <f t="shared" ref="J255" si="196">SUM(J254,J256:J257)</f>
        <v>0</v>
      </c>
      <c r="K255" s="27">
        <f t="shared" ref="K255" si="197">SUM(K254,K256:K257)</f>
        <v>0</v>
      </c>
      <c r="L255" s="27">
        <f t="shared" ref="L255" si="198">SUM(L254,L256:L257)</f>
        <v>0</v>
      </c>
      <c r="M255" s="27">
        <f t="shared" ref="M255" si="199">SUM(M254,M256:M257)</f>
        <v>0</v>
      </c>
      <c r="N255" s="27">
        <f t="shared" ref="N255" si="200">SUM(N254,N256:N257)</f>
        <v>0</v>
      </c>
      <c r="O255" s="27">
        <f t="shared" ref="O255" si="201">SUM(O254,O256:O257)</f>
        <v>0</v>
      </c>
      <c r="P255" s="27">
        <f t="shared" ref="P255:AR255" si="202">SUM(P254,P256:P257)</f>
        <v>0</v>
      </c>
      <c r="Q255" s="27">
        <f t="shared" si="202"/>
        <v>0</v>
      </c>
      <c r="R255" s="27">
        <f t="shared" si="202"/>
        <v>0</v>
      </c>
      <c r="S255" s="27">
        <f t="shared" si="202"/>
        <v>0</v>
      </c>
      <c r="T255" s="27">
        <f t="shared" si="202"/>
        <v>0</v>
      </c>
      <c r="U255" s="27">
        <f t="shared" si="202"/>
        <v>0</v>
      </c>
      <c r="V255" s="27">
        <f t="shared" si="202"/>
        <v>0</v>
      </c>
      <c r="W255" s="27">
        <f t="shared" si="202"/>
        <v>0</v>
      </c>
      <c r="X255" s="27">
        <f t="shared" si="202"/>
        <v>0</v>
      </c>
      <c r="Y255" s="27">
        <f t="shared" si="202"/>
        <v>0</v>
      </c>
      <c r="Z255" s="27">
        <f t="shared" si="202"/>
        <v>0</v>
      </c>
      <c r="AA255" s="27">
        <f t="shared" si="202"/>
        <v>0</v>
      </c>
      <c r="AB255" s="27">
        <f t="shared" si="202"/>
        <v>0</v>
      </c>
      <c r="AC255" s="27">
        <f t="shared" si="202"/>
        <v>0</v>
      </c>
      <c r="AD255" s="27">
        <f t="shared" si="202"/>
        <v>0</v>
      </c>
      <c r="AE255" s="27">
        <f t="shared" si="202"/>
        <v>0</v>
      </c>
      <c r="AF255" s="27">
        <f t="shared" si="202"/>
        <v>0</v>
      </c>
      <c r="AG255" s="27">
        <f t="shared" si="202"/>
        <v>0</v>
      </c>
      <c r="AH255" s="27">
        <f t="shared" si="202"/>
        <v>0</v>
      </c>
      <c r="AI255" s="27">
        <f t="shared" si="202"/>
        <v>0</v>
      </c>
      <c r="AJ255" s="27">
        <f t="shared" si="202"/>
        <v>0</v>
      </c>
      <c r="AK255" s="27">
        <f t="shared" si="202"/>
        <v>0</v>
      </c>
      <c r="AL255" s="27">
        <f t="shared" si="202"/>
        <v>0</v>
      </c>
      <c r="AM255" s="27">
        <f t="shared" si="202"/>
        <v>0</v>
      </c>
      <c r="AN255" s="27">
        <f t="shared" si="202"/>
        <v>0</v>
      </c>
      <c r="AO255" s="27">
        <f t="shared" si="202"/>
        <v>0</v>
      </c>
      <c r="AP255" s="27">
        <f t="shared" si="202"/>
        <v>0</v>
      </c>
      <c r="AQ255" s="27">
        <f t="shared" si="202"/>
        <v>0</v>
      </c>
      <c r="AR255" s="27">
        <f t="shared" si="202"/>
        <v>0</v>
      </c>
      <c r="AT255" s="39" t="s">
        <v>78</v>
      </c>
      <c r="AU255" s="39" t="s">
        <v>57</v>
      </c>
      <c r="AV255" s="39" t="s">
        <v>57</v>
      </c>
      <c r="AW255" s="39" t="s">
        <v>57</v>
      </c>
      <c r="AX255" s="39" t="s">
        <v>57</v>
      </c>
      <c r="AY255" s="39" t="s">
        <v>57</v>
      </c>
      <c r="AZ255" s="39" t="s">
        <v>57</v>
      </c>
      <c r="BA255" s="39" t="s">
        <v>57</v>
      </c>
      <c r="BB255" s="39" t="s">
        <v>57</v>
      </c>
      <c r="BC255" s="39" t="s">
        <v>57</v>
      </c>
      <c r="BE255" s="39" t="s">
        <v>52</v>
      </c>
      <c r="BF255" s="39" t="s">
        <v>52</v>
      </c>
      <c r="BG255" s="39" t="s">
        <v>57</v>
      </c>
      <c r="BH255" s="39" t="s">
        <v>57</v>
      </c>
      <c r="BI255" s="39" t="s">
        <v>57</v>
      </c>
      <c r="BJ255" s="39" t="s">
        <v>57</v>
      </c>
      <c r="BK255" s="39" t="s">
        <v>57</v>
      </c>
      <c r="BL255" s="39" t="s">
        <v>57</v>
      </c>
      <c r="BM255" s="39" t="s">
        <v>57</v>
      </c>
      <c r="BN255" s="39" t="s">
        <v>57</v>
      </c>
    </row>
    <row r="256" spans="4:66" ht="12" outlineLevel="1">
      <c r="D256" s="40" t="str">
        <f>INDEX($AT256:$BC256,MATCH(General!$F$14,$AT$4:$BC$4,0))</f>
        <v>VAT / special taxes</v>
      </c>
      <c r="E256" s="18" t="str">
        <f>General!$F$16&amp;" / "&amp;INDEX($BC256:$BL256,MATCH(General!$F$14,$BC$4:$BL$4,0))</f>
        <v>EUR / kWh</v>
      </c>
      <c r="I256" s="117">
        <f>OPEX!G50</f>
        <v>0</v>
      </c>
      <c r="J256" s="117">
        <f>OPEX!H50</f>
        <v>0</v>
      </c>
      <c r="K256" s="117">
        <f>OPEX!I50</f>
        <v>0</v>
      </c>
      <c r="L256" s="117">
        <f>OPEX!J50</f>
        <v>0</v>
      </c>
      <c r="M256" s="117">
        <f>OPEX!K50</f>
        <v>0</v>
      </c>
      <c r="N256" s="117">
        <f>OPEX!L50</f>
        <v>0</v>
      </c>
      <c r="O256" s="117">
        <f>OPEX!M50</f>
        <v>0</v>
      </c>
      <c r="P256" s="117">
        <f>OPEX!N50</f>
        <v>0</v>
      </c>
      <c r="Q256" s="117">
        <f>OPEX!O50</f>
        <v>0</v>
      </c>
      <c r="R256" s="117">
        <f>OPEX!P50</f>
        <v>0</v>
      </c>
      <c r="S256" s="117">
        <f>OPEX!Q50</f>
        <v>0</v>
      </c>
      <c r="T256" s="117">
        <f>OPEX!R50</f>
        <v>0</v>
      </c>
      <c r="U256" s="117">
        <f>OPEX!S50</f>
        <v>0</v>
      </c>
      <c r="V256" s="117">
        <f>OPEX!T50</f>
        <v>0</v>
      </c>
      <c r="W256" s="117">
        <f>OPEX!U50</f>
        <v>0</v>
      </c>
      <c r="X256" s="117">
        <f>OPEX!V50</f>
        <v>0</v>
      </c>
      <c r="Y256" s="117">
        <f>OPEX!W50</f>
        <v>0</v>
      </c>
      <c r="Z256" s="117">
        <f>OPEX!X50</f>
        <v>0</v>
      </c>
      <c r="AA256" s="117">
        <f>OPEX!Y50</f>
        <v>0</v>
      </c>
      <c r="AB256" s="117">
        <f>OPEX!Z50</f>
        <v>0</v>
      </c>
      <c r="AC256" s="117">
        <f>OPEX!AA50</f>
        <v>0</v>
      </c>
      <c r="AD256" s="117">
        <f>OPEX!AB50</f>
        <v>0</v>
      </c>
      <c r="AE256" s="117">
        <f>OPEX!AC50</f>
        <v>0</v>
      </c>
      <c r="AF256" s="117">
        <f>OPEX!AD50</f>
        <v>0</v>
      </c>
      <c r="AG256" s="117">
        <f>OPEX!AE50</f>
        <v>0</v>
      </c>
      <c r="AH256" s="117">
        <f>OPEX!AF50</f>
        <v>0</v>
      </c>
      <c r="AI256" s="117">
        <f>OPEX!AG50</f>
        <v>0</v>
      </c>
      <c r="AJ256" s="117">
        <f>OPEX!AH50</f>
        <v>0</v>
      </c>
      <c r="AK256" s="117">
        <f>OPEX!AI50</f>
        <v>0</v>
      </c>
      <c r="AL256" s="117">
        <f>OPEX!AJ50</f>
        <v>0</v>
      </c>
      <c r="AM256" s="117">
        <f>OPEX!AK50</f>
        <v>0</v>
      </c>
      <c r="AN256" s="117">
        <f>OPEX!AL50</f>
        <v>0</v>
      </c>
      <c r="AO256" s="117">
        <f>OPEX!AM50</f>
        <v>0</v>
      </c>
      <c r="AP256" s="117">
        <f>OPEX!AN50</f>
        <v>0</v>
      </c>
      <c r="AQ256" s="117">
        <f>OPEX!AO50</f>
        <v>0</v>
      </c>
      <c r="AR256" s="117">
        <f>OPEX!AP50</f>
        <v>0</v>
      </c>
      <c r="AT256" s="39" t="s">
        <v>504</v>
      </c>
      <c r="AU256" s="39" t="s">
        <v>57</v>
      </c>
      <c r="AV256" s="39" t="s">
        <v>57</v>
      </c>
      <c r="AW256" s="39" t="s">
        <v>57</v>
      </c>
      <c r="AX256" s="39" t="s">
        <v>57</v>
      </c>
      <c r="AY256" s="39" t="s">
        <v>57</v>
      </c>
      <c r="AZ256" s="39" t="s">
        <v>57</v>
      </c>
      <c r="BA256" s="39" t="s">
        <v>57</v>
      </c>
      <c r="BB256" s="39" t="s">
        <v>57</v>
      </c>
      <c r="BC256" s="39" t="s">
        <v>57</v>
      </c>
      <c r="BE256" s="39" t="s">
        <v>52</v>
      </c>
      <c r="BF256" s="39" t="s">
        <v>52</v>
      </c>
      <c r="BG256" s="39" t="s">
        <v>57</v>
      </c>
      <c r="BH256" s="39" t="s">
        <v>57</v>
      </c>
      <c r="BI256" s="39" t="s">
        <v>57</v>
      </c>
      <c r="BJ256" s="39" t="s">
        <v>57</v>
      </c>
      <c r="BK256" s="39" t="s">
        <v>57</v>
      </c>
      <c r="BL256" s="39" t="s">
        <v>57</v>
      </c>
      <c r="BM256" s="39" t="s">
        <v>57</v>
      </c>
      <c r="BN256" s="39" t="s">
        <v>57</v>
      </c>
    </row>
    <row r="257" spans="3:66" ht="12" outlineLevel="1">
      <c r="D257" s="40" t="str">
        <f>INDEX($AT257:$BC257,MATCH(General!$F$14,$AT$4:$BC$4,0))</f>
        <v>Subsidies</v>
      </c>
      <c r="E257" s="18" t="str">
        <f>General!$F$16&amp;" / "&amp;INDEX($BC257:$BL257,MATCH(General!$F$14,$BC$4:$BL$4,0))</f>
        <v>EUR / kWh</v>
      </c>
      <c r="I257" s="117">
        <f>OPEX!G51</f>
        <v>0</v>
      </c>
      <c r="J257" s="117">
        <f>OPEX!H51</f>
        <v>0</v>
      </c>
      <c r="K257" s="117">
        <f>OPEX!I51</f>
        <v>0</v>
      </c>
      <c r="L257" s="117">
        <f>OPEX!J51</f>
        <v>0</v>
      </c>
      <c r="M257" s="117">
        <f>OPEX!K51</f>
        <v>0</v>
      </c>
      <c r="N257" s="117">
        <f>OPEX!L51</f>
        <v>0</v>
      </c>
      <c r="O257" s="117">
        <f>OPEX!M51</f>
        <v>0</v>
      </c>
      <c r="P257" s="117">
        <f>OPEX!N51</f>
        <v>0</v>
      </c>
      <c r="Q257" s="117">
        <f>OPEX!O51</f>
        <v>0</v>
      </c>
      <c r="R257" s="117">
        <f>OPEX!P51</f>
        <v>0</v>
      </c>
      <c r="S257" s="117">
        <f>OPEX!Q51</f>
        <v>0</v>
      </c>
      <c r="T257" s="117">
        <f>OPEX!R51</f>
        <v>0</v>
      </c>
      <c r="U257" s="117">
        <f>OPEX!S51</f>
        <v>0</v>
      </c>
      <c r="V257" s="117">
        <f>OPEX!T51</f>
        <v>0</v>
      </c>
      <c r="W257" s="117">
        <f>OPEX!U51</f>
        <v>0</v>
      </c>
      <c r="X257" s="117">
        <f>OPEX!V51</f>
        <v>0</v>
      </c>
      <c r="Y257" s="117">
        <f>OPEX!W51</f>
        <v>0</v>
      </c>
      <c r="Z257" s="117">
        <f>OPEX!X51</f>
        <v>0</v>
      </c>
      <c r="AA257" s="117">
        <f>OPEX!Y51</f>
        <v>0</v>
      </c>
      <c r="AB257" s="117">
        <f>OPEX!Z51</f>
        <v>0</v>
      </c>
      <c r="AC257" s="117">
        <f>OPEX!AA51</f>
        <v>0</v>
      </c>
      <c r="AD257" s="117">
        <f>OPEX!AB51</f>
        <v>0</v>
      </c>
      <c r="AE257" s="117">
        <f>OPEX!AC51</f>
        <v>0</v>
      </c>
      <c r="AF257" s="117">
        <f>OPEX!AD51</f>
        <v>0</v>
      </c>
      <c r="AG257" s="117">
        <f>OPEX!AE51</f>
        <v>0</v>
      </c>
      <c r="AH257" s="117">
        <f>OPEX!AF51</f>
        <v>0</v>
      </c>
      <c r="AI257" s="117">
        <f>OPEX!AG51</f>
        <v>0</v>
      </c>
      <c r="AJ257" s="117">
        <f>OPEX!AH51</f>
        <v>0</v>
      </c>
      <c r="AK257" s="117">
        <f>OPEX!AI51</f>
        <v>0</v>
      </c>
      <c r="AL257" s="117">
        <f>OPEX!AJ51</f>
        <v>0</v>
      </c>
      <c r="AM257" s="117">
        <f>OPEX!AK51</f>
        <v>0</v>
      </c>
      <c r="AN257" s="117">
        <f>OPEX!AL51</f>
        <v>0</v>
      </c>
      <c r="AO257" s="117">
        <f>OPEX!AM51</f>
        <v>0</v>
      </c>
      <c r="AP257" s="117">
        <f>OPEX!AN51</f>
        <v>0</v>
      </c>
      <c r="AQ257" s="117">
        <f>OPEX!AO51</f>
        <v>0</v>
      </c>
      <c r="AR257" s="117">
        <f>OPEX!AP51</f>
        <v>0</v>
      </c>
      <c r="AT257" s="39" t="s">
        <v>505</v>
      </c>
      <c r="AU257" s="39" t="s">
        <v>57</v>
      </c>
      <c r="AV257" s="39" t="s">
        <v>57</v>
      </c>
      <c r="AW257" s="39" t="s">
        <v>57</v>
      </c>
      <c r="AX257" s="39" t="s">
        <v>57</v>
      </c>
      <c r="AY257" s="39" t="s">
        <v>57</v>
      </c>
      <c r="AZ257" s="39" t="s">
        <v>57</v>
      </c>
      <c r="BA257" s="39" t="s">
        <v>57</v>
      </c>
      <c r="BB257" s="39" t="s">
        <v>57</v>
      </c>
      <c r="BC257" s="39" t="s">
        <v>57</v>
      </c>
      <c r="BE257" s="39" t="s">
        <v>52</v>
      </c>
      <c r="BF257" s="39" t="s">
        <v>52</v>
      </c>
      <c r="BG257" s="39" t="s">
        <v>57</v>
      </c>
      <c r="BH257" s="39" t="s">
        <v>57</v>
      </c>
      <c r="BI257" s="39" t="s">
        <v>57</v>
      </c>
      <c r="BJ257" s="39" t="s">
        <v>57</v>
      </c>
      <c r="BK257" s="39" t="s">
        <v>57</v>
      </c>
      <c r="BL257" s="39" t="s">
        <v>57</v>
      </c>
      <c r="BM257" s="39" t="s">
        <v>57</v>
      </c>
      <c r="BN257" s="39" t="s">
        <v>57</v>
      </c>
    </row>
    <row r="258" spans="3:66" outlineLevel="1">
      <c r="D258" s="41" t="str">
        <f>INDEX($AT258:$BC258,MATCH(General!$F$14,$AT$4:$BC$4,0))</f>
        <v>Total cost - without taxes and subsidies</v>
      </c>
      <c r="E258" s="17" t="str">
        <f>General!$F$16</f>
        <v>EUR</v>
      </c>
      <c r="F258" s="28">
        <f>SUM(I258:AR258)</f>
        <v>0</v>
      </c>
      <c r="I258" s="16">
        <f>I253*I254</f>
        <v>0</v>
      </c>
      <c r="J258" s="16">
        <f t="shared" ref="J258:P258" si="203">J253*J254</f>
        <v>0</v>
      </c>
      <c r="K258" s="16">
        <f t="shared" si="203"/>
        <v>0</v>
      </c>
      <c r="L258" s="16">
        <f t="shared" si="203"/>
        <v>0</v>
      </c>
      <c r="M258" s="16">
        <f t="shared" si="203"/>
        <v>0</v>
      </c>
      <c r="N258" s="16">
        <f t="shared" si="203"/>
        <v>0</v>
      </c>
      <c r="O258" s="16">
        <f t="shared" si="203"/>
        <v>0</v>
      </c>
      <c r="P258" s="16">
        <f t="shared" si="203"/>
        <v>0</v>
      </c>
      <c r="Q258" s="16">
        <f t="shared" ref="Q258:AR258" si="204">Q253*Q254</f>
        <v>0</v>
      </c>
      <c r="R258" s="16">
        <f t="shared" si="204"/>
        <v>0</v>
      </c>
      <c r="S258" s="16">
        <f t="shared" si="204"/>
        <v>0</v>
      </c>
      <c r="T258" s="16">
        <f t="shared" si="204"/>
        <v>0</v>
      </c>
      <c r="U258" s="16">
        <f t="shared" si="204"/>
        <v>0</v>
      </c>
      <c r="V258" s="16">
        <f t="shared" si="204"/>
        <v>0</v>
      </c>
      <c r="W258" s="16">
        <f t="shared" si="204"/>
        <v>0</v>
      </c>
      <c r="X258" s="16">
        <f t="shared" si="204"/>
        <v>0</v>
      </c>
      <c r="Y258" s="16">
        <f t="shared" si="204"/>
        <v>0</v>
      </c>
      <c r="Z258" s="16">
        <f t="shared" si="204"/>
        <v>0</v>
      </c>
      <c r="AA258" s="16">
        <f t="shared" si="204"/>
        <v>0</v>
      </c>
      <c r="AB258" s="16">
        <f t="shared" si="204"/>
        <v>0</v>
      </c>
      <c r="AC258" s="16">
        <f t="shared" si="204"/>
        <v>0</v>
      </c>
      <c r="AD258" s="16">
        <f t="shared" si="204"/>
        <v>0</v>
      </c>
      <c r="AE258" s="16">
        <f t="shared" si="204"/>
        <v>0</v>
      </c>
      <c r="AF258" s="16">
        <f t="shared" si="204"/>
        <v>0</v>
      </c>
      <c r="AG258" s="16">
        <f t="shared" si="204"/>
        <v>0</v>
      </c>
      <c r="AH258" s="16">
        <f t="shared" si="204"/>
        <v>0</v>
      </c>
      <c r="AI258" s="16">
        <f t="shared" si="204"/>
        <v>0</v>
      </c>
      <c r="AJ258" s="16">
        <f t="shared" si="204"/>
        <v>0</v>
      </c>
      <c r="AK258" s="16">
        <f t="shared" si="204"/>
        <v>0</v>
      </c>
      <c r="AL258" s="16">
        <f t="shared" si="204"/>
        <v>0</v>
      </c>
      <c r="AM258" s="16">
        <f t="shared" si="204"/>
        <v>0</v>
      </c>
      <c r="AN258" s="16">
        <f t="shared" si="204"/>
        <v>0</v>
      </c>
      <c r="AO258" s="16">
        <f t="shared" si="204"/>
        <v>0</v>
      </c>
      <c r="AP258" s="16">
        <f t="shared" si="204"/>
        <v>0</v>
      </c>
      <c r="AQ258" s="16">
        <f t="shared" si="204"/>
        <v>0</v>
      </c>
      <c r="AR258" s="16">
        <f t="shared" si="204"/>
        <v>0</v>
      </c>
      <c r="AT258" s="39" t="s">
        <v>88</v>
      </c>
      <c r="AU258" s="39" t="s">
        <v>57</v>
      </c>
      <c r="AV258" s="39" t="s">
        <v>57</v>
      </c>
      <c r="AW258" s="39" t="s">
        <v>57</v>
      </c>
      <c r="AX258" s="39" t="s">
        <v>57</v>
      </c>
      <c r="AY258" s="39" t="s">
        <v>57</v>
      </c>
      <c r="AZ258" s="39" t="s">
        <v>57</v>
      </c>
      <c r="BA258" s="39" t="s">
        <v>57</v>
      </c>
      <c r="BB258" s="39" t="s">
        <v>57</v>
      </c>
      <c r="BC258" s="39" t="s">
        <v>57</v>
      </c>
      <c r="BE258" s="8"/>
      <c r="BF258" s="8"/>
      <c r="BG258" s="8"/>
      <c r="BH258" s="8"/>
      <c r="BI258" s="8"/>
      <c r="BJ258" s="8"/>
      <c r="BK258" s="8"/>
      <c r="BL258" s="8"/>
      <c r="BM258" s="8"/>
      <c r="BN258" s="8"/>
    </row>
    <row r="259" spans="3:66" outlineLevel="1">
      <c r="D259" s="41" t="str">
        <f>INDEX($AT259:$BC259,MATCH(General!$F$14,$AT$4:$BC$4,0))</f>
        <v>Total cost - with taxes and subsidies</v>
      </c>
      <c r="E259" s="17" t="str">
        <f>General!$F$16</f>
        <v>EUR</v>
      </c>
      <c r="F259" s="28">
        <f>SUM(I259:AR259)</f>
        <v>0</v>
      </c>
      <c r="I259" s="16">
        <f>I253*I255</f>
        <v>0</v>
      </c>
      <c r="J259" s="16">
        <f t="shared" ref="J259:P259" si="205">J253*J255</f>
        <v>0</v>
      </c>
      <c r="K259" s="16">
        <f t="shared" si="205"/>
        <v>0</v>
      </c>
      <c r="L259" s="16">
        <f t="shared" si="205"/>
        <v>0</v>
      </c>
      <c r="M259" s="16">
        <f t="shared" si="205"/>
        <v>0</v>
      </c>
      <c r="N259" s="16">
        <f t="shared" si="205"/>
        <v>0</v>
      </c>
      <c r="O259" s="16">
        <f t="shared" si="205"/>
        <v>0</v>
      </c>
      <c r="P259" s="16">
        <f t="shared" si="205"/>
        <v>0</v>
      </c>
      <c r="Q259" s="16">
        <f t="shared" ref="Q259:AR259" si="206">Q253*Q255</f>
        <v>0</v>
      </c>
      <c r="R259" s="16">
        <f t="shared" si="206"/>
        <v>0</v>
      </c>
      <c r="S259" s="16">
        <f t="shared" si="206"/>
        <v>0</v>
      </c>
      <c r="T259" s="16">
        <f t="shared" si="206"/>
        <v>0</v>
      </c>
      <c r="U259" s="16">
        <f t="shared" si="206"/>
        <v>0</v>
      </c>
      <c r="V259" s="16">
        <f t="shared" si="206"/>
        <v>0</v>
      </c>
      <c r="W259" s="16">
        <f t="shared" si="206"/>
        <v>0</v>
      </c>
      <c r="X259" s="16">
        <f t="shared" si="206"/>
        <v>0</v>
      </c>
      <c r="Y259" s="16">
        <f t="shared" si="206"/>
        <v>0</v>
      </c>
      <c r="Z259" s="16">
        <f t="shared" si="206"/>
        <v>0</v>
      </c>
      <c r="AA259" s="16">
        <f t="shared" si="206"/>
        <v>0</v>
      </c>
      <c r="AB259" s="16">
        <f t="shared" si="206"/>
        <v>0</v>
      </c>
      <c r="AC259" s="16">
        <f t="shared" si="206"/>
        <v>0</v>
      </c>
      <c r="AD259" s="16">
        <f t="shared" si="206"/>
        <v>0</v>
      </c>
      <c r="AE259" s="16">
        <f t="shared" si="206"/>
        <v>0</v>
      </c>
      <c r="AF259" s="16">
        <f t="shared" si="206"/>
        <v>0</v>
      </c>
      <c r="AG259" s="16">
        <f t="shared" si="206"/>
        <v>0</v>
      </c>
      <c r="AH259" s="16">
        <f t="shared" si="206"/>
        <v>0</v>
      </c>
      <c r="AI259" s="16">
        <f t="shared" si="206"/>
        <v>0</v>
      </c>
      <c r="AJ259" s="16">
        <f t="shared" si="206"/>
        <v>0</v>
      </c>
      <c r="AK259" s="16">
        <f t="shared" si="206"/>
        <v>0</v>
      </c>
      <c r="AL259" s="16">
        <f t="shared" si="206"/>
        <v>0</v>
      </c>
      <c r="AM259" s="16">
        <f t="shared" si="206"/>
        <v>0</v>
      </c>
      <c r="AN259" s="16">
        <f t="shared" si="206"/>
        <v>0</v>
      </c>
      <c r="AO259" s="16">
        <f t="shared" si="206"/>
        <v>0</v>
      </c>
      <c r="AP259" s="16">
        <f t="shared" si="206"/>
        <v>0</v>
      </c>
      <c r="AQ259" s="16">
        <f t="shared" si="206"/>
        <v>0</v>
      </c>
      <c r="AR259" s="16">
        <f t="shared" si="206"/>
        <v>0</v>
      </c>
      <c r="AT259" s="39" t="s">
        <v>89</v>
      </c>
      <c r="AU259" s="39" t="s">
        <v>57</v>
      </c>
      <c r="AV259" s="39" t="s">
        <v>57</v>
      </c>
      <c r="AW259" s="39" t="s">
        <v>57</v>
      </c>
      <c r="AX259" s="39" t="s">
        <v>57</v>
      </c>
      <c r="AY259" s="39" t="s">
        <v>57</v>
      </c>
      <c r="AZ259" s="39" t="s">
        <v>57</v>
      </c>
      <c r="BA259" s="39" t="s">
        <v>57</v>
      </c>
      <c r="BB259" s="39" t="s">
        <v>57</v>
      </c>
      <c r="BC259" s="39" t="s">
        <v>57</v>
      </c>
      <c r="BE259" s="8"/>
      <c r="BF259" s="8"/>
      <c r="BG259" s="8"/>
      <c r="BH259" s="8"/>
      <c r="BI259" s="8"/>
      <c r="BJ259" s="8"/>
      <c r="BK259" s="8"/>
      <c r="BL259" s="8"/>
      <c r="BM259" s="8"/>
      <c r="BN259" s="8"/>
    </row>
    <row r="260" spans="3:66" outlineLevel="1">
      <c r="E260" s="11"/>
    </row>
    <row r="261" spans="3:66" outlineLevel="1">
      <c r="C261" s="6" t="str">
        <f>INDEX($AT261:$BC261,MATCH(General!$F$14,$AT$4:$BC$4,0))</f>
        <v>Maintenance costs</v>
      </c>
      <c r="D261" s="6"/>
      <c r="E261" s="13"/>
      <c r="F261" s="6"/>
      <c r="G261" s="6"/>
      <c r="H261" s="6"/>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T261" s="39" t="s">
        <v>47</v>
      </c>
      <c r="AU261" s="39" t="s">
        <v>57</v>
      </c>
      <c r="AV261" s="39" t="s">
        <v>57</v>
      </c>
      <c r="AW261" s="39" t="s">
        <v>57</v>
      </c>
      <c r="AX261" s="39" t="s">
        <v>57</v>
      </c>
      <c r="AY261" s="39" t="s">
        <v>57</v>
      </c>
      <c r="AZ261" s="39" t="s">
        <v>57</v>
      </c>
      <c r="BA261" s="39" t="s">
        <v>57</v>
      </c>
      <c r="BB261" s="39" t="s">
        <v>57</v>
      </c>
      <c r="BC261" s="39" t="s">
        <v>57</v>
      </c>
    </row>
    <row r="262" spans="3:66" outlineLevel="1">
      <c r="E262" s="11"/>
    </row>
    <row r="263" spans="3:66" outlineLevel="1">
      <c r="D263" t="str">
        <f>INDEX($AT263:$BC263,MATCH(General!$F$14,$AT$4:$BC$4,0))</f>
        <v>Building maintenance</v>
      </c>
      <c r="E263" s="11" t="str">
        <f>General!$F$16</f>
        <v>EUR</v>
      </c>
      <c r="F263" s="25">
        <f t="shared" ref="F263:F266" si="207">SUM(I263:AR263)</f>
        <v>90500</v>
      </c>
      <c r="I263" s="104">
        <f>OPEX!G55</f>
        <v>0</v>
      </c>
      <c r="J263" s="104">
        <f>OPEX!H55</f>
        <v>500</v>
      </c>
      <c r="K263" s="104">
        <f>OPEX!I55</f>
        <v>5000</v>
      </c>
      <c r="L263" s="104">
        <f>OPEX!J55</f>
        <v>5000</v>
      </c>
      <c r="M263" s="104">
        <f>OPEX!K55</f>
        <v>5000</v>
      </c>
      <c r="N263" s="104">
        <f>OPEX!L55</f>
        <v>5000</v>
      </c>
      <c r="O263" s="104">
        <f>OPEX!M55</f>
        <v>5000</v>
      </c>
      <c r="P263" s="104">
        <f>OPEX!N55</f>
        <v>5000</v>
      </c>
      <c r="Q263" s="104">
        <f>OPEX!O55</f>
        <v>5000</v>
      </c>
      <c r="R263" s="104">
        <f>OPEX!P55</f>
        <v>5000</v>
      </c>
      <c r="S263" s="104">
        <f>OPEX!Q55</f>
        <v>5000</v>
      </c>
      <c r="T263" s="104">
        <f>OPEX!R55</f>
        <v>5000</v>
      </c>
      <c r="U263" s="104">
        <f>OPEX!S55</f>
        <v>5000</v>
      </c>
      <c r="V263" s="104">
        <f>OPEX!T55</f>
        <v>5000</v>
      </c>
      <c r="W263" s="104">
        <f>OPEX!U55</f>
        <v>5000</v>
      </c>
      <c r="X263" s="104">
        <f>OPEX!V55</f>
        <v>5000</v>
      </c>
      <c r="Y263" s="104">
        <f>OPEX!W55</f>
        <v>5000</v>
      </c>
      <c r="Z263" s="104">
        <f>OPEX!X55</f>
        <v>5000</v>
      </c>
      <c r="AA263" s="104">
        <f>OPEX!Y55</f>
        <v>5000</v>
      </c>
      <c r="AB263" s="104">
        <f>OPEX!Z55</f>
        <v>5000</v>
      </c>
      <c r="AC263" s="104">
        <f>OPEX!AA55</f>
        <v>0</v>
      </c>
      <c r="AD263" s="104">
        <f>OPEX!AB55</f>
        <v>0</v>
      </c>
      <c r="AE263" s="104">
        <f>OPEX!AC55</f>
        <v>0</v>
      </c>
      <c r="AF263" s="104">
        <f>OPEX!AD55</f>
        <v>0</v>
      </c>
      <c r="AG263" s="104">
        <f>OPEX!AE55</f>
        <v>0</v>
      </c>
      <c r="AH263" s="104">
        <f>OPEX!AF55</f>
        <v>0</v>
      </c>
      <c r="AI263" s="104">
        <f>OPEX!AG55</f>
        <v>0</v>
      </c>
      <c r="AJ263" s="104">
        <f>OPEX!AH55</f>
        <v>0</v>
      </c>
      <c r="AK263" s="104">
        <f>OPEX!AI55</f>
        <v>0</v>
      </c>
      <c r="AL263" s="104">
        <f>OPEX!AJ55</f>
        <v>0</v>
      </c>
      <c r="AM263" s="104">
        <f>OPEX!AK55</f>
        <v>0</v>
      </c>
      <c r="AN263" s="104">
        <f>OPEX!AL55</f>
        <v>0</v>
      </c>
      <c r="AO263" s="104">
        <f>OPEX!AM55</f>
        <v>0</v>
      </c>
      <c r="AP263" s="104">
        <f>OPEX!AN55</f>
        <v>0</v>
      </c>
      <c r="AQ263" s="104">
        <f>OPEX!AO55</f>
        <v>0</v>
      </c>
      <c r="AR263" s="104">
        <f>OPEX!AP55</f>
        <v>0</v>
      </c>
      <c r="AT263" s="39" t="s">
        <v>73</v>
      </c>
      <c r="AU263" s="39" t="s">
        <v>57</v>
      </c>
      <c r="AV263" s="39" t="s">
        <v>57</v>
      </c>
      <c r="AW263" s="39" t="s">
        <v>57</v>
      </c>
      <c r="AX263" s="39" t="s">
        <v>57</v>
      </c>
      <c r="AY263" s="39" t="s">
        <v>57</v>
      </c>
      <c r="AZ263" s="39" t="s">
        <v>57</v>
      </c>
      <c r="BA263" s="39" t="s">
        <v>57</v>
      </c>
      <c r="BB263" s="39" t="s">
        <v>57</v>
      </c>
      <c r="BC263" s="39" t="s">
        <v>57</v>
      </c>
      <c r="BE263" s="8"/>
      <c r="BF263" s="8"/>
      <c r="BG263" s="8"/>
      <c r="BH263" s="8"/>
      <c r="BI263" s="8"/>
      <c r="BJ263" s="8"/>
      <c r="BK263" s="8"/>
      <c r="BL263" s="8"/>
      <c r="BM263" s="8"/>
      <c r="BN263" s="8"/>
    </row>
    <row r="264" spans="3:66" outlineLevel="1">
      <c r="D264" t="str">
        <f>INDEX($AT264:$BC264,MATCH(General!$F$14,$AT$4:$BC$4,0))</f>
        <v>Equipment maintenance</v>
      </c>
      <c r="E264" s="11" t="str">
        <f>General!$F$16</f>
        <v>EUR</v>
      </c>
      <c r="F264" s="25">
        <f t="shared" si="207"/>
        <v>38000</v>
      </c>
      <c r="I264" s="104">
        <f>OPEX!G56</f>
        <v>0</v>
      </c>
      <c r="J264" s="104">
        <f>OPEX!H56</f>
        <v>2000</v>
      </c>
      <c r="K264" s="104">
        <f>OPEX!I56</f>
        <v>2000</v>
      </c>
      <c r="L264" s="104">
        <f>OPEX!J56</f>
        <v>2000</v>
      </c>
      <c r="M264" s="104">
        <f>OPEX!K56</f>
        <v>2000</v>
      </c>
      <c r="N264" s="104">
        <f>OPEX!L56</f>
        <v>2000</v>
      </c>
      <c r="O264" s="104">
        <f>OPEX!M56</f>
        <v>2000</v>
      </c>
      <c r="P264" s="104">
        <f>OPEX!N56</f>
        <v>2000</v>
      </c>
      <c r="Q264" s="104">
        <f>OPEX!O56</f>
        <v>2000</v>
      </c>
      <c r="R264" s="104">
        <f>OPEX!P56</f>
        <v>2000</v>
      </c>
      <c r="S264" s="104">
        <f>OPEX!Q56</f>
        <v>2000</v>
      </c>
      <c r="T264" s="104">
        <f>OPEX!R56</f>
        <v>2000</v>
      </c>
      <c r="U264" s="104">
        <f>OPEX!S56</f>
        <v>2000</v>
      </c>
      <c r="V264" s="104">
        <f>OPEX!T56</f>
        <v>2000</v>
      </c>
      <c r="W264" s="104">
        <f>OPEX!U56</f>
        <v>2000</v>
      </c>
      <c r="X264" s="104">
        <f>OPEX!V56</f>
        <v>2000</v>
      </c>
      <c r="Y264" s="104">
        <f>OPEX!W56</f>
        <v>2000</v>
      </c>
      <c r="Z264" s="104">
        <f>OPEX!X56</f>
        <v>2000</v>
      </c>
      <c r="AA264" s="104">
        <f>OPEX!Y56</f>
        <v>2000</v>
      </c>
      <c r="AB264" s="104">
        <f>OPEX!Z56</f>
        <v>2000</v>
      </c>
      <c r="AC264" s="104">
        <f>OPEX!AA56</f>
        <v>0</v>
      </c>
      <c r="AD264" s="104">
        <f>OPEX!AB56</f>
        <v>0</v>
      </c>
      <c r="AE264" s="104">
        <f>OPEX!AC56</f>
        <v>0</v>
      </c>
      <c r="AF264" s="104">
        <f>OPEX!AD56</f>
        <v>0</v>
      </c>
      <c r="AG264" s="104">
        <f>OPEX!AE56</f>
        <v>0</v>
      </c>
      <c r="AH264" s="104">
        <f>OPEX!AF56</f>
        <v>0</v>
      </c>
      <c r="AI264" s="104">
        <f>OPEX!AG56</f>
        <v>0</v>
      </c>
      <c r="AJ264" s="104">
        <f>OPEX!AH56</f>
        <v>0</v>
      </c>
      <c r="AK264" s="104">
        <f>OPEX!AI56</f>
        <v>0</v>
      </c>
      <c r="AL264" s="104">
        <f>OPEX!AJ56</f>
        <v>0</v>
      </c>
      <c r="AM264" s="104">
        <f>OPEX!AK56</f>
        <v>0</v>
      </c>
      <c r="AN264" s="104">
        <f>OPEX!AL56</f>
        <v>0</v>
      </c>
      <c r="AO264" s="104">
        <f>OPEX!AM56</f>
        <v>0</v>
      </c>
      <c r="AP264" s="104">
        <f>OPEX!AN56</f>
        <v>0</v>
      </c>
      <c r="AQ264" s="104">
        <f>OPEX!AO56</f>
        <v>0</v>
      </c>
      <c r="AR264" s="104">
        <f>OPEX!AP56</f>
        <v>0</v>
      </c>
      <c r="AT264" s="39" t="s">
        <v>74</v>
      </c>
      <c r="AU264" s="39" t="s">
        <v>57</v>
      </c>
      <c r="AV264" s="39" t="s">
        <v>57</v>
      </c>
      <c r="AW264" s="39" t="s">
        <v>57</v>
      </c>
      <c r="AX264" s="39" t="s">
        <v>57</v>
      </c>
      <c r="AY264" s="39" t="s">
        <v>57</v>
      </c>
      <c r="AZ264" s="39" t="s">
        <v>57</v>
      </c>
      <c r="BA264" s="39" t="s">
        <v>57</v>
      </c>
      <c r="BB264" s="39" t="s">
        <v>57</v>
      </c>
      <c r="BC264" s="39" t="s">
        <v>57</v>
      </c>
      <c r="BE264" s="8"/>
      <c r="BF264" s="8"/>
      <c r="BG264" s="8"/>
      <c r="BH264" s="8"/>
      <c r="BI264" s="8"/>
      <c r="BJ264" s="8"/>
      <c r="BK264" s="8"/>
      <c r="BL264" s="8"/>
      <c r="BM264" s="8"/>
      <c r="BN264" s="8"/>
    </row>
    <row r="265" spans="3:66" outlineLevel="1">
      <c r="D265" t="str">
        <f>INDEX($AT265:$BC265,MATCH(General!$F$14,$AT$4:$BC$4,0))</f>
        <v>Insurance</v>
      </c>
      <c r="E265" s="11" t="str">
        <f>General!$F$16</f>
        <v>EUR</v>
      </c>
      <c r="F265" s="25">
        <f t="shared" si="207"/>
        <v>38000</v>
      </c>
      <c r="I265" s="104">
        <f>OPEX!G57</f>
        <v>0</v>
      </c>
      <c r="J265" s="104">
        <f>OPEX!H57</f>
        <v>2000</v>
      </c>
      <c r="K265" s="104">
        <f>OPEX!I57</f>
        <v>2000</v>
      </c>
      <c r="L265" s="104">
        <f>OPEX!J57</f>
        <v>2000</v>
      </c>
      <c r="M265" s="104">
        <f>OPEX!K57</f>
        <v>2000</v>
      </c>
      <c r="N265" s="104">
        <f>OPEX!L57</f>
        <v>2000</v>
      </c>
      <c r="O265" s="104">
        <f>OPEX!M57</f>
        <v>2000</v>
      </c>
      <c r="P265" s="104">
        <f>OPEX!N57</f>
        <v>2000</v>
      </c>
      <c r="Q265" s="104">
        <f>OPEX!O57</f>
        <v>2000</v>
      </c>
      <c r="R265" s="104">
        <f>OPEX!P57</f>
        <v>2000</v>
      </c>
      <c r="S265" s="104">
        <f>OPEX!Q57</f>
        <v>2000</v>
      </c>
      <c r="T265" s="104">
        <f>OPEX!R57</f>
        <v>2000</v>
      </c>
      <c r="U265" s="104">
        <f>OPEX!S57</f>
        <v>2000</v>
      </c>
      <c r="V265" s="104">
        <f>OPEX!T57</f>
        <v>2000</v>
      </c>
      <c r="W265" s="104">
        <f>OPEX!U57</f>
        <v>2000</v>
      </c>
      <c r="X265" s="104">
        <f>OPEX!V57</f>
        <v>2000</v>
      </c>
      <c r="Y265" s="104">
        <f>OPEX!W57</f>
        <v>2000</v>
      </c>
      <c r="Z265" s="104">
        <f>OPEX!X57</f>
        <v>2000</v>
      </c>
      <c r="AA265" s="104">
        <f>OPEX!Y57</f>
        <v>2000</v>
      </c>
      <c r="AB265" s="104">
        <f>OPEX!Z57</f>
        <v>2000</v>
      </c>
      <c r="AC265" s="104">
        <f>OPEX!AA57</f>
        <v>0</v>
      </c>
      <c r="AD265" s="104">
        <f>OPEX!AB57</f>
        <v>0</v>
      </c>
      <c r="AE265" s="104">
        <f>OPEX!AC57</f>
        <v>0</v>
      </c>
      <c r="AF265" s="104">
        <f>OPEX!AD57</f>
        <v>0</v>
      </c>
      <c r="AG265" s="104">
        <f>OPEX!AE57</f>
        <v>0</v>
      </c>
      <c r="AH265" s="104">
        <f>OPEX!AF57</f>
        <v>0</v>
      </c>
      <c r="AI265" s="104">
        <f>OPEX!AG57</f>
        <v>0</v>
      </c>
      <c r="AJ265" s="104">
        <f>OPEX!AH57</f>
        <v>0</v>
      </c>
      <c r="AK265" s="104">
        <f>OPEX!AI57</f>
        <v>0</v>
      </c>
      <c r="AL265" s="104">
        <f>OPEX!AJ57</f>
        <v>0</v>
      </c>
      <c r="AM265" s="104">
        <f>OPEX!AK57</f>
        <v>0</v>
      </c>
      <c r="AN265" s="104">
        <f>OPEX!AL57</f>
        <v>0</v>
      </c>
      <c r="AO265" s="104">
        <f>OPEX!AM57</f>
        <v>0</v>
      </c>
      <c r="AP265" s="104">
        <f>OPEX!AN57</f>
        <v>0</v>
      </c>
      <c r="AQ265" s="104">
        <f>OPEX!AO57</f>
        <v>0</v>
      </c>
      <c r="AR265" s="104">
        <f>OPEX!AP57</f>
        <v>0</v>
      </c>
      <c r="AT265" s="39" t="s">
        <v>75</v>
      </c>
      <c r="AU265" s="39" t="s">
        <v>57</v>
      </c>
      <c r="AV265" s="39" t="s">
        <v>57</v>
      </c>
      <c r="AW265" s="39" t="s">
        <v>57</v>
      </c>
      <c r="AX265" s="39" t="s">
        <v>57</v>
      </c>
      <c r="AY265" s="39" t="s">
        <v>57</v>
      </c>
      <c r="AZ265" s="39" t="s">
        <v>57</v>
      </c>
      <c r="BA265" s="39" t="s">
        <v>57</v>
      </c>
      <c r="BB265" s="39" t="s">
        <v>57</v>
      </c>
      <c r="BC265" s="39" t="s">
        <v>57</v>
      </c>
      <c r="BE265" s="8"/>
      <c r="BF265" s="8"/>
      <c r="BG265" s="8"/>
      <c r="BH265" s="8"/>
      <c r="BI265" s="8"/>
      <c r="BJ265" s="8"/>
      <c r="BK265" s="8"/>
      <c r="BL265" s="8"/>
      <c r="BM265" s="8"/>
      <c r="BN265" s="8"/>
    </row>
    <row r="266" spans="3:66" outlineLevel="1">
      <c r="D266" t="str">
        <f>INDEX($AT266:$BC266,MATCH(General!$F$14,$AT$4:$BC$4,0))</f>
        <v>Licence fees</v>
      </c>
      <c r="E266" s="11" t="str">
        <f>General!$F$16</f>
        <v>EUR</v>
      </c>
      <c r="F266" s="25">
        <f t="shared" si="207"/>
        <v>0</v>
      </c>
      <c r="I266" s="104">
        <f>OPEX!G58</f>
        <v>0</v>
      </c>
      <c r="J266" s="104">
        <f>OPEX!H58</f>
        <v>0</v>
      </c>
      <c r="K266" s="104">
        <f>OPEX!I58</f>
        <v>0</v>
      </c>
      <c r="L266" s="104">
        <f>OPEX!J58</f>
        <v>0</v>
      </c>
      <c r="M266" s="104">
        <f>OPEX!K58</f>
        <v>0</v>
      </c>
      <c r="N266" s="104">
        <f>OPEX!L58</f>
        <v>0</v>
      </c>
      <c r="O266" s="104">
        <f>OPEX!M58</f>
        <v>0</v>
      </c>
      <c r="P266" s="104">
        <f>OPEX!N58</f>
        <v>0</v>
      </c>
      <c r="Q266" s="104">
        <f>OPEX!O58</f>
        <v>0</v>
      </c>
      <c r="R266" s="104">
        <f>OPEX!P58</f>
        <v>0</v>
      </c>
      <c r="S266" s="104">
        <f>OPEX!Q58</f>
        <v>0</v>
      </c>
      <c r="T266" s="104">
        <f>OPEX!R58</f>
        <v>0</v>
      </c>
      <c r="U266" s="104">
        <f>OPEX!S58</f>
        <v>0</v>
      </c>
      <c r="V266" s="104">
        <f>OPEX!T58</f>
        <v>0</v>
      </c>
      <c r="W266" s="104">
        <f>OPEX!U58</f>
        <v>0</v>
      </c>
      <c r="X266" s="104">
        <f>OPEX!V58</f>
        <v>0</v>
      </c>
      <c r="Y266" s="104">
        <f>OPEX!W58</f>
        <v>0</v>
      </c>
      <c r="Z266" s="104">
        <f>OPEX!X58</f>
        <v>0</v>
      </c>
      <c r="AA266" s="104">
        <f>OPEX!Y58</f>
        <v>0</v>
      </c>
      <c r="AB266" s="104">
        <f>OPEX!Z58</f>
        <v>0</v>
      </c>
      <c r="AC266" s="104">
        <f>OPEX!AA58</f>
        <v>0</v>
      </c>
      <c r="AD266" s="104">
        <f>OPEX!AB58</f>
        <v>0</v>
      </c>
      <c r="AE266" s="104">
        <f>OPEX!AC58</f>
        <v>0</v>
      </c>
      <c r="AF266" s="104">
        <f>OPEX!AD58</f>
        <v>0</v>
      </c>
      <c r="AG266" s="104">
        <f>OPEX!AE58</f>
        <v>0</v>
      </c>
      <c r="AH266" s="104">
        <f>OPEX!AF58</f>
        <v>0</v>
      </c>
      <c r="AI266" s="104">
        <f>OPEX!AG58</f>
        <v>0</v>
      </c>
      <c r="AJ266" s="104">
        <f>OPEX!AH58</f>
        <v>0</v>
      </c>
      <c r="AK266" s="104">
        <f>OPEX!AI58</f>
        <v>0</v>
      </c>
      <c r="AL266" s="104">
        <f>OPEX!AJ58</f>
        <v>0</v>
      </c>
      <c r="AM266" s="104">
        <f>OPEX!AK58</f>
        <v>0</v>
      </c>
      <c r="AN266" s="104">
        <f>OPEX!AL58</f>
        <v>0</v>
      </c>
      <c r="AO266" s="104">
        <f>OPEX!AM58</f>
        <v>0</v>
      </c>
      <c r="AP266" s="104">
        <f>OPEX!AN58</f>
        <v>0</v>
      </c>
      <c r="AQ266" s="104">
        <f>OPEX!AO58</f>
        <v>0</v>
      </c>
      <c r="AR266" s="104">
        <f>OPEX!AP58</f>
        <v>0</v>
      </c>
      <c r="AT266" s="39" t="s">
        <v>76</v>
      </c>
      <c r="AU266" s="39" t="s">
        <v>57</v>
      </c>
      <c r="AV266" s="39" t="s">
        <v>57</v>
      </c>
      <c r="AW266" s="39" t="s">
        <v>57</v>
      </c>
      <c r="AX266" s="39" t="s">
        <v>57</v>
      </c>
      <c r="AY266" s="39" t="s">
        <v>57</v>
      </c>
      <c r="AZ266" s="39" t="s">
        <v>57</v>
      </c>
      <c r="BA266" s="39" t="s">
        <v>57</v>
      </c>
      <c r="BB266" s="39" t="s">
        <v>57</v>
      </c>
      <c r="BC266" s="39" t="s">
        <v>57</v>
      </c>
      <c r="BE266" s="8"/>
      <c r="BF266" s="8"/>
      <c r="BG266" s="8"/>
      <c r="BH266" s="8"/>
      <c r="BI266" s="8"/>
      <c r="BJ266" s="8"/>
      <c r="BK266" s="8"/>
      <c r="BL266" s="8"/>
      <c r="BM266" s="8"/>
      <c r="BN266" s="8"/>
    </row>
    <row r="267" spans="3:66" outlineLevel="1">
      <c r="D267" t="str">
        <f>INDEX($AT267:$BC267,MATCH(General!$F$14,$AT$4:$BC$4,0))</f>
        <v>Other</v>
      </c>
      <c r="E267" s="11" t="str">
        <f>General!$F$16</f>
        <v>EUR</v>
      </c>
      <c r="F267" s="25">
        <f t="shared" ref="F267" si="208">SUM(I267:AR267)</f>
        <v>0</v>
      </c>
      <c r="I267" s="104">
        <f>OPEX!G59</f>
        <v>0</v>
      </c>
      <c r="J267" s="104">
        <f>OPEX!H59</f>
        <v>0</v>
      </c>
      <c r="K267" s="104">
        <f>OPEX!I59</f>
        <v>0</v>
      </c>
      <c r="L267" s="104">
        <f>OPEX!J59</f>
        <v>0</v>
      </c>
      <c r="M267" s="104">
        <f>OPEX!K59</f>
        <v>0</v>
      </c>
      <c r="N267" s="104">
        <f>OPEX!L59</f>
        <v>0</v>
      </c>
      <c r="O267" s="104">
        <f>OPEX!M59</f>
        <v>0</v>
      </c>
      <c r="P267" s="104">
        <f>OPEX!N59</f>
        <v>0</v>
      </c>
      <c r="Q267" s="104">
        <f>OPEX!O59</f>
        <v>0</v>
      </c>
      <c r="R267" s="104">
        <f>OPEX!P59</f>
        <v>0</v>
      </c>
      <c r="S267" s="104">
        <f>OPEX!Q59</f>
        <v>0</v>
      </c>
      <c r="T267" s="104">
        <f>OPEX!R59</f>
        <v>0</v>
      </c>
      <c r="U267" s="104">
        <f>OPEX!S59</f>
        <v>0</v>
      </c>
      <c r="V267" s="104">
        <f>OPEX!T59</f>
        <v>0</v>
      </c>
      <c r="W267" s="104">
        <f>OPEX!U59</f>
        <v>0</v>
      </c>
      <c r="X267" s="104">
        <f>OPEX!V59</f>
        <v>0</v>
      </c>
      <c r="Y267" s="104">
        <f>OPEX!W59</f>
        <v>0</v>
      </c>
      <c r="Z267" s="104">
        <f>OPEX!X59</f>
        <v>0</v>
      </c>
      <c r="AA267" s="104">
        <f>OPEX!Y59</f>
        <v>0</v>
      </c>
      <c r="AB267" s="104">
        <f>OPEX!Z59</f>
        <v>0</v>
      </c>
      <c r="AC267" s="104">
        <f>OPEX!AA59</f>
        <v>0</v>
      </c>
      <c r="AD267" s="104">
        <f>OPEX!AB59</f>
        <v>0</v>
      </c>
      <c r="AE267" s="104">
        <f>OPEX!AC59</f>
        <v>0</v>
      </c>
      <c r="AF267" s="104">
        <f>OPEX!AD59</f>
        <v>0</v>
      </c>
      <c r="AG267" s="104">
        <f>OPEX!AE59</f>
        <v>0</v>
      </c>
      <c r="AH267" s="104">
        <f>OPEX!AF59</f>
        <v>0</v>
      </c>
      <c r="AI267" s="104">
        <f>OPEX!AG59</f>
        <v>0</v>
      </c>
      <c r="AJ267" s="104">
        <f>OPEX!AH59</f>
        <v>0</v>
      </c>
      <c r="AK267" s="104">
        <f>OPEX!AI59</f>
        <v>0</v>
      </c>
      <c r="AL267" s="104">
        <f>OPEX!AJ59</f>
        <v>0</v>
      </c>
      <c r="AM267" s="104">
        <f>OPEX!AK59</f>
        <v>0</v>
      </c>
      <c r="AN267" s="104">
        <f>OPEX!AL59</f>
        <v>0</v>
      </c>
      <c r="AO267" s="104">
        <f>OPEX!AM59</f>
        <v>0</v>
      </c>
      <c r="AP267" s="104">
        <f>OPEX!AN59</f>
        <v>0</v>
      </c>
      <c r="AQ267" s="104">
        <f>OPEX!AO59</f>
        <v>0</v>
      </c>
      <c r="AR267" s="104">
        <f>OPEX!AP59</f>
        <v>0</v>
      </c>
      <c r="AT267" s="39" t="s">
        <v>56</v>
      </c>
      <c r="AU267" s="39" t="s">
        <v>57</v>
      </c>
      <c r="AV267" s="39" t="s">
        <v>57</v>
      </c>
      <c r="AW267" s="39" t="s">
        <v>57</v>
      </c>
      <c r="AX267" s="39" t="s">
        <v>57</v>
      </c>
      <c r="AY267" s="39" t="s">
        <v>57</v>
      </c>
      <c r="AZ267" s="39" t="s">
        <v>57</v>
      </c>
      <c r="BA267" s="39" t="s">
        <v>57</v>
      </c>
      <c r="BB267" s="39" t="s">
        <v>57</v>
      </c>
      <c r="BC267" s="39" t="s">
        <v>57</v>
      </c>
      <c r="BE267" s="8"/>
      <c r="BF267" s="8"/>
      <c r="BG267" s="8"/>
      <c r="BH267" s="8"/>
      <c r="BI267" s="8"/>
      <c r="BJ267" s="8"/>
      <c r="BK267" s="8"/>
      <c r="BL267" s="8"/>
      <c r="BM267" s="8"/>
      <c r="BN267" s="8"/>
    </row>
    <row r="268" spans="3:66" outlineLevel="1">
      <c r="D268" s="2" t="str">
        <f>INDEX($AT268:$BC268,MATCH(General!$F$14,$AT$4:$BC$4,0))</f>
        <v>Total cost</v>
      </c>
      <c r="E268" s="17" t="str">
        <f>General!$F$16</f>
        <v>EUR</v>
      </c>
      <c r="F268" s="28">
        <f>SUM(I268:AR268)</f>
        <v>166500</v>
      </c>
      <c r="I268" s="16">
        <f>SUM(I263:I267)</f>
        <v>0</v>
      </c>
      <c r="J268" s="16">
        <f t="shared" ref="J268:P268" si="209">SUM(J263:J267)</f>
        <v>4500</v>
      </c>
      <c r="K268" s="16">
        <f t="shared" si="209"/>
        <v>9000</v>
      </c>
      <c r="L268" s="16">
        <f t="shared" si="209"/>
        <v>9000</v>
      </c>
      <c r="M268" s="16">
        <f t="shared" si="209"/>
        <v>9000</v>
      </c>
      <c r="N268" s="16">
        <f t="shared" si="209"/>
        <v>9000</v>
      </c>
      <c r="O268" s="16">
        <f t="shared" si="209"/>
        <v>9000</v>
      </c>
      <c r="P268" s="16">
        <f t="shared" si="209"/>
        <v>9000</v>
      </c>
      <c r="Q268" s="16">
        <f t="shared" ref="Q268:AR268" si="210">SUM(Q263:Q267)</f>
        <v>9000</v>
      </c>
      <c r="R268" s="16">
        <f t="shared" si="210"/>
        <v>9000</v>
      </c>
      <c r="S268" s="16">
        <f t="shared" si="210"/>
        <v>9000</v>
      </c>
      <c r="T268" s="16">
        <f t="shared" si="210"/>
        <v>9000</v>
      </c>
      <c r="U268" s="16">
        <f t="shared" si="210"/>
        <v>9000</v>
      </c>
      <c r="V268" s="16">
        <f t="shared" si="210"/>
        <v>9000</v>
      </c>
      <c r="W268" s="16">
        <f t="shared" si="210"/>
        <v>9000</v>
      </c>
      <c r="X268" s="16">
        <f t="shared" si="210"/>
        <v>9000</v>
      </c>
      <c r="Y268" s="16">
        <f t="shared" si="210"/>
        <v>9000</v>
      </c>
      <c r="Z268" s="16">
        <f t="shared" si="210"/>
        <v>9000</v>
      </c>
      <c r="AA268" s="16">
        <f t="shared" si="210"/>
        <v>9000</v>
      </c>
      <c r="AB268" s="16">
        <f t="shared" si="210"/>
        <v>9000</v>
      </c>
      <c r="AC268" s="16">
        <f t="shared" si="210"/>
        <v>0</v>
      </c>
      <c r="AD268" s="16">
        <f t="shared" si="210"/>
        <v>0</v>
      </c>
      <c r="AE268" s="16">
        <f t="shared" si="210"/>
        <v>0</v>
      </c>
      <c r="AF268" s="16">
        <f t="shared" si="210"/>
        <v>0</v>
      </c>
      <c r="AG268" s="16">
        <f t="shared" si="210"/>
        <v>0</v>
      </c>
      <c r="AH268" s="16">
        <f t="shared" si="210"/>
        <v>0</v>
      </c>
      <c r="AI268" s="16">
        <f t="shared" si="210"/>
        <v>0</v>
      </c>
      <c r="AJ268" s="16">
        <f t="shared" si="210"/>
        <v>0</v>
      </c>
      <c r="AK268" s="16">
        <f t="shared" si="210"/>
        <v>0</v>
      </c>
      <c r="AL268" s="16">
        <f t="shared" si="210"/>
        <v>0</v>
      </c>
      <c r="AM268" s="16">
        <f t="shared" si="210"/>
        <v>0</v>
      </c>
      <c r="AN268" s="16">
        <f t="shared" si="210"/>
        <v>0</v>
      </c>
      <c r="AO268" s="16">
        <f t="shared" si="210"/>
        <v>0</v>
      </c>
      <c r="AP268" s="16">
        <f t="shared" si="210"/>
        <v>0</v>
      </c>
      <c r="AQ268" s="16">
        <f t="shared" si="210"/>
        <v>0</v>
      </c>
      <c r="AR268" s="16">
        <f t="shared" si="210"/>
        <v>0</v>
      </c>
      <c r="AT268" s="39" t="s">
        <v>69</v>
      </c>
      <c r="AU268" s="39" t="s">
        <v>57</v>
      </c>
      <c r="AV268" s="39" t="s">
        <v>57</v>
      </c>
      <c r="AW268" s="39" t="s">
        <v>57</v>
      </c>
      <c r="AX268" s="39" t="s">
        <v>57</v>
      </c>
      <c r="AY268" s="39" t="s">
        <v>57</v>
      </c>
      <c r="AZ268" s="39" t="s">
        <v>57</v>
      </c>
      <c r="BA268" s="39" t="s">
        <v>57</v>
      </c>
      <c r="BB268" s="39" t="s">
        <v>57</v>
      </c>
      <c r="BC268" s="39" t="s">
        <v>57</v>
      </c>
      <c r="BE268" s="8"/>
      <c r="BF268" s="8"/>
      <c r="BG268" s="8"/>
      <c r="BH268" s="8"/>
      <c r="BI268" s="8"/>
      <c r="BJ268" s="8"/>
      <c r="BK268" s="8"/>
      <c r="BL268" s="8"/>
      <c r="BM268" s="8"/>
      <c r="BN268" s="8"/>
    </row>
    <row r="269" spans="3:66" outlineLevel="1">
      <c r="D269" t="str">
        <f>INDEX($AT269:$BC269,MATCH(General!$F$14,$AT$4:$BC$4,0))</f>
        <v>VAT expense</v>
      </c>
      <c r="E269" s="11" t="str">
        <f>General!$F$16</f>
        <v>EUR</v>
      </c>
      <c r="I269" s="104">
        <f>OPEX!G61</f>
        <v>0</v>
      </c>
      <c r="J269" s="104">
        <f>OPEX!H61</f>
        <v>1035</v>
      </c>
      <c r="K269" s="104">
        <f>OPEX!I61</f>
        <v>2070</v>
      </c>
      <c r="L269" s="104">
        <f>OPEX!J61</f>
        <v>2070</v>
      </c>
      <c r="M269" s="104">
        <f>OPEX!K61</f>
        <v>2070</v>
      </c>
      <c r="N269" s="104">
        <f>OPEX!L61</f>
        <v>2070</v>
      </c>
      <c r="O269" s="104">
        <f>OPEX!M61</f>
        <v>2070</v>
      </c>
      <c r="P269" s="104">
        <f>OPEX!N61</f>
        <v>2070</v>
      </c>
      <c r="Q269" s="104">
        <f>OPEX!O61</f>
        <v>2070</v>
      </c>
      <c r="R269" s="104">
        <f>OPEX!P61</f>
        <v>2070</v>
      </c>
      <c r="S269" s="104">
        <f>OPEX!Q61</f>
        <v>2070</v>
      </c>
      <c r="T269" s="104">
        <f>OPEX!R61</f>
        <v>2070</v>
      </c>
      <c r="U269" s="104">
        <f>OPEX!S61</f>
        <v>2070</v>
      </c>
      <c r="V269" s="104">
        <f>OPEX!T61</f>
        <v>2070</v>
      </c>
      <c r="W269" s="104">
        <f>OPEX!U61</f>
        <v>2070</v>
      </c>
      <c r="X269" s="104">
        <f>OPEX!V61</f>
        <v>2070</v>
      </c>
      <c r="Y269" s="104">
        <f>OPEX!W61</f>
        <v>2070</v>
      </c>
      <c r="Z269" s="104">
        <f>OPEX!X61</f>
        <v>2070</v>
      </c>
      <c r="AA269" s="104">
        <f>OPEX!Y61</f>
        <v>2070</v>
      </c>
      <c r="AB269" s="104">
        <f>OPEX!Z61</f>
        <v>2070</v>
      </c>
      <c r="AC269" s="104">
        <f>OPEX!AA61</f>
        <v>0</v>
      </c>
      <c r="AD269" s="104">
        <f>OPEX!AB61</f>
        <v>0</v>
      </c>
      <c r="AE269" s="104">
        <f>OPEX!AC61</f>
        <v>0</v>
      </c>
      <c r="AF269" s="104">
        <f>OPEX!AD61</f>
        <v>0</v>
      </c>
      <c r="AG269" s="104">
        <f>OPEX!AE61</f>
        <v>0</v>
      </c>
      <c r="AH269" s="104">
        <f>OPEX!AF61</f>
        <v>0</v>
      </c>
      <c r="AI269" s="104">
        <f>OPEX!AG61</f>
        <v>0</v>
      </c>
      <c r="AJ269" s="104">
        <f>OPEX!AH61</f>
        <v>0</v>
      </c>
      <c r="AK269" s="104">
        <f>OPEX!AI61</f>
        <v>0</v>
      </c>
      <c r="AL269" s="104">
        <f>OPEX!AJ61</f>
        <v>0</v>
      </c>
      <c r="AM269" s="104">
        <f>OPEX!AK61</f>
        <v>0</v>
      </c>
      <c r="AN269" s="104">
        <f>OPEX!AL61</f>
        <v>0</v>
      </c>
      <c r="AO269" s="104">
        <f>OPEX!AM61</f>
        <v>0</v>
      </c>
      <c r="AP269" s="104">
        <f>OPEX!AN61</f>
        <v>0</v>
      </c>
      <c r="AQ269" s="104">
        <f>OPEX!AO61</f>
        <v>0</v>
      </c>
      <c r="AR269" s="104">
        <f>OPEX!AP61</f>
        <v>0</v>
      </c>
      <c r="AT269" s="39" t="s">
        <v>99</v>
      </c>
      <c r="AU269" s="39" t="s">
        <v>57</v>
      </c>
      <c r="AV269" s="39" t="s">
        <v>57</v>
      </c>
      <c r="AW269" s="39" t="s">
        <v>57</v>
      </c>
      <c r="AX269" s="39" t="s">
        <v>57</v>
      </c>
      <c r="AY269" s="39" t="s">
        <v>57</v>
      </c>
      <c r="AZ269" s="39" t="s">
        <v>57</v>
      </c>
      <c r="BA269" s="39" t="s">
        <v>57</v>
      </c>
      <c r="BB269" s="39" t="s">
        <v>57</v>
      </c>
      <c r="BC269" s="39" t="s">
        <v>57</v>
      </c>
      <c r="BE269" s="8"/>
      <c r="BF269" s="8"/>
      <c r="BG269" s="8"/>
      <c r="BH269" s="8"/>
      <c r="BI269" s="8"/>
      <c r="BJ269" s="8"/>
      <c r="BK269" s="8"/>
      <c r="BL269" s="8"/>
      <c r="BM269" s="8"/>
      <c r="BN269" s="8"/>
    </row>
    <row r="270" spans="3:66" outlineLevel="1">
      <c r="D270" s="2" t="str">
        <f>INDEX($AT270:$BC270,MATCH(General!$F$14,$AT$4:$BC$4,0))</f>
        <v>Total cost incl. VAT</v>
      </c>
      <c r="E270" s="17" t="str">
        <f>General!$F$16</f>
        <v>EUR</v>
      </c>
      <c r="F270" s="28">
        <f>SUM(I270:AR270)</f>
        <v>204795</v>
      </c>
      <c r="I270" s="16">
        <f>SUM(I268:I269)</f>
        <v>0</v>
      </c>
      <c r="J270" s="16">
        <f t="shared" ref="J270:AR270" si="211">SUM(J268:J269)</f>
        <v>5535</v>
      </c>
      <c r="K270" s="16">
        <f t="shared" si="211"/>
        <v>11070</v>
      </c>
      <c r="L270" s="16">
        <f t="shared" si="211"/>
        <v>11070</v>
      </c>
      <c r="M270" s="16">
        <f t="shared" si="211"/>
        <v>11070</v>
      </c>
      <c r="N270" s="16">
        <f t="shared" si="211"/>
        <v>11070</v>
      </c>
      <c r="O270" s="16">
        <f t="shared" si="211"/>
        <v>11070</v>
      </c>
      <c r="P270" s="16">
        <f t="shared" si="211"/>
        <v>11070</v>
      </c>
      <c r="Q270" s="16">
        <f t="shared" si="211"/>
        <v>11070</v>
      </c>
      <c r="R270" s="16">
        <f t="shared" si="211"/>
        <v>11070</v>
      </c>
      <c r="S270" s="16">
        <f t="shared" si="211"/>
        <v>11070</v>
      </c>
      <c r="T270" s="16">
        <f t="shared" si="211"/>
        <v>11070</v>
      </c>
      <c r="U270" s="16">
        <f t="shared" si="211"/>
        <v>11070</v>
      </c>
      <c r="V270" s="16">
        <f t="shared" si="211"/>
        <v>11070</v>
      </c>
      <c r="W270" s="16">
        <f t="shared" si="211"/>
        <v>11070</v>
      </c>
      <c r="X270" s="16">
        <f t="shared" si="211"/>
        <v>11070</v>
      </c>
      <c r="Y270" s="16">
        <f t="shared" si="211"/>
        <v>11070</v>
      </c>
      <c r="Z270" s="16">
        <f t="shared" si="211"/>
        <v>11070</v>
      </c>
      <c r="AA270" s="16">
        <f t="shared" si="211"/>
        <v>11070</v>
      </c>
      <c r="AB270" s="16">
        <f t="shared" si="211"/>
        <v>11070</v>
      </c>
      <c r="AC270" s="16">
        <f t="shared" si="211"/>
        <v>0</v>
      </c>
      <c r="AD270" s="16">
        <f t="shared" si="211"/>
        <v>0</v>
      </c>
      <c r="AE270" s="16">
        <f t="shared" si="211"/>
        <v>0</v>
      </c>
      <c r="AF270" s="16">
        <f t="shared" si="211"/>
        <v>0</v>
      </c>
      <c r="AG270" s="16">
        <f t="shared" si="211"/>
        <v>0</v>
      </c>
      <c r="AH270" s="16">
        <f t="shared" si="211"/>
        <v>0</v>
      </c>
      <c r="AI270" s="16">
        <f t="shared" si="211"/>
        <v>0</v>
      </c>
      <c r="AJ270" s="16">
        <f t="shared" si="211"/>
        <v>0</v>
      </c>
      <c r="AK270" s="16">
        <f t="shared" si="211"/>
        <v>0</v>
      </c>
      <c r="AL270" s="16">
        <f t="shared" si="211"/>
        <v>0</v>
      </c>
      <c r="AM270" s="16">
        <f t="shared" si="211"/>
        <v>0</v>
      </c>
      <c r="AN270" s="16">
        <f t="shared" si="211"/>
        <v>0</v>
      </c>
      <c r="AO270" s="16">
        <f t="shared" si="211"/>
        <v>0</v>
      </c>
      <c r="AP270" s="16">
        <f t="shared" si="211"/>
        <v>0</v>
      </c>
      <c r="AQ270" s="16">
        <f t="shared" si="211"/>
        <v>0</v>
      </c>
      <c r="AR270" s="16">
        <f t="shared" si="211"/>
        <v>0</v>
      </c>
      <c r="AT270" s="39" t="s">
        <v>97</v>
      </c>
      <c r="AU270" s="39" t="s">
        <v>57</v>
      </c>
      <c r="AV270" s="39" t="s">
        <v>57</v>
      </c>
      <c r="AW270" s="39" t="s">
        <v>57</v>
      </c>
      <c r="AX270" s="39" t="s">
        <v>57</v>
      </c>
      <c r="AY270" s="39" t="s">
        <v>57</v>
      </c>
      <c r="AZ270" s="39" t="s">
        <v>57</v>
      </c>
      <c r="BA270" s="39" t="s">
        <v>57</v>
      </c>
      <c r="BB270" s="39" t="s">
        <v>57</v>
      </c>
      <c r="BC270" s="39" t="s">
        <v>57</v>
      </c>
      <c r="BE270" s="8"/>
      <c r="BF270" s="8"/>
      <c r="BG270" s="8"/>
      <c r="BH270" s="8"/>
      <c r="BI270" s="8"/>
      <c r="BJ270" s="8"/>
      <c r="BK270" s="8"/>
      <c r="BL270" s="8"/>
      <c r="BM270" s="8"/>
      <c r="BN270" s="8"/>
    </row>
    <row r="271" spans="3:66" outlineLevel="1">
      <c r="E271" s="11"/>
    </row>
    <row r="272" spans="3:66" outlineLevel="1">
      <c r="C272" s="6" t="str">
        <f>INDEX($AT272:$BC272,MATCH(General!$F$14,$AT$4:$BC$4,0))</f>
        <v>External sub-contracting</v>
      </c>
      <c r="D272" s="6"/>
      <c r="E272" s="13"/>
      <c r="F272" s="6"/>
      <c r="G272" s="6"/>
      <c r="H272" s="6"/>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T272" s="39" t="s">
        <v>80</v>
      </c>
      <c r="AU272" s="39" t="s">
        <v>57</v>
      </c>
      <c r="AV272" s="39" t="s">
        <v>57</v>
      </c>
      <c r="AW272" s="39" t="s">
        <v>57</v>
      </c>
      <c r="AX272" s="39" t="s">
        <v>57</v>
      </c>
      <c r="AY272" s="39" t="s">
        <v>57</v>
      </c>
      <c r="AZ272" s="39" t="s">
        <v>57</v>
      </c>
      <c r="BA272" s="39" t="s">
        <v>57</v>
      </c>
      <c r="BB272" s="39" t="s">
        <v>57</v>
      </c>
      <c r="BC272" s="39" t="s">
        <v>57</v>
      </c>
    </row>
    <row r="273" spans="3:66" outlineLevel="1">
      <c r="E273" s="11"/>
    </row>
    <row r="274" spans="3:66" outlineLevel="1">
      <c r="D274" s="110" t="str">
        <f>OPEX!D66</f>
        <v>[…]</v>
      </c>
      <c r="E274" s="11" t="str">
        <f>General!$F$16</f>
        <v>EUR</v>
      </c>
      <c r="F274" s="25">
        <f t="shared" ref="F274:F278" si="212">SUM(I274:AR274)</f>
        <v>0</v>
      </c>
      <c r="I274" s="104">
        <f>OPEX!G66</f>
        <v>0</v>
      </c>
      <c r="J274" s="104">
        <f>OPEX!H66</f>
        <v>0</v>
      </c>
      <c r="K274" s="104">
        <f>OPEX!I66</f>
        <v>0</v>
      </c>
      <c r="L274" s="104">
        <f>OPEX!J66</f>
        <v>0</v>
      </c>
      <c r="M274" s="104">
        <f>OPEX!K66</f>
        <v>0</v>
      </c>
      <c r="N274" s="104">
        <f>OPEX!L66</f>
        <v>0</v>
      </c>
      <c r="O274" s="104">
        <f>OPEX!M66</f>
        <v>0</v>
      </c>
      <c r="P274" s="104">
        <f>OPEX!N66</f>
        <v>0</v>
      </c>
      <c r="Q274" s="104">
        <f>OPEX!O66</f>
        <v>0</v>
      </c>
      <c r="R274" s="104">
        <f>OPEX!P66</f>
        <v>0</v>
      </c>
      <c r="S274" s="104">
        <f>OPEX!Q66</f>
        <v>0</v>
      </c>
      <c r="T274" s="104">
        <f>OPEX!R66</f>
        <v>0</v>
      </c>
      <c r="U274" s="104">
        <f>OPEX!S66</f>
        <v>0</v>
      </c>
      <c r="V274" s="104">
        <f>OPEX!T66</f>
        <v>0</v>
      </c>
      <c r="W274" s="104">
        <f>OPEX!U66</f>
        <v>0</v>
      </c>
      <c r="X274" s="104">
        <f>OPEX!V66</f>
        <v>0</v>
      </c>
      <c r="Y274" s="104">
        <f>OPEX!W66</f>
        <v>0</v>
      </c>
      <c r="Z274" s="104">
        <f>OPEX!X66</f>
        <v>0</v>
      </c>
      <c r="AA274" s="104">
        <f>OPEX!Y66</f>
        <v>0</v>
      </c>
      <c r="AB274" s="104">
        <f>OPEX!Z66</f>
        <v>0</v>
      </c>
      <c r="AC274" s="104">
        <f>OPEX!AA66</f>
        <v>0</v>
      </c>
      <c r="AD274" s="104">
        <f>OPEX!AB66</f>
        <v>0</v>
      </c>
      <c r="AE274" s="104">
        <f>OPEX!AC66</f>
        <v>0</v>
      </c>
      <c r="AF274" s="104">
        <f>OPEX!AD66</f>
        <v>0</v>
      </c>
      <c r="AG274" s="104">
        <f>OPEX!AE66</f>
        <v>0</v>
      </c>
      <c r="AH274" s="104">
        <f>OPEX!AF66</f>
        <v>0</v>
      </c>
      <c r="AI274" s="104">
        <f>OPEX!AG66</f>
        <v>0</v>
      </c>
      <c r="AJ274" s="104">
        <f>OPEX!AH66</f>
        <v>0</v>
      </c>
      <c r="AK274" s="104">
        <f>OPEX!AI66</f>
        <v>0</v>
      </c>
      <c r="AL274" s="104">
        <f>OPEX!AJ66</f>
        <v>0</v>
      </c>
      <c r="AM274" s="104">
        <f>OPEX!AK66</f>
        <v>0</v>
      </c>
      <c r="AN274" s="104">
        <f>OPEX!AL66</f>
        <v>0</v>
      </c>
      <c r="AO274" s="104">
        <f>OPEX!AM66</f>
        <v>0</v>
      </c>
      <c r="AP274" s="104">
        <f>OPEX!AN66</f>
        <v>0</v>
      </c>
      <c r="AQ274" s="104">
        <f>OPEX!AO66</f>
        <v>0</v>
      </c>
      <c r="AR274" s="104">
        <f>OPEX!AP66</f>
        <v>0</v>
      </c>
      <c r="AT274" s="8"/>
      <c r="AU274" s="8"/>
      <c r="AV274" s="8"/>
      <c r="AW274" s="8"/>
      <c r="AX274" s="8"/>
      <c r="AY274" s="8"/>
      <c r="AZ274" s="8"/>
      <c r="BA274" s="8"/>
      <c r="BB274" s="8"/>
      <c r="BC274" s="8"/>
      <c r="BE274" s="8"/>
      <c r="BF274" s="8"/>
      <c r="BG274" s="8"/>
      <c r="BH274" s="8"/>
      <c r="BI274" s="8"/>
      <c r="BJ274" s="8"/>
      <c r="BK274" s="8"/>
      <c r="BL274" s="8"/>
      <c r="BM274" s="8"/>
      <c r="BN274" s="8"/>
    </row>
    <row r="275" spans="3:66" outlineLevel="1">
      <c r="D275" s="110" t="str">
        <f>OPEX!D67</f>
        <v>[…]</v>
      </c>
      <c r="E275" s="11" t="str">
        <f>General!$F$16</f>
        <v>EUR</v>
      </c>
      <c r="F275" s="25">
        <f t="shared" si="212"/>
        <v>0</v>
      </c>
      <c r="I275" s="104">
        <f>OPEX!G67</f>
        <v>0</v>
      </c>
      <c r="J275" s="104">
        <f>OPEX!H67</f>
        <v>0</v>
      </c>
      <c r="K275" s="104">
        <f>OPEX!I67</f>
        <v>0</v>
      </c>
      <c r="L275" s="104">
        <f>OPEX!J67</f>
        <v>0</v>
      </c>
      <c r="M275" s="104">
        <f>OPEX!K67</f>
        <v>0</v>
      </c>
      <c r="N275" s="104">
        <f>OPEX!L67</f>
        <v>0</v>
      </c>
      <c r="O275" s="104">
        <f>OPEX!M67</f>
        <v>0</v>
      </c>
      <c r="P275" s="104">
        <f>OPEX!N67</f>
        <v>0</v>
      </c>
      <c r="Q275" s="104">
        <f>OPEX!O67</f>
        <v>0</v>
      </c>
      <c r="R275" s="104">
        <f>OPEX!P67</f>
        <v>0</v>
      </c>
      <c r="S275" s="104">
        <f>OPEX!Q67</f>
        <v>0</v>
      </c>
      <c r="T275" s="104">
        <f>OPEX!R67</f>
        <v>0</v>
      </c>
      <c r="U275" s="104">
        <f>OPEX!S67</f>
        <v>0</v>
      </c>
      <c r="V275" s="104">
        <f>OPEX!T67</f>
        <v>0</v>
      </c>
      <c r="W275" s="104">
        <f>OPEX!U67</f>
        <v>0</v>
      </c>
      <c r="X275" s="104">
        <f>OPEX!V67</f>
        <v>0</v>
      </c>
      <c r="Y275" s="104">
        <f>OPEX!W67</f>
        <v>0</v>
      </c>
      <c r="Z275" s="104">
        <f>OPEX!X67</f>
        <v>0</v>
      </c>
      <c r="AA275" s="104">
        <f>OPEX!Y67</f>
        <v>0</v>
      </c>
      <c r="AB275" s="104">
        <f>OPEX!Z67</f>
        <v>0</v>
      </c>
      <c r="AC275" s="104">
        <f>OPEX!AA67</f>
        <v>0</v>
      </c>
      <c r="AD275" s="104">
        <f>OPEX!AB67</f>
        <v>0</v>
      </c>
      <c r="AE275" s="104">
        <f>OPEX!AC67</f>
        <v>0</v>
      </c>
      <c r="AF275" s="104">
        <f>OPEX!AD67</f>
        <v>0</v>
      </c>
      <c r="AG275" s="104">
        <f>OPEX!AE67</f>
        <v>0</v>
      </c>
      <c r="AH275" s="104">
        <f>OPEX!AF67</f>
        <v>0</v>
      </c>
      <c r="AI275" s="104">
        <f>OPEX!AG67</f>
        <v>0</v>
      </c>
      <c r="AJ275" s="104">
        <f>OPEX!AH67</f>
        <v>0</v>
      </c>
      <c r="AK275" s="104">
        <f>OPEX!AI67</f>
        <v>0</v>
      </c>
      <c r="AL275" s="104">
        <f>OPEX!AJ67</f>
        <v>0</v>
      </c>
      <c r="AM275" s="104">
        <f>OPEX!AK67</f>
        <v>0</v>
      </c>
      <c r="AN275" s="104">
        <f>OPEX!AL67</f>
        <v>0</v>
      </c>
      <c r="AO275" s="104">
        <f>OPEX!AM67</f>
        <v>0</v>
      </c>
      <c r="AP275" s="104">
        <f>OPEX!AN67</f>
        <v>0</v>
      </c>
      <c r="AQ275" s="104">
        <f>OPEX!AO67</f>
        <v>0</v>
      </c>
      <c r="AR275" s="104">
        <f>OPEX!AP67</f>
        <v>0</v>
      </c>
      <c r="AT275" s="8"/>
      <c r="AU275" s="8"/>
      <c r="AV275" s="8"/>
      <c r="AW275" s="8"/>
      <c r="AX275" s="8"/>
      <c r="AY275" s="8"/>
      <c r="AZ275" s="8"/>
      <c r="BA275" s="8"/>
      <c r="BB275" s="8"/>
      <c r="BC275" s="8"/>
      <c r="BE275" s="8"/>
      <c r="BF275" s="8"/>
      <c r="BG275" s="8"/>
      <c r="BH275" s="8"/>
      <c r="BI275" s="8"/>
      <c r="BJ275" s="8"/>
      <c r="BK275" s="8"/>
      <c r="BL275" s="8"/>
      <c r="BM275" s="8"/>
      <c r="BN275" s="8"/>
    </row>
    <row r="276" spans="3:66" outlineLevel="1">
      <c r="D276" s="110" t="str">
        <f>OPEX!D68</f>
        <v>[…]</v>
      </c>
      <c r="E276" s="11" t="str">
        <f>General!$F$16</f>
        <v>EUR</v>
      </c>
      <c r="F276" s="25">
        <f t="shared" si="212"/>
        <v>0</v>
      </c>
      <c r="I276" s="104">
        <f>OPEX!G68</f>
        <v>0</v>
      </c>
      <c r="J276" s="104">
        <f>OPEX!H68</f>
        <v>0</v>
      </c>
      <c r="K276" s="104">
        <f>OPEX!I68</f>
        <v>0</v>
      </c>
      <c r="L276" s="104">
        <f>OPEX!J68</f>
        <v>0</v>
      </c>
      <c r="M276" s="104">
        <f>OPEX!K68</f>
        <v>0</v>
      </c>
      <c r="N276" s="104">
        <f>OPEX!L68</f>
        <v>0</v>
      </c>
      <c r="O276" s="104">
        <f>OPEX!M68</f>
        <v>0</v>
      </c>
      <c r="P276" s="104">
        <f>OPEX!N68</f>
        <v>0</v>
      </c>
      <c r="Q276" s="104">
        <f>OPEX!O68</f>
        <v>0</v>
      </c>
      <c r="R276" s="104">
        <f>OPEX!P68</f>
        <v>0</v>
      </c>
      <c r="S276" s="104">
        <f>OPEX!Q68</f>
        <v>0</v>
      </c>
      <c r="T276" s="104">
        <f>OPEX!R68</f>
        <v>0</v>
      </c>
      <c r="U276" s="104">
        <f>OPEX!S68</f>
        <v>0</v>
      </c>
      <c r="V276" s="104">
        <f>OPEX!T68</f>
        <v>0</v>
      </c>
      <c r="W276" s="104">
        <f>OPEX!U68</f>
        <v>0</v>
      </c>
      <c r="X276" s="104">
        <f>OPEX!V68</f>
        <v>0</v>
      </c>
      <c r="Y276" s="104">
        <f>OPEX!W68</f>
        <v>0</v>
      </c>
      <c r="Z276" s="104">
        <f>OPEX!X68</f>
        <v>0</v>
      </c>
      <c r="AA276" s="104">
        <f>OPEX!Y68</f>
        <v>0</v>
      </c>
      <c r="AB276" s="104">
        <f>OPEX!Z68</f>
        <v>0</v>
      </c>
      <c r="AC276" s="104">
        <f>OPEX!AA68</f>
        <v>0</v>
      </c>
      <c r="AD276" s="104">
        <f>OPEX!AB68</f>
        <v>0</v>
      </c>
      <c r="AE276" s="104">
        <f>OPEX!AC68</f>
        <v>0</v>
      </c>
      <c r="AF276" s="104">
        <f>OPEX!AD68</f>
        <v>0</v>
      </c>
      <c r="AG276" s="104">
        <f>OPEX!AE68</f>
        <v>0</v>
      </c>
      <c r="AH276" s="104">
        <f>OPEX!AF68</f>
        <v>0</v>
      </c>
      <c r="AI276" s="104">
        <f>OPEX!AG68</f>
        <v>0</v>
      </c>
      <c r="AJ276" s="104">
        <f>OPEX!AH68</f>
        <v>0</v>
      </c>
      <c r="AK276" s="104">
        <f>OPEX!AI68</f>
        <v>0</v>
      </c>
      <c r="AL276" s="104">
        <f>OPEX!AJ68</f>
        <v>0</v>
      </c>
      <c r="AM276" s="104">
        <f>OPEX!AK68</f>
        <v>0</v>
      </c>
      <c r="AN276" s="104">
        <f>OPEX!AL68</f>
        <v>0</v>
      </c>
      <c r="AO276" s="104">
        <f>OPEX!AM68</f>
        <v>0</v>
      </c>
      <c r="AP276" s="104">
        <f>OPEX!AN68</f>
        <v>0</v>
      </c>
      <c r="AQ276" s="104">
        <f>OPEX!AO68</f>
        <v>0</v>
      </c>
      <c r="AR276" s="104">
        <f>OPEX!AP68</f>
        <v>0</v>
      </c>
      <c r="AT276" s="8"/>
      <c r="AU276" s="8"/>
      <c r="AV276" s="8"/>
      <c r="AW276" s="8"/>
      <c r="AX276" s="8"/>
      <c r="AY276" s="8"/>
      <c r="AZ276" s="8"/>
      <c r="BA276" s="8"/>
      <c r="BB276" s="8"/>
      <c r="BC276" s="8"/>
      <c r="BE276" s="8"/>
      <c r="BF276" s="8"/>
      <c r="BG276" s="8"/>
      <c r="BH276" s="8"/>
      <c r="BI276" s="8"/>
      <c r="BJ276" s="8"/>
      <c r="BK276" s="8"/>
      <c r="BL276" s="8"/>
      <c r="BM276" s="8"/>
      <c r="BN276" s="8"/>
    </row>
    <row r="277" spans="3:66" outlineLevel="1">
      <c r="D277" s="110" t="str">
        <f>OPEX!D69</f>
        <v>[…]</v>
      </c>
      <c r="E277" s="11" t="str">
        <f>General!$F$16</f>
        <v>EUR</v>
      </c>
      <c r="F277" s="25">
        <f t="shared" si="212"/>
        <v>0</v>
      </c>
      <c r="I277" s="104">
        <f>OPEX!G69</f>
        <v>0</v>
      </c>
      <c r="J277" s="104">
        <f>OPEX!H69</f>
        <v>0</v>
      </c>
      <c r="K277" s="104">
        <f>OPEX!I69</f>
        <v>0</v>
      </c>
      <c r="L277" s="104">
        <f>OPEX!J69</f>
        <v>0</v>
      </c>
      <c r="M277" s="104">
        <f>OPEX!K69</f>
        <v>0</v>
      </c>
      <c r="N277" s="104">
        <f>OPEX!L69</f>
        <v>0</v>
      </c>
      <c r="O277" s="104">
        <f>OPEX!M69</f>
        <v>0</v>
      </c>
      <c r="P277" s="104">
        <f>OPEX!N69</f>
        <v>0</v>
      </c>
      <c r="Q277" s="104">
        <f>OPEX!O69</f>
        <v>0</v>
      </c>
      <c r="R277" s="104">
        <f>OPEX!P69</f>
        <v>0</v>
      </c>
      <c r="S277" s="104">
        <f>OPEX!Q69</f>
        <v>0</v>
      </c>
      <c r="T277" s="104">
        <f>OPEX!R69</f>
        <v>0</v>
      </c>
      <c r="U277" s="104">
        <f>OPEX!S69</f>
        <v>0</v>
      </c>
      <c r="V277" s="104">
        <f>OPEX!T69</f>
        <v>0</v>
      </c>
      <c r="W277" s="104">
        <f>OPEX!U69</f>
        <v>0</v>
      </c>
      <c r="X277" s="104">
        <f>OPEX!V69</f>
        <v>0</v>
      </c>
      <c r="Y277" s="104">
        <f>OPEX!W69</f>
        <v>0</v>
      </c>
      <c r="Z277" s="104">
        <f>OPEX!X69</f>
        <v>0</v>
      </c>
      <c r="AA277" s="104">
        <f>OPEX!Y69</f>
        <v>0</v>
      </c>
      <c r="AB277" s="104">
        <f>OPEX!Z69</f>
        <v>0</v>
      </c>
      <c r="AC277" s="104">
        <f>OPEX!AA69</f>
        <v>0</v>
      </c>
      <c r="AD277" s="104">
        <f>OPEX!AB69</f>
        <v>0</v>
      </c>
      <c r="AE277" s="104">
        <f>OPEX!AC69</f>
        <v>0</v>
      </c>
      <c r="AF277" s="104">
        <f>OPEX!AD69</f>
        <v>0</v>
      </c>
      <c r="AG277" s="104">
        <f>OPEX!AE69</f>
        <v>0</v>
      </c>
      <c r="AH277" s="104">
        <f>OPEX!AF69</f>
        <v>0</v>
      </c>
      <c r="AI277" s="104">
        <f>OPEX!AG69</f>
        <v>0</v>
      </c>
      <c r="AJ277" s="104">
        <f>OPEX!AH69</f>
        <v>0</v>
      </c>
      <c r="AK277" s="104">
        <f>OPEX!AI69</f>
        <v>0</v>
      </c>
      <c r="AL277" s="104">
        <f>OPEX!AJ69</f>
        <v>0</v>
      </c>
      <c r="AM277" s="104">
        <f>OPEX!AK69</f>
        <v>0</v>
      </c>
      <c r="AN277" s="104">
        <f>OPEX!AL69</f>
        <v>0</v>
      </c>
      <c r="AO277" s="104">
        <f>OPEX!AM69</f>
        <v>0</v>
      </c>
      <c r="AP277" s="104">
        <f>OPEX!AN69</f>
        <v>0</v>
      </c>
      <c r="AQ277" s="104">
        <f>OPEX!AO69</f>
        <v>0</v>
      </c>
      <c r="AR277" s="104">
        <f>OPEX!AP69</f>
        <v>0</v>
      </c>
      <c r="AT277" s="8"/>
      <c r="AU277" s="8"/>
      <c r="AV277" s="8"/>
      <c r="AW277" s="8"/>
      <c r="AX277" s="8"/>
      <c r="AY277" s="8"/>
      <c r="AZ277" s="8"/>
      <c r="BA277" s="8"/>
      <c r="BB277" s="8"/>
      <c r="BC277" s="8"/>
      <c r="BE277" s="8"/>
      <c r="BF277" s="8"/>
      <c r="BG277" s="8"/>
      <c r="BH277" s="8"/>
      <c r="BI277" s="8"/>
      <c r="BJ277" s="8"/>
      <c r="BK277" s="8"/>
      <c r="BL277" s="8"/>
      <c r="BM277" s="8"/>
      <c r="BN277" s="8"/>
    </row>
    <row r="278" spans="3:66" outlineLevel="1">
      <c r="D278" s="110" t="str">
        <f>OPEX!D70</f>
        <v>[…]</v>
      </c>
      <c r="E278" s="11" t="str">
        <f>General!$F$16</f>
        <v>EUR</v>
      </c>
      <c r="F278" s="25">
        <f t="shared" si="212"/>
        <v>0</v>
      </c>
      <c r="I278" s="104">
        <f>OPEX!G70</f>
        <v>0</v>
      </c>
      <c r="J278" s="104">
        <f>OPEX!H70</f>
        <v>0</v>
      </c>
      <c r="K278" s="104">
        <f>OPEX!I70</f>
        <v>0</v>
      </c>
      <c r="L278" s="104">
        <f>OPEX!J70</f>
        <v>0</v>
      </c>
      <c r="M278" s="104">
        <f>OPEX!K70</f>
        <v>0</v>
      </c>
      <c r="N278" s="104">
        <f>OPEX!L70</f>
        <v>0</v>
      </c>
      <c r="O278" s="104">
        <f>OPEX!M70</f>
        <v>0</v>
      </c>
      <c r="P278" s="104">
        <f>OPEX!N70</f>
        <v>0</v>
      </c>
      <c r="Q278" s="104">
        <f>OPEX!O70</f>
        <v>0</v>
      </c>
      <c r="R278" s="104">
        <f>OPEX!P70</f>
        <v>0</v>
      </c>
      <c r="S278" s="104">
        <f>OPEX!Q70</f>
        <v>0</v>
      </c>
      <c r="T278" s="104">
        <f>OPEX!R70</f>
        <v>0</v>
      </c>
      <c r="U278" s="104">
        <f>OPEX!S70</f>
        <v>0</v>
      </c>
      <c r="V278" s="104">
        <f>OPEX!T70</f>
        <v>0</v>
      </c>
      <c r="W278" s="104">
        <f>OPEX!U70</f>
        <v>0</v>
      </c>
      <c r="X278" s="104">
        <f>OPEX!V70</f>
        <v>0</v>
      </c>
      <c r="Y278" s="104">
        <f>OPEX!W70</f>
        <v>0</v>
      </c>
      <c r="Z278" s="104">
        <f>OPEX!X70</f>
        <v>0</v>
      </c>
      <c r="AA278" s="104">
        <f>OPEX!Y70</f>
        <v>0</v>
      </c>
      <c r="AB278" s="104">
        <f>OPEX!Z70</f>
        <v>0</v>
      </c>
      <c r="AC278" s="104">
        <f>OPEX!AA70</f>
        <v>0</v>
      </c>
      <c r="AD278" s="104">
        <f>OPEX!AB70</f>
        <v>0</v>
      </c>
      <c r="AE278" s="104">
        <f>OPEX!AC70</f>
        <v>0</v>
      </c>
      <c r="AF278" s="104">
        <f>OPEX!AD70</f>
        <v>0</v>
      </c>
      <c r="AG278" s="104">
        <f>OPEX!AE70</f>
        <v>0</v>
      </c>
      <c r="AH278" s="104">
        <f>OPEX!AF70</f>
        <v>0</v>
      </c>
      <c r="AI278" s="104">
        <f>OPEX!AG70</f>
        <v>0</v>
      </c>
      <c r="AJ278" s="104">
        <f>OPEX!AH70</f>
        <v>0</v>
      </c>
      <c r="AK278" s="104">
        <f>OPEX!AI70</f>
        <v>0</v>
      </c>
      <c r="AL278" s="104">
        <f>OPEX!AJ70</f>
        <v>0</v>
      </c>
      <c r="AM278" s="104">
        <f>OPEX!AK70</f>
        <v>0</v>
      </c>
      <c r="AN278" s="104">
        <f>OPEX!AL70</f>
        <v>0</v>
      </c>
      <c r="AO278" s="104">
        <f>OPEX!AM70</f>
        <v>0</v>
      </c>
      <c r="AP278" s="104">
        <f>OPEX!AN70</f>
        <v>0</v>
      </c>
      <c r="AQ278" s="104">
        <f>OPEX!AO70</f>
        <v>0</v>
      </c>
      <c r="AR278" s="104">
        <f>OPEX!AP70</f>
        <v>0</v>
      </c>
      <c r="AT278" s="8"/>
      <c r="AU278" s="8"/>
      <c r="AV278" s="8"/>
      <c r="AW278" s="8"/>
      <c r="AX278" s="8"/>
      <c r="AY278" s="8"/>
      <c r="AZ278" s="8"/>
      <c r="BA278" s="8"/>
      <c r="BB278" s="8"/>
      <c r="BC278" s="8"/>
      <c r="BE278" s="8"/>
      <c r="BF278" s="8"/>
      <c r="BG278" s="8"/>
      <c r="BH278" s="8"/>
      <c r="BI278" s="8"/>
      <c r="BJ278" s="8"/>
      <c r="BK278" s="8"/>
      <c r="BL278" s="8"/>
      <c r="BM278" s="8"/>
      <c r="BN278" s="8"/>
    </row>
    <row r="279" spans="3:66" outlineLevel="1">
      <c r="D279" s="2" t="str">
        <f>INDEX($AT279:$BC279,MATCH(General!$F$14,$AT$4:$BC$4,0))</f>
        <v>Total cost</v>
      </c>
      <c r="E279" s="17" t="str">
        <f>General!$F$16</f>
        <v>EUR</v>
      </c>
      <c r="F279" s="28">
        <f>SUM(I279:AR279)</f>
        <v>0</v>
      </c>
      <c r="I279" s="16">
        <f>SUM(I274:I278)</f>
        <v>0</v>
      </c>
      <c r="J279" s="16">
        <f t="shared" ref="J279:P279" si="213">SUM(J274:J278)</f>
        <v>0</v>
      </c>
      <c r="K279" s="16">
        <f t="shared" si="213"/>
        <v>0</v>
      </c>
      <c r="L279" s="16">
        <f t="shared" si="213"/>
        <v>0</v>
      </c>
      <c r="M279" s="16">
        <f t="shared" si="213"/>
        <v>0</v>
      </c>
      <c r="N279" s="16">
        <f t="shared" si="213"/>
        <v>0</v>
      </c>
      <c r="O279" s="16">
        <f t="shared" si="213"/>
        <v>0</v>
      </c>
      <c r="P279" s="16">
        <f t="shared" si="213"/>
        <v>0</v>
      </c>
      <c r="Q279" s="16">
        <f t="shared" ref="Q279:AR279" si="214">SUM(Q274:Q278)</f>
        <v>0</v>
      </c>
      <c r="R279" s="16">
        <f t="shared" si="214"/>
        <v>0</v>
      </c>
      <c r="S279" s="16">
        <f t="shared" si="214"/>
        <v>0</v>
      </c>
      <c r="T279" s="16">
        <f t="shared" si="214"/>
        <v>0</v>
      </c>
      <c r="U279" s="16">
        <f t="shared" si="214"/>
        <v>0</v>
      </c>
      <c r="V279" s="16">
        <f t="shared" si="214"/>
        <v>0</v>
      </c>
      <c r="W279" s="16">
        <f t="shared" si="214"/>
        <v>0</v>
      </c>
      <c r="X279" s="16">
        <f t="shared" si="214"/>
        <v>0</v>
      </c>
      <c r="Y279" s="16">
        <f t="shared" si="214"/>
        <v>0</v>
      </c>
      <c r="Z279" s="16">
        <f t="shared" si="214"/>
        <v>0</v>
      </c>
      <c r="AA279" s="16">
        <f t="shared" si="214"/>
        <v>0</v>
      </c>
      <c r="AB279" s="16">
        <f t="shared" si="214"/>
        <v>0</v>
      </c>
      <c r="AC279" s="16">
        <f t="shared" si="214"/>
        <v>0</v>
      </c>
      <c r="AD279" s="16">
        <f t="shared" si="214"/>
        <v>0</v>
      </c>
      <c r="AE279" s="16">
        <f t="shared" si="214"/>
        <v>0</v>
      </c>
      <c r="AF279" s="16">
        <f t="shared" si="214"/>
        <v>0</v>
      </c>
      <c r="AG279" s="16">
        <f t="shared" si="214"/>
        <v>0</v>
      </c>
      <c r="AH279" s="16">
        <f t="shared" si="214"/>
        <v>0</v>
      </c>
      <c r="AI279" s="16">
        <f t="shared" si="214"/>
        <v>0</v>
      </c>
      <c r="AJ279" s="16">
        <f t="shared" si="214"/>
        <v>0</v>
      </c>
      <c r="AK279" s="16">
        <f t="shared" si="214"/>
        <v>0</v>
      </c>
      <c r="AL279" s="16">
        <f t="shared" si="214"/>
        <v>0</v>
      </c>
      <c r="AM279" s="16">
        <f t="shared" si="214"/>
        <v>0</v>
      </c>
      <c r="AN279" s="16">
        <f t="shared" si="214"/>
        <v>0</v>
      </c>
      <c r="AO279" s="16">
        <f t="shared" si="214"/>
        <v>0</v>
      </c>
      <c r="AP279" s="16">
        <f t="shared" si="214"/>
        <v>0</v>
      </c>
      <c r="AQ279" s="16">
        <f t="shared" si="214"/>
        <v>0</v>
      </c>
      <c r="AR279" s="16">
        <f t="shared" si="214"/>
        <v>0</v>
      </c>
      <c r="AT279" s="39" t="s">
        <v>69</v>
      </c>
      <c r="AU279" s="39" t="s">
        <v>57</v>
      </c>
      <c r="AV279" s="39" t="s">
        <v>57</v>
      </c>
      <c r="AW279" s="39" t="s">
        <v>57</v>
      </c>
      <c r="AX279" s="39" t="s">
        <v>57</v>
      </c>
      <c r="AY279" s="39" t="s">
        <v>57</v>
      </c>
      <c r="AZ279" s="39" t="s">
        <v>57</v>
      </c>
      <c r="BA279" s="39" t="s">
        <v>57</v>
      </c>
      <c r="BB279" s="39" t="s">
        <v>57</v>
      </c>
      <c r="BC279" s="39" t="s">
        <v>57</v>
      </c>
      <c r="BE279" s="8"/>
      <c r="BF279" s="8"/>
      <c r="BG279" s="8"/>
      <c r="BH279" s="8"/>
      <c r="BI279" s="8"/>
      <c r="BJ279" s="8"/>
      <c r="BK279" s="8"/>
      <c r="BL279" s="8"/>
      <c r="BM279" s="8"/>
      <c r="BN279" s="8"/>
    </row>
    <row r="280" spans="3:66" outlineLevel="1">
      <c r="D280" t="str">
        <f>INDEX($AT280:$BC280,MATCH(General!$F$14,$AT$4:$BC$4,0))</f>
        <v>VAT expense</v>
      </c>
      <c r="E280" s="11" t="str">
        <f>General!$F$16</f>
        <v>EUR</v>
      </c>
      <c r="I280" s="104">
        <f>OPEX!G72</f>
        <v>0</v>
      </c>
      <c r="J280" s="104">
        <f>OPEX!H72</f>
        <v>0</v>
      </c>
      <c r="K280" s="104">
        <f>OPEX!I72</f>
        <v>0</v>
      </c>
      <c r="L280" s="104">
        <f>OPEX!J72</f>
        <v>0</v>
      </c>
      <c r="M280" s="104">
        <f>OPEX!K72</f>
        <v>0</v>
      </c>
      <c r="N280" s="104">
        <f>OPEX!L72</f>
        <v>0</v>
      </c>
      <c r="O280" s="104">
        <f>OPEX!M72</f>
        <v>0</v>
      </c>
      <c r="P280" s="104">
        <f>OPEX!N72</f>
        <v>0</v>
      </c>
      <c r="Q280" s="104">
        <f>OPEX!O72</f>
        <v>0</v>
      </c>
      <c r="R280" s="104">
        <f>OPEX!P72</f>
        <v>0</v>
      </c>
      <c r="S280" s="104">
        <f>OPEX!Q72</f>
        <v>0</v>
      </c>
      <c r="T280" s="104">
        <f>OPEX!R72</f>
        <v>0</v>
      </c>
      <c r="U280" s="104">
        <f>OPEX!S72</f>
        <v>0</v>
      </c>
      <c r="V280" s="104">
        <f>OPEX!T72</f>
        <v>0</v>
      </c>
      <c r="W280" s="104">
        <f>OPEX!U72</f>
        <v>0</v>
      </c>
      <c r="X280" s="104">
        <f>OPEX!V72</f>
        <v>0</v>
      </c>
      <c r="Y280" s="104">
        <f>OPEX!W72</f>
        <v>0</v>
      </c>
      <c r="Z280" s="104">
        <f>OPEX!X72</f>
        <v>0</v>
      </c>
      <c r="AA280" s="104">
        <f>OPEX!Y72</f>
        <v>0</v>
      </c>
      <c r="AB280" s="104">
        <f>OPEX!Z72</f>
        <v>0</v>
      </c>
      <c r="AC280" s="104">
        <f>OPEX!AA72</f>
        <v>0</v>
      </c>
      <c r="AD280" s="104">
        <f>OPEX!AB72</f>
        <v>0</v>
      </c>
      <c r="AE280" s="104">
        <f>OPEX!AC72</f>
        <v>0</v>
      </c>
      <c r="AF280" s="104">
        <f>OPEX!AD72</f>
        <v>0</v>
      </c>
      <c r="AG280" s="104">
        <f>OPEX!AE72</f>
        <v>0</v>
      </c>
      <c r="AH280" s="104">
        <f>OPEX!AF72</f>
        <v>0</v>
      </c>
      <c r="AI280" s="104">
        <f>OPEX!AG72</f>
        <v>0</v>
      </c>
      <c r="AJ280" s="104">
        <f>OPEX!AH72</f>
        <v>0</v>
      </c>
      <c r="AK280" s="104">
        <f>OPEX!AI72</f>
        <v>0</v>
      </c>
      <c r="AL280" s="104">
        <f>OPEX!AJ72</f>
        <v>0</v>
      </c>
      <c r="AM280" s="104">
        <f>OPEX!AK72</f>
        <v>0</v>
      </c>
      <c r="AN280" s="104">
        <f>OPEX!AL72</f>
        <v>0</v>
      </c>
      <c r="AO280" s="104">
        <f>OPEX!AM72</f>
        <v>0</v>
      </c>
      <c r="AP280" s="104">
        <f>OPEX!AN72</f>
        <v>0</v>
      </c>
      <c r="AQ280" s="104">
        <f>OPEX!AO72</f>
        <v>0</v>
      </c>
      <c r="AR280" s="104">
        <f>OPEX!AP72</f>
        <v>0</v>
      </c>
      <c r="AT280" s="39" t="s">
        <v>99</v>
      </c>
      <c r="AU280" s="39" t="s">
        <v>57</v>
      </c>
      <c r="AV280" s="39" t="s">
        <v>57</v>
      </c>
      <c r="AW280" s="39" t="s">
        <v>57</v>
      </c>
      <c r="AX280" s="39" t="s">
        <v>57</v>
      </c>
      <c r="AY280" s="39" t="s">
        <v>57</v>
      </c>
      <c r="AZ280" s="39" t="s">
        <v>57</v>
      </c>
      <c r="BA280" s="39" t="s">
        <v>57</v>
      </c>
      <c r="BB280" s="39" t="s">
        <v>57</v>
      </c>
      <c r="BC280" s="39" t="s">
        <v>57</v>
      </c>
      <c r="BE280" s="8"/>
      <c r="BF280" s="8"/>
      <c r="BG280" s="8"/>
      <c r="BH280" s="8"/>
      <c r="BI280" s="8"/>
      <c r="BJ280" s="8"/>
      <c r="BK280" s="8"/>
      <c r="BL280" s="8"/>
      <c r="BM280" s="8"/>
      <c r="BN280" s="8"/>
    </row>
    <row r="281" spans="3:66" outlineLevel="1">
      <c r="D281" s="2" t="str">
        <f>INDEX($AT281:$BC281,MATCH(General!$F$14,$AT$4:$BC$4,0))</f>
        <v>Total cost incl. VAT</v>
      </c>
      <c r="E281" s="17" t="str">
        <f>General!$F$16</f>
        <v>EUR</v>
      </c>
      <c r="F281" s="28">
        <f>SUM(I281:AR281)</f>
        <v>0</v>
      </c>
      <c r="I281" s="16">
        <f t="shared" ref="I281:AR281" si="215">SUM(I279:I280)</f>
        <v>0</v>
      </c>
      <c r="J281" s="16">
        <f t="shared" si="215"/>
        <v>0</v>
      </c>
      <c r="K281" s="16">
        <f t="shared" si="215"/>
        <v>0</v>
      </c>
      <c r="L281" s="16">
        <f t="shared" si="215"/>
        <v>0</v>
      </c>
      <c r="M281" s="16">
        <f t="shared" si="215"/>
        <v>0</v>
      </c>
      <c r="N281" s="16">
        <f t="shared" si="215"/>
        <v>0</v>
      </c>
      <c r="O281" s="16">
        <f t="shared" si="215"/>
        <v>0</v>
      </c>
      <c r="P281" s="16">
        <f t="shared" si="215"/>
        <v>0</v>
      </c>
      <c r="Q281" s="16">
        <f t="shared" si="215"/>
        <v>0</v>
      </c>
      <c r="R281" s="16">
        <f t="shared" si="215"/>
        <v>0</v>
      </c>
      <c r="S281" s="16">
        <f t="shared" si="215"/>
        <v>0</v>
      </c>
      <c r="T281" s="16">
        <f t="shared" si="215"/>
        <v>0</v>
      </c>
      <c r="U281" s="16">
        <f t="shared" si="215"/>
        <v>0</v>
      </c>
      <c r="V281" s="16">
        <f t="shared" si="215"/>
        <v>0</v>
      </c>
      <c r="W281" s="16">
        <f t="shared" si="215"/>
        <v>0</v>
      </c>
      <c r="X281" s="16">
        <f t="shared" si="215"/>
        <v>0</v>
      </c>
      <c r="Y281" s="16">
        <f t="shared" si="215"/>
        <v>0</v>
      </c>
      <c r="Z281" s="16">
        <f t="shared" si="215"/>
        <v>0</v>
      </c>
      <c r="AA281" s="16">
        <f t="shared" si="215"/>
        <v>0</v>
      </c>
      <c r="AB281" s="16">
        <f t="shared" si="215"/>
        <v>0</v>
      </c>
      <c r="AC281" s="16">
        <f t="shared" si="215"/>
        <v>0</v>
      </c>
      <c r="AD281" s="16">
        <f t="shared" si="215"/>
        <v>0</v>
      </c>
      <c r="AE281" s="16">
        <f t="shared" si="215"/>
        <v>0</v>
      </c>
      <c r="AF281" s="16">
        <f t="shared" si="215"/>
        <v>0</v>
      </c>
      <c r="AG281" s="16">
        <f t="shared" si="215"/>
        <v>0</v>
      </c>
      <c r="AH281" s="16">
        <f t="shared" si="215"/>
        <v>0</v>
      </c>
      <c r="AI281" s="16">
        <f t="shared" si="215"/>
        <v>0</v>
      </c>
      <c r="AJ281" s="16">
        <f t="shared" si="215"/>
        <v>0</v>
      </c>
      <c r="AK281" s="16">
        <f t="shared" si="215"/>
        <v>0</v>
      </c>
      <c r="AL281" s="16">
        <f t="shared" si="215"/>
        <v>0</v>
      </c>
      <c r="AM281" s="16">
        <f t="shared" si="215"/>
        <v>0</v>
      </c>
      <c r="AN281" s="16">
        <f t="shared" si="215"/>
        <v>0</v>
      </c>
      <c r="AO281" s="16">
        <f t="shared" si="215"/>
        <v>0</v>
      </c>
      <c r="AP281" s="16">
        <f t="shared" si="215"/>
        <v>0</v>
      </c>
      <c r="AQ281" s="16">
        <f t="shared" si="215"/>
        <v>0</v>
      </c>
      <c r="AR281" s="16">
        <f t="shared" si="215"/>
        <v>0</v>
      </c>
      <c r="AT281" s="39" t="s">
        <v>97</v>
      </c>
      <c r="AU281" s="39" t="s">
        <v>57</v>
      </c>
      <c r="AV281" s="39" t="s">
        <v>57</v>
      </c>
      <c r="AW281" s="39" t="s">
        <v>57</v>
      </c>
      <c r="AX281" s="39" t="s">
        <v>57</v>
      </c>
      <c r="AY281" s="39" t="s">
        <v>57</v>
      </c>
      <c r="AZ281" s="39" t="s">
        <v>57</v>
      </c>
      <c r="BA281" s="39" t="s">
        <v>57</v>
      </c>
      <c r="BB281" s="39" t="s">
        <v>57</v>
      </c>
      <c r="BC281" s="39" t="s">
        <v>57</v>
      </c>
      <c r="BE281" s="8"/>
      <c r="BF281" s="8"/>
      <c r="BG281" s="8"/>
      <c r="BH281" s="8"/>
      <c r="BI281" s="8"/>
      <c r="BJ281" s="8"/>
      <c r="BK281" s="8"/>
      <c r="BL281" s="8"/>
      <c r="BM281" s="8"/>
      <c r="BN281" s="8"/>
    </row>
    <row r="282" spans="3:66" outlineLevel="1">
      <c r="E282" s="11"/>
    </row>
    <row r="283" spans="3:66" outlineLevel="1">
      <c r="C283" s="6" t="str">
        <f>INDEX($AT283:$BC283,MATCH(General!$F$14,$AT$4:$BC$4,0))</f>
        <v>Other</v>
      </c>
      <c r="D283" s="6"/>
      <c r="E283" s="13"/>
      <c r="F283" s="6"/>
      <c r="G283" s="6"/>
      <c r="H283" s="6"/>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T283" s="39" t="s">
        <v>56</v>
      </c>
      <c r="AU283" s="39" t="s">
        <v>57</v>
      </c>
      <c r="AV283" s="39" t="s">
        <v>57</v>
      </c>
      <c r="AW283" s="39" t="s">
        <v>57</v>
      </c>
      <c r="AX283" s="39" t="s">
        <v>57</v>
      </c>
      <c r="AY283" s="39" t="s">
        <v>57</v>
      </c>
      <c r="AZ283" s="39" t="s">
        <v>57</v>
      </c>
      <c r="BA283" s="39" t="s">
        <v>57</v>
      </c>
      <c r="BB283" s="39" t="s">
        <v>57</v>
      </c>
      <c r="BC283" s="39" t="s">
        <v>57</v>
      </c>
    </row>
    <row r="284" spans="3:66" outlineLevel="1">
      <c r="E284" s="11"/>
    </row>
    <row r="285" spans="3:66" outlineLevel="1">
      <c r="D285" s="110" t="str">
        <f>OPEX!D77</f>
        <v>[…]</v>
      </c>
      <c r="E285" s="11" t="str">
        <f>General!$F$16</f>
        <v>EUR</v>
      </c>
      <c r="F285" s="25">
        <f t="shared" ref="F285:F289" si="216">SUM(I285:AR285)</f>
        <v>0</v>
      </c>
      <c r="I285" s="104">
        <f>OPEX!G77</f>
        <v>0</v>
      </c>
      <c r="J285" s="104">
        <f>OPEX!H77</f>
        <v>0</v>
      </c>
      <c r="K285" s="104">
        <f>OPEX!I77</f>
        <v>0</v>
      </c>
      <c r="L285" s="104">
        <f>OPEX!J77</f>
        <v>0</v>
      </c>
      <c r="M285" s="104">
        <f>OPEX!K77</f>
        <v>0</v>
      </c>
      <c r="N285" s="104">
        <f>OPEX!L77</f>
        <v>0</v>
      </c>
      <c r="O285" s="104">
        <f>OPEX!M77</f>
        <v>0</v>
      </c>
      <c r="P285" s="104">
        <f>OPEX!N77</f>
        <v>0</v>
      </c>
      <c r="Q285" s="104">
        <f>OPEX!O77</f>
        <v>0</v>
      </c>
      <c r="R285" s="104">
        <f>OPEX!P77</f>
        <v>0</v>
      </c>
      <c r="S285" s="104">
        <f>OPEX!Q77</f>
        <v>0</v>
      </c>
      <c r="T285" s="104">
        <f>OPEX!R77</f>
        <v>0</v>
      </c>
      <c r="U285" s="104">
        <f>OPEX!S77</f>
        <v>0</v>
      </c>
      <c r="V285" s="104">
        <f>OPEX!T77</f>
        <v>0</v>
      </c>
      <c r="W285" s="104">
        <f>OPEX!U77</f>
        <v>0</v>
      </c>
      <c r="X285" s="104">
        <f>OPEX!V77</f>
        <v>0</v>
      </c>
      <c r="Y285" s="104">
        <f>OPEX!W77</f>
        <v>0</v>
      </c>
      <c r="Z285" s="104">
        <f>OPEX!X77</f>
        <v>0</v>
      </c>
      <c r="AA285" s="104">
        <f>OPEX!Y77</f>
        <v>0</v>
      </c>
      <c r="AB285" s="104">
        <f>OPEX!Z77</f>
        <v>0</v>
      </c>
      <c r="AC285" s="104">
        <f>OPEX!AA77</f>
        <v>0</v>
      </c>
      <c r="AD285" s="104">
        <f>OPEX!AB77</f>
        <v>0</v>
      </c>
      <c r="AE285" s="104">
        <f>OPEX!AC77</f>
        <v>0</v>
      </c>
      <c r="AF285" s="104">
        <f>OPEX!AD77</f>
        <v>0</v>
      </c>
      <c r="AG285" s="104">
        <f>OPEX!AE77</f>
        <v>0</v>
      </c>
      <c r="AH285" s="104">
        <f>OPEX!AF77</f>
        <v>0</v>
      </c>
      <c r="AI285" s="104">
        <f>OPEX!AG77</f>
        <v>0</v>
      </c>
      <c r="AJ285" s="104">
        <f>OPEX!AH77</f>
        <v>0</v>
      </c>
      <c r="AK285" s="104">
        <f>OPEX!AI77</f>
        <v>0</v>
      </c>
      <c r="AL285" s="104">
        <f>OPEX!AJ77</f>
        <v>0</v>
      </c>
      <c r="AM285" s="104">
        <f>OPEX!AK77</f>
        <v>0</v>
      </c>
      <c r="AN285" s="104">
        <f>OPEX!AL77</f>
        <v>0</v>
      </c>
      <c r="AO285" s="104">
        <f>OPEX!AM77</f>
        <v>0</v>
      </c>
      <c r="AP285" s="104">
        <f>OPEX!AN77</f>
        <v>0</v>
      </c>
      <c r="AQ285" s="104">
        <f>OPEX!AO77</f>
        <v>0</v>
      </c>
      <c r="AR285" s="104">
        <f>OPEX!AP77</f>
        <v>0</v>
      </c>
      <c r="AT285" s="8"/>
      <c r="AU285" s="8"/>
      <c r="AV285" s="8"/>
      <c r="AW285" s="8"/>
      <c r="AX285" s="8"/>
      <c r="AY285" s="8"/>
      <c r="AZ285" s="8"/>
      <c r="BA285" s="8"/>
      <c r="BB285" s="8"/>
      <c r="BC285" s="8"/>
      <c r="BE285" s="8"/>
      <c r="BF285" s="8"/>
      <c r="BG285" s="8"/>
      <c r="BH285" s="8"/>
      <c r="BI285" s="8"/>
      <c r="BJ285" s="8"/>
      <c r="BK285" s="8"/>
      <c r="BL285" s="8"/>
      <c r="BM285" s="8"/>
      <c r="BN285" s="8"/>
    </row>
    <row r="286" spans="3:66" outlineLevel="1">
      <c r="D286" s="110" t="str">
        <f>OPEX!D78</f>
        <v>[…]</v>
      </c>
      <c r="E286" s="11" t="str">
        <f>General!$F$16</f>
        <v>EUR</v>
      </c>
      <c r="F286" s="25">
        <f t="shared" si="216"/>
        <v>0</v>
      </c>
      <c r="I286" s="104">
        <f>OPEX!G78</f>
        <v>0</v>
      </c>
      <c r="J286" s="104">
        <f>OPEX!H78</f>
        <v>0</v>
      </c>
      <c r="K286" s="104">
        <f>OPEX!I78</f>
        <v>0</v>
      </c>
      <c r="L286" s="104">
        <f>OPEX!J78</f>
        <v>0</v>
      </c>
      <c r="M286" s="104">
        <f>OPEX!K78</f>
        <v>0</v>
      </c>
      <c r="N286" s="104">
        <f>OPEX!L78</f>
        <v>0</v>
      </c>
      <c r="O286" s="104">
        <f>OPEX!M78</f>
        <v>0</v>
      </c>
      <c r="P286" s="104">
        <f>OPEX!N78</f>
        <v>0</v>
      </c>
      <c r="Q286" s="104">
        <f>OPEX!O78</f>
        <v>0</v>
      </c>
      <c r="R286" s="104">
        <f>OPEX!P78</f>
        <v>0</v>
      </c>
      <c r="S286" s="104">
        <f>OPEX!Q78</f>
        <v>0</v>
      </c>
      <c r="T286" s="104">
        <f>OPEX!R78</f>
        <v>0</v>
      </c>
      <c r="U286" s="104">
        <f>OPEX!S78</f>
        <v>0</v>
      </c>
      <c r="V286" s="104">
        <f>OPEX!T78</f>
        <v>0</v>
      </c>
      <c r="W286" s="104">
        <f>OPEX!U78</f>
        <v>0</v>
      </c>
      <c r="X286" s="104">
        <f>OPEX!V78</f>
        <v>0</v>
      </c>
      <c r="Y286" s="104">
        <f>OPEX!W78</f>
        <v>0</v>
      </c>
      <c r="Z286" s="104">
        <f>OPEX!X78</f>
        <v>0</v>
      </c>
      <c r="AA286" s="104">
        <f>OPEX!Y78</f>
        <v>0</v>
      </c>
      <c r="AB286" s="104">
        <f>OPEX!Z78</f>
        <v>0</v>
      </c>
      <c r="AC286" s="104">
        <f>OPEX!AA78</f>
        <v>0</v>
      </c>
      <c r="AD286" s="104">
        <f>OPEX!AB78</f>
        <v>0</v>
      </c>
      <c r="AE286" s="104">
        <f>OPEX!AC78</f>
        <v>0</v>
      </c>
      <c r="AF286" s="104">
        <f>OPEX!AD78</f>
        <v>0</v>
      </c>
      <c r="AG286" s="104">
        <f>OPEX!AE78</f>
        <v>0</v>
      </c>
      <c r="AH286" s="104">
        <f>OPEX!AF78</f>
        <v>0</v>
      </c>
      <c r="AI286" s="104">
        <f>OPEX!AG78</f>
        <v>0</v>
      </c>
      <c r="AJ286" s="104">
        <f>OPEX!AH78</f>
        <v>0</v>
      </c>
      <c r="AK286" s="104">
        <f>OPEX!AI78</f>
        <v>0</v>
      </c>
      <c r="AL286" s="104">
        <f>OPEX!AJ78</f>
        <v>0</v>
      </c>
      <c r="AM286" s="104">
        <f>OPEX!AK78</f>
        <v>0</v>
      </c>
      <c r="AN286" s="104">
        <f>OPEX!AL78</f>
        <v>0</v>
      </c>
      <c r="AO286" s="104">
        <f>OPEX!AM78</f>
        <v>0</v>
      </c>
      <c r="AP286" s="104">
        <f>OPEX!AN78</f>
        <v>0</v>
      </c>
      <c r="AQ286" s="104">
        <f>OPEX!AO78</f>
        <v>0</v>
      </c>
      <c r="AR286" s="104">
        <f>OPEX!AP78</f>
        <v>0</v>
      </c>
      <c r="AT286" s="8"/>
      <c r="AU286" s="8"/>
      <c r="AV286" s="8"/>
      <c r="AW286" s="8"/>
      <c r="AX286" s="8"/>
      <c r="AY286" s="8"/>
      <c r="AZ286" s="8"/>
      <c r="BA286" s="8"/>
      <c r="BB286" s="8"/>
      <c r="BC286" s="8"/>
      <c r="BE286" s="8"/>
      <c r="BF286" s="8"/>
      <c r="BG286" s="8"/>
      <c r="BH286" s="8"/>
      <c r="BI286" s="8"/>
      <c r="BJ286" s="8"/>
      <c r="BK286" s="8"/>
      <c r="BL286" s="8"/>
      <c r="BM286" s="8"/>
      <c r="BN286" s="8"/>
    </row>
    <row r="287" spans="3:66" outlineLevel="1">
      <c r="D287" s="110" t="str">
        <f>OPEX!D79</f>
        <v>[…]</v>
      </c>
      <c r="E287" s="11" t="str">
        <f>General!$F$16</f>
        <v>EUR</v>
      </c>
      <c r="F287" s="25">
        <f t="shared" si="216"/>
        <v>0</v>
      </c>
      <c r="I287" s="104">
        <f>OPEX!G79</f>
        <v>0</v>
      </c>
      <c r="J287" s="104">
        <f>OPEX!H79</f>
        <v>0</v>
      </c>
      <c r="K287" s="104">
        <f>OPEX!I79</f>
        <v>0</v>
      </c>
      <c r="L287" s="104">
        <f>OPEX!J79</f>
        <v>0</v>
      </c>
      <c r="M287" s="104">
        <f>OPEX!K79</f>
        <v>0</v>
      </c>
      <c r="N287" s="104">
        <f>OPEX!L79</f>
        <v>0</v>
      </c>
      <c r="O287" s="104">
        <f>OPEX!M79</f>
        <v>0</v>
      </c>
      <c r="P287" s="104">
        <f>OPEX!N79</f>
        <v>0</v>
      </c>
      <c r="Q287" s="104">
        <f>OPEX!O79</f>
        <v>0</v>
      </c>
      <c r="R287" s="104">
        <f>OPEX!P79</f>
        <v>0</v>
      </c>
      <c r="S287" s="104">
        <f>OPEX!Q79</f>
        <v>0</v>
      </c>
      <c r="T287" s="104">
        <f>OPEX!R79</f>
        <v>0</v>
      </c>
      <c r="U287" s="104">
        <f>OPEX!S79</f>
        <v>0</v>
      </c>
      <c r="V287" s="104">
        <f>OPEX!T79</f>
        <v>0</v>
      </c>
      <c r="W287" s="104">
        <f>OPEX!U79</f>
        <v>0</v>
      </c>
      <c r="X287" s="104">
        <f>OPEX!V79</f>
        <v>0</v>
      </c>
      <c r="Y287" s="104">
        <f>OPEX!W79</f>
        <v>0</v>
      </c>
      <c r="Z287" s="104">
        <f>OPEX!X79</f>
        <v>0</v>
      </c>
      <c r="AA287" s="104">
        <f>OPEX!Y79</f>
        <v>0</v>
      </c>
      <c r="AB287" s="104">
        <f>OPEX!Z79</f>
        <v>0</v>
      </c>
      <c r="AC287" s="104">
        <f>OPEX!AA79</f>
        <v>0</v>
      </c>
      <c r="AD287" s="104">
        <f>OPEX!AB79</f>
        <v>0</v>
      </c>
      <c r="AE287" s="104">
        <f>OPEX!AC79</f>
        <v>0</v>
      </c>
      <c r="AF287" s="104">
        <f>OPEX!AD79</f>
        <v>0</v>
      </c>
      <c r="AG287" s="104">
        <f>OPEX!AE79</f>
        <v>0</v>
      </c>
      <c r="AH287" s="104">
        <f>OPEX!AF79</f>
        <v>0</v>
      </c>
      <c r="AI287" s="104">
        <f>OPEX!AG79</f>
        <v>0</v>
      </c>
      <c r="AJ287" s="104">
        <f>OPEX!AH79</f>
        <v>0</v>
      </c>
      <c r="AK287" s="104">
        <f>OPEX!AI79</f>
        <v>0</v>
      </c>
      <c r="AL287" s="104">
        <f>OPEX!AJ79</f>
        <v>0</v>
      </c>
      <c r="AM287" s="104">
        <f>OPEX!AK79</f>
        <v>0</v>
      </c>
      <c r="AN287" s="104">
        <f>OPEX!AL79</f>
        <v>0</v>
      </c>
      <c r="AO287" s="104">
        <f>OPEX!AM79</f>
        <v>0</v>
      </c>
      <c r="AP287" s="104">
        <f>OPEX!AN79</f>
        <v>0</v>
      </c>
      <c r="AQ287" s="104">
        <f>OPEX!AO79</f>
        <v>0</v>
      </c>
      <c r="AR287" s="104">
        <f>OPEX!AP79</f>
        <v>0</v>
      </c>
      <c r="AT287" s="8"/>
      <c r="AU287" s="8"/>
      <c r="AV287" s="8"/>
      <c r="AW287" s="8"/>
      <c r="AX287" s="8"/>
      <c r="AY287" s="8"/>
      <c r="AZ287" s="8"/>
      <c r="BA287" s="8"/>
      <c r="BB287" s="8"/>
      <c r="BC287" s="8"/>
      <c r="BE287" s="8"/>
      <c r="BF287" s="8"/>
      <c r="BG287" s="8"/>
      <c r="BH287" s="8"/>
      <c r="BI287" s="8"/>
      <c r="BJ287" s="8"/>
      <c r="BK287" s="8"/>
      <c r="BL287" s="8"/>
      <c r="BM287" s="8"/>
      <c r="BN287" s="8"/>
    </row>
    <row r="288" spans="3:66" outlineLevel="1">
      <c r="D288" s="110" t="str">
        <f>OPEX!D80</f>
        <v>[…]</v>
      </c>
      <c r="E288" s="11" t="str">
        <f>General!$F$16</f>
        <v>EUR</v>
      </c>
      <c r="F288" s="25">
        <f t="shared" si="216"/>
        <v>0</v>
      </c>
      <c r="I288" s="104">
        <f>OPEX!G80</f>
        <v>0</v>
      </c>
      <c r="J288" s="104">
        <f>OPEX!H80</f>
        <v>0</v>
      </c>
      <c r="K288" s="104">
        <f>OPEX!I80</f>
        <v>0</v>
      </c>
      <c r="L288" s="104">
        <f>OPEX!J80</f>
        <v>0</v>
      </c>
      <c r="M288" s="104">
        <f>OPEX!K80</f>
        <v>0</v>
      </c>
      <c r="N288" s="104">
        <f>OPEX!L80</f>
        <v>0</v>
      </c>
      <c r="O288" s="104">
        <f>OPEX!M80</f>
        <v>0</v>
      </c>
      <c r="P288" s="104">
        <f>OPEX!N80</f>
        <v>0</v>
      </c>
      <c r="Q288" s="104">
        <f>OPEX!O80</f>
        <v>0</v>
      </c>
      <c r="R288" s="104">
        <f>OPEX!P80</f>
        <v>0</v>
      </c>
      <c r="S288" s="104">
        <f>OPEX!Q80</f>
        <v>0</v>
      </c>
      <c r="T288" s="104">
        <f>OPEX!R80</f>
        <v>0</v>
      </c>
      <c r="U288" s="104">
        <f>OPEX!S80</f>
        <v>0</v>
      </c>
      <c r="V288" s="104">
        <f>OPEX!T80</f>
        <v>0</v>
      </c>
      <c r="W288" s="104">
        <f>OPEX!U80</f>
        <v>0</v>
      </c>
      <c r="X288" s="104">
        <f>OPEX!V80</f>
        <v>0</v>
      </c>
      <c r="Y288" s="104">
        <f>OPEX!W80</f>
        <v>0</v>
      </c>
      <c r="Z288" s="104">
        <f>OPEX!X80</f>
        <v>0</v>
      </c>
      <c r="AA288" s="104">
        <f>OPEX!Y80</f>
        <v>0</v>
      </c>
      <c r="AB288" s="104">
        <f>OPEX!Z80</f>
        <v>0</v>
      </c>
      <c r="AC288" s="104">
        <f>OPEX!AA80</f>
        <v>0</v>
      </c>
      <c r="AD288" s="104">
        <f>OPEX!AB80</f>
        <v>0</v>
      </c>
      <c r="AE288" s="104">
        <f>OPEX!AC80</f>
        <v>0</v>
      </c>
      <c r="AF288" s="104">
        <f>OPEX!AD80</f>
        <v>0</v>
      </c>
      <c r="AG288" s="104">
        <f>OPEX!AE80</f>
        <v>0</v>
      </c>
      <c r="AH288" s="104">
        <f>OPEX!AF80</f>
        <v>0</v>
      </c>
      <c r="AI288" s="104">
        <f>OPEX!AG80</f>
        <v>0</v>
      </c>
      <c r="AJ288" s="104">
        <f>OPEX!AH80</f>
        <v>0</v>
      </c>
      <c r="AK288" s="104">
        <f>OPEX!AI80</f>
        <v>0</v>
      </c>
      <c r="AL288" s="104">
        <f>OPEX!AJ80</f>
        <v>0</v>
      </c>
      <c r="AM288" s="104">
        <f>OPEX!AK80</f>
        <v>0</v>
      </c>
      <c r="AN288" s="104">
        <f>OPEX!AL80</f>
        <v>0</v>
      </c>
      <c r="AO288" s="104">
        <f>OPEX!AM80</f>
        <v>0</v>
      </c>
      <c r="AP288" s="104">
        <f>OPEX!AN80</f>
        <v>0</v>
      </c>
      <c r="AQ288" s="104">
        <f>OPEX!AO80</f>
        <v>0</v>
      </c>
      <c r="AR288" s="104">
        <f>OPEX!AP80</f>
        <v>0</v>
      </c>
      <c r="AT288" s="8"/>
      <c r="AU288" s="8"/>
      <c r="AV288" s="8"/>
      <c r="AW288" s="8"/>
      <c r="AX288" s="8"/>
      <c r="AY288" s="8"/>
      <c r="AZ288" s="8"/>
      <c r="BA288" s="8"/>
      <c r="BB288" s="8"/>
      <c r="BC288" s="8"/>
      <c r="BE288" s="8"/>
      <c r="BF288" s="8"/>
      <c r="BG288" s="8"/>
      <c r="BH288" s="8"/>
      <c r="BI288" s="8"/>
      <c r="BJ288" s="8"/>
      <c r="BK288" s="8"/>
      <c r="BL288" s="8"/>
      <c r="BM288" s="8"/>
      <c r="BN288" s="8"/>
    </row>
    <row r="289" spans="3:66" outlineLevel="1">
      <c r="D289" s="110" t="str">
        <f>OPEX!D81</f>
        <v>[…]</v>
      </c>
      <c r="E289" s="11" t="str">
        <f>General!$F$16</f>
        <v>EUR</v>
      </c>
      <c r="F289" s="25">
        <f t="shared" si="216"/>
        <v>0</v>
      </c>
      <c r="I289" s="104">
        <f>OPEX!G81</f>
        <v>0</v>
      </c>
      <c r="J289" s="104">
        <f>OPEX!H81</f>
        <v>0</v>
      </c>
      <c r="K289" s="104">
        <f>OPEX!I81</f>
        <v>0</v>
      </c>
      <c r="L289" s="104">
        <f>OPEX!J81</f>
        <v>0</v>
      </c>
      <c r="M289" s="104">
        <f>OPEX!K81</f>
        <v>0</v>
      </c>
      <c r="N289" s="104">
        <f>OPEX!L81</f>
        <v>0</v>
      </c>
      <c r="O289" s="104">
        <f>OPEX!M81</f>
        <v>0</v>
      </c>
      <c r="P289" s="104">
        <f>OPEX!N81</f>
        <v>0</v>
      </c>
      <c r="Q289" s="104">
        <f>OPEX!O81</f>
        <v>0</v>
      </c>
      <c r="R289" s="104">
        <f>OPEX!P81</f>
        <v>0</v>
      </c>
      <c r="S289" s="104">
        <f>OPEX!Q81</f>
        <v>0</v>
      </c>
      <c r="T289" s="104">
        <f>OPEX!R81</f>
        <v>0</v>
      </c>
      <c r="U289" s="104">
        <f>OPEX!S81</f>
        <v>0</v>
      </c>
      <c r="V289" s="104">
        <f>OPEX!T81</f>
        <v>0</v>
      </c>
      <c r="W289" s="104">
        <f>OPEX!U81</f>
        <v>0</v>
      </c>
      <c r="X289" s="104">
        <f>OPEX!V81</f>
        <v>0</v>
      </c>
      <c r="Y289" s="104">
        <f>OPEX!W81</f>
        <v>0</v>
      </c>
      <c r="Z289" s="104">
        <f>OPEX!X81</f>
        <v>0</v>
      </c>
      <c r="AA289" s="104">
        <f>OPEX!Y81</f>
        <v>0</v>
      </c>
      <c r="AB289" s="104">
        <f>OPEX!Z81</f>
        <v>0</v>
      </c>
      <c r="AC289" s="104">
        <f>OPEX!AA81</f>
        <v>0</v>
      </c>
      <c r="AD289" s="104">
        <f>OPEX!AB81</f>
        <v>0</v>
      </c>
      <c r="AE289" s="104">
        <f>OPEX!AC81</f>
        <v>0</v>
      </c>
      <c r="AF289" s="104">
        <f>OPEX!AD81</f>
        <v>0</v>
      </c>
      <c r="AG289" s="104">
        <f>OPEX!AE81</f>
        <v>0</v>
      </c>
      <c r="AH289" s="104">
        <f>OPEX!AF81</f>
        <v>0</v>
      </c>
      <c r="AI289" s="104">
        <f>OPEX!AG81</f>
        <v>0</v>
      </c>
      <c r="AJ289" s="104">
        <f>OPEX!AH81</f>
        <v>0</v>
      </c>
      <c r="AK289" s="104">
        <f>OPEX!AI81</f>
        <v>0</v>
      </c>
      <c r="AL289" s="104">
        <f>OPEX!AJ81</f>
        <v>0</v>
      </c>
      <c r="AM289" s="104">
        <f>OPEX!AK81</f>
        <v>0</v>
      </c>
      <c r="AN289" s="104">
        <f>OPEX!AL81</f>
        <v>0</v>
      </c>
      <c r="AO289" s="104">
        <f>OPEX!AM81</f>
        <v>0</v>
      </c>
      <c r="AP289" s="104">
        <f>OPEX!AN81</f>
        <v>0</v>
      </c>
      <c r="AQ289" s="104">
        <f>OPEX!AO81</f>
        <v>0</v>
      </c>
      <c r="AR289" s="104">
        <f>OPEX!AP81</f>
        <v>0</v>
      </c>
      <c r="AT289" s="8"/>
      <c r="AU289" s="8"/>
      <c r="AV289" s="8"/>
      <c r="AW289" s="8"/>
      <c r="AX289" s="8"/>
      <c r="AY289" s="8"/>
      <c r="AZ289" s="8"/>
      <c r="BA289" s="8"/>
      <c r="BB289" s="8"/>
      <c r="BC289" s="8"/>
      <c r="BE289" s="8"/>
      <c r="BF289" s="8"/>
      <c r="BG289" s="8"/>
      <c r="BH289" s="8"/>
      <c r="BI289" s="8"/>
      <c r="BJ289" s="8"/>
      <c r="BK289" s="8"/>
      <c r="BL289" s="8"/>
      <c r="BM289" s="8"/>
      <c r="BN289" s="8"/>
    </row>
    <row r="290" spans="3:66" outlineLevel="1">
      <c r="D290" s="2" t="str">
        <f>INDEX($AT290:$BC290,MATCH(General!$F$14,$AT$4:$BC$4,0))</f>
        <v>Total cost</v>
      </c>
      <c r="E290" s="17" t="str">
        <f>General!$F$16</f>
        <v>EUR</v>
      </c>
      <c r="F290" s="28">
        <f>SUM(I290:AR290)</f>
        <v>0</v>
      </c>
      <c r="I290" s="16">
        <f>SUM(I285:I289)</f>
        <v>0</v>
      </c>
      <c r="J290" s="16">
        <f t="shared" ref="J290" si="217">SUM(J285:J289)</f>
        <v>0</v>
      </c>
      <c r="K290" s="16">
        <f t="shared" ref="K290" si="218">SUM(K285:K289)</f>
        <v>0</v>
      </c>
      <c r="L290" s="16">
        <f t="shared" ref="L290" si="219">SUM(L285:L289)</f>
        <v>0</v>
      </c>
      <c r="M290" s="16">
        <f t="shared" ref="M290" si="220">SUM(M285:M289)</f>
        <v>0</v>
      </c>
      <c r="N290" s="16">
        <f t="shared" ref="N290" si="221">SUM(N285:N289)</f>
        <v>0</v>
      </c>
      <c r="O290" s="16">
        <f t="shared" ref="O290" si="222">SUM(O285:O289)</f>
        <v>0</v>
      </c>
      <c r="P290" s="16">
        <f t="shared" ref="P290:AR290" si="223">SUM(P285:P289)</f>
        <v>0</v>
      </c>
      <c r="Q290" s="16">
        <f t="shared" si="223"/>
        <v>0</v>
      </c>
      <c r="R290" s="16">
        <f t="shared" si="223"/>
        <v>0</v>
      </c>
      <c r="S290" s="16">
        <f t="shared" si="223"/>
        <v>0</v>
      </c>
      <c r="T290" s="16">
        <f t="shared" si="223"/>
        <v>0</v>
      </c>
      <c r="U290" s="16">
        <f t="shared" si="223"/>
        <v>0</v>
      </c>
      <c r="V290" s="16">
        <f t="shared" si="223"/>
        <v>0</v>
      </c>
      <c r="W290" s="16">
        <f t="shared" si="223"/>
        <v>0</v>
      </c>
      <c r="X290" s="16">
        <f t="shared" si="223"/>
        <v>0</v>
      </c>
      <c r="Y290" s="16">
        <f t="shared" si="223"/>
        <v>0</v>
      </c>
      <c r="Z290" s="16">
        <f t="shared" si="223"/>
        <v>0</v>
      </c>
      <c r="AA290" s="16">
        <f t="shared" si="223"/>
        <v>0</v>
      </c>
      <c r="AB290" s="16">
        <f t="shared" si="223"/>
        <v>0</v>
      </c>
      <c r="AC290" s="16">
        <f t="shared" si="223"/>
        <v>0</v>
      </c>
      <c r="AD290" s="16">
        <f t="shared" si="223"/>
        <v>0</v>
      </c>
      <c r="AE290" s="16">
        <f t="shared" si="223"/>
        <v>0</v>
      </c>
      <c r="AF290" s="16">
        <f t="shared" si="223"/>
        <v>0</v>
      </c>
      <c r="AG290" s="16">
        <f t="shared" si="223"/>
        <v>0</v>
      </c>
      <c r="AH290" s="16">
        <f t="shared" si="223"/>
        <v>0</v>
      </c>
      <c r="AI290" s="16">
        <f t="shared" si="223"/>
        <v>0</v>
      </c>
      <c r="AJ290" s="16">
        <f t="shared" si="223"/>
        <v>0</v>
      </c>
      <c r="AK290" s="16">
        <f t="shared" si="223"/>
        <v>0</v>
      </c>
      <c r="AL290" s="16">
        <f t="shared" si="223"/>
        <v>0</v>
      </c>
      <c r="AM290" s="16">
        <f t="shared" si="223"/>
        <v>0</v>
      </c>
      <c r="AN290" s="16">
        <f t="shared" si="223"/>
        <v>0</v>
      </c>
      <c r="AO290" s="16">
        <f t="shared" si="223"/>
        <v>0</v>
      </c>
      <c r="AP290" s="16">
        <f t="shared" si="223"/>
        <v>0</v>
      </c>
      <c r="AQ290" s="16">
        <f t="shared" si="223"/>
        <v>0</v>
      </c>
      <c r="AR290" s="16">
        <f t="shared" si="223"/>
        <v>0</v>
      </c>
      <c r="AT290" s="39" t="s">
        <v>69</v>
      </c>
      <c r="AU290" s="39" t="s">
        <v>57</v>
      </c>
      <c r="AV290" s="39" t="s">
        <v>57</v>
      </c>
      <c r="AW290" s="39" t="s">
        <v>57</v>
      </c>
      <c r="AX290" s="39" t="s">
        <v>57</v>
      </c>
      <c r="AY290" s="39" t="s">
        <v>57</v>
      </c>
      <c r="AZ290" s="39" t="s">
        <v>57</v>
      </c>
      <c r="BA290" s="39" t="s">
        <v>57</v>
      </c>
      <c r="BB290" s="39" t="s">
        <v>57</v>
      </c>
      <c r="BC290" s="39" t="s">
        <v>57</v>
      </c>
      <c r="BE290" s="8"/>
      <c r="BF290" s="8"/>
      <c r="BG290" s="8"/>
      <c r="BH290" s="8"/>
      <c r="BI290" s="8"/>
      <c r="BJ290" s="8"/>
      <c r="BK290" s="8"/>
      <c r="BL290" s="8"/>
      <c r="BM290" s="8"/>
      <c r="BN290" s="8"/>
    </row>
    <row r="291" spans="3:66" outlineLevel="1">
      <c r="D291" t="str">
        <f>INDEX($AT291:$BC291,MATCH(General!$F$14,$AT$4:$BC$4,0))</f>
        <v>VAT expense</v>
      </c>
      <c r="E291" s="11" t="str">
        <f>General!$F$16</f>
        <v>EUR</v>
      </c>
      <c r="I291" s="104">
        <f>OPEX!G83</f>
        <v>0</v>
      </c>
      <c r="J291" s="104">
        <f>OPEX!H83</f>
        <v>0</v>
      </c>
      <c r="K291" s="104">
        <f>OPEX!I83</f>
        <v>0</v>
      </c>
      <c r="L291" s="104">
        <f>OPEX!J83</f>
        <v>0</v>
      </c>
      <c r="M291" s="104">
        <f>OPEX!K83</f>
        <v>0</v>
      </c>
      <c r="N291" s="104">
        <f>OPEX!L83</f>
        <v>0</v>
      </c>
      <c r="O291" s="104">
        <f>OPEX!M83</f>
        <v>0</v>
      </c>
      <c r="P291" s="104">
        <f>OPEX!N83</f>
        <v>0</v>
      </c>
      <c r="Q291" s="104">
        <f>OPEX!O83</f>
        <v>0</v>
      </c>
      <c r="R291" s="104">
        <f>OPEX!P83</f>
        <v>0</v>
      </c>
      <c r="S291" s="104">
        <f>OPEX!Q83</f>
        <v>0</v>
      </c>
      <c r="T291" s="104">
        <f>OPEX!R83</f>
        <v>0</v>
      </c>
      <c r="U291" s="104">
        <f>OPEX!S83</f>
        <v>0</v>
      </c>
      <c r="V291" s="104">
        <f>OPEX!T83</f>
        <v>0</v>
      </c>
      <c r="W291" s="104">
        <f>OPEX!U83</f>
        <v>0</v>
      </c>
      <c r="X291" s="104">
        <f>OPEX!V83</f>
        <v>0</v>
      </c>
      <c r="Y291" s="104">
        <f>OPEX!W83</f>
        <v>0</v>
      </c>
      <c r="Z291" s="104">
        <f>OPEX!X83</f>
        <v>0</v>
      </c>
      <c r="AA291" s="104">
        <f>OPEX!Y83</f>
        <v>0</v>
      </c>
      <c r="AB291" s="104">
        <f>OPEX!Z83</f>
        <v>0</v>
      </c>
      <c r="AC291" s="104">
        <f>OPEX!AA83</f>
        <v>0</v>
      </c>
      <c r="AD291" s="104">
        <f>OPEX!AB83</f>
        <v>0</v>
      </c>
      <c r="AE291" s="104">
        <f>OPEX!AC83</f>
        <v>0</v>
      </c>
      <c r="AF291" s="104">
        <f>OPEX!AD83</f>
        <v>0</v>
      </c>
      <c r="AG291" s="104">
        <f>OPEX!AE83</f>
        <v>0</v>
      </c>
      <c r="AH291" s="104">
        <f>OPEX!AF83</f>
        <v>0</v>
      </c>
      <c r="AI291" s="104">
        <f>OPEX!AG83</f>
        <v>0</v>
      </c>
      <c r="AJ291" s="104">
        <f>OPEX!AH83</f>
        <v>0</v>
      </c>
      <c r="AK291" s="104">
        <f>OPEX!AI83</f>
        <v>0</v>
      </c>
      <c r="AL291" s="104">
        <f>OPEX!AJ83</f>
        <v>0</v>
      </c>
      <c r="AM291" s="104">
        <f>OPEX!AK83</f>
        <v>0</v>
      </c>
      <c r="AN291" s="104">
        <f>OPEX!AL83</f>
        <v>0</v>
      </c>
      <c r="AO291" s="104">
        <f>OPEX!AM83</f>
        <v>0</v>
      </c>
      <c r="AP291" s="104">
        <f>OPEX!AN83</f>
        <v>0</v>
      </c>
      <c r="AQ291" s="104">
        <f>OPEX!AO83</f>
        <v>0</v>
      </c>
      <c r="AR291" s="104">
        <f>OPEX!AP83</f>
        <v>0</v>
      </c>
      <c r="AT291" s="39" t="s">
        <v>99</v>
      </c>
      <c r="AU291" s="39" t="s">
        <v>57</v>
      </c>
      <c r="AV291" s="39" t="s">
        <v>57</v>
      </c>
      <c r="AW291" s="39" t="s">
        <v>57</v>
      </c>
      <c r="AX291" s="39" t="s">
        <v>57</v>
      </c>
      <c r="AY291" s="39" t="s">
        <v>57</v>
      </c>
      <c r="AZ291" s="39" t="s">
        <v>57</v>
      </c>
      <c r="BA291" s="39" t="s">
        <v>57</v>
      </c>
      <c r="BB291" s="39" t="s">
        <v>57</v>
      </c>
      <c r="BC291" s="39" t="s">
        <v>57</v>
      </c>
      <c r="BE291" s="8"/>
      <c r="BF291" s="8"/>
      <c r="BG291" s="8"/>
      <c r="BH291" s="8"/>
      <c r="BI291" s="8"/>
      <c r="BJ291" s="8"/>
      <c r="BK291" s="8"/>
      <c r="BL291" s="8"/>
      <c r="BM291" s="8"/>
      <c r="BN291" s="8"/>
    </row>
    <row r="292" spans="3:66" outlineLevel="1">
      <c r="D292" s="2" t="str">
        <f>INDEX($AT292:$BC292,MATCH(General!$F$14,$AT$4:$BC$4,0))</f>
        <v>Total cost incl. VAT</v>
      </c>
      <c r="E292" s="17" t="str">
        <f>General!$F$16</f>
        <v>EUR</v>
      </c>
      <c r="F292" s="28">
        <f>SUM(I292:AR292)</f>
        <v>0</v>
      </c>
      <c r="I292" s="16">
        <f t="shared" ref="I292" si="224">SUM(I290:I291)</f>
        <v>0</v>
      </c>
      <c r="J292" s="16">
        <f t="shared" ref="J292" si="225">SUM(J290:J291)</f>
        <v>0</v>
      </c>
      <c r="K292" s="16">
        <f t="shared" ref="K292" si="226">SUM(K290:K291)</f>
        <v>0</v>
      </c>
      <c r="L292" s="16">
        <f t="shared" ref="L292" si="227">SUM(L290:L291)</f>
        <v>0</v>
      </c>
      <c r="M292" s="16">
        <f t="shared" ref="M292" si="228">SUM(M290:M291)</f>
        <v>0</v>
      </c>
      <c r="N292" s="16">
        <f t="shared" ref="N292" si="229">SUM(N290:N291)</f>
        <v>0</v>
      </c>
      <c r="O292" s="16">
        <f t="shared" ref="O292" si="230">SUM(O290:O291)</f>
        <v>0</v>
      </c>
      <c r="P292" s="16">
        <f t="shared" ref="P292" si="231">SUM(P290:P291)</f>
        <v>0</v>
      </c>
      <c r="Q292" s="16">
        <f t="shared" ref="Q292" si="232">SUM(Q290:Q291)</f>
        <v>0</v>
      </c>
      <c r="R292" s="16">
        <f t="shared" ref="R292" si="233">SUM(R290:R291)</f>
        <v>0</v>
      </c>
      <c r="S292" s="16">
        <f t="shared" ref="S292" si="234">SUM(S290:S291)</f>
        <v>0</v>
      </c>
      <c r="T292" s="16">
        <f t="shared" ref="T292" si="235">SUM(T290:T291)</f>
        <v>0</v>
      </c>
      <c r="U292" s="16">
        <f t="shared" ref="U292" si="236">SUM(U290:U291)</f>
        <v>0</v>
      </c>
      <c r="V292" s="16">
        <f t="shared" ref="V292" si="237">SUM(V290:V291)</f>
        <v>0</v>
      </c>
      <c r="W292" s="16">
        <f t="shared" ref="W292" si="238">SUM(W290:W291)</f>
        <v>0</v>
      </c>
      <c r="X292" s="16">
        <f t="shared" ref="X292" si="239">SUM(X290:X291)</f>
        <v>0</v>
      </c>
      <c r="Y292" s="16">
        <f t="shared" ref="Y292" si="240">SUM(Y290:Y291)</f>
        <v>0</v>
      </c>
      <c r="Z292" s="16">
        <f t="shared" ref="Z292" si="241">SUM(Z290:Z291)</f>
        <v>0</v>
      </c>
      <c r="AA292" s="16">
        <f t="shared" ref="AA292" si="242">SUM(AA290:AA291)</f>
        <v>0</v>
      </c>
      <c r="AB292" s="16">
        <f t="shared" ref="AB292" si="243">SUM(AB290:AB291)</f>
        <v>0</v>
      </c>
      <c r="AC292" s="16">
        <f t="shared" ref="AC292" si="244">SUM(AC290:AC291)</f>
        <v>0</v>
      </c>
      <c r="AD292" s="16">
        <f t="shared" ref="AD292" si="245">SUM(AD290:AD291)</f>
        <v>0</v>
      </c>
      <c r="AE292" s="16">
        <f t="shared" ref="AE292" si="246">SUM(AE290:AE291)</f>
        <v>0</v>
      </c>
      <c r="AF292" s="16">
        <f t="shared" ref="AF292" si="247">SUM(AF290:AF291)</f>
        <v>0</v>
      </c>
      <c r="AG292" s="16">
        <f t="shared" ref="AG292" si="248">SUM(AG290:AG291)</f>
        <v>0</v>
      </c>
      <c r="AH292" s="16">
        <f t="shared" ref="AH292" si="249">SUM(AH290:AH291)</f>
        <v>0</v>
      </c>
      <c r="AI292" s="16">
        <f t="shared" ref="AI292" si="250">SUM(AI290:AI291)</f>
        <v>0</v>
      </c>
      <c r="AJ292" s="16">
        <f t="shared" ref="AJ292" si="251">SUM(AJ290:AJ291)</f>
        <v>0</v>
      </c>
      <c r="AK292" s="16">
        <f t="shared" ref="AK292" si="252">SUM(AK290:AK291)</f>
        <v>0</v>
      </c>
      <c r="AL292" s="16">
        <f t="shared" ref="AL292" si="253">SUM(AL290:AL291)</f>
        <v>0</v>
      </c>
      <c r="AM292" s="16">
        <f t="shared" ref="AM292" si="254">SUM(AM290:AM291)</f>
        <v>0</v>
      </c>
      <c r="AN292" s="16">
        <f t="shared" ref="AN292" si="255">SUM(AN290:AN291)</f>
        <v>0</v>
      </c>
      <c r="AO292" s="16">
        <f t="shared" ref="AO292" si="256">SUM(AO290:AO291)</f>
        <v>0</v>
      </c>
      <c r="AP292" s="16">
        <f t="shared" ref="AP292" si="257">SUM(AP290:AP291)</f>
        <v>0</v>
      </c>
      <c r="AQ292" s="16">
        <f t="shared" ref="AQ292" si="258">SUM(AQ290:AQ291)</f>
        <v>0</v>
      </c>
      <c r="AR292" s="16">
        <f t="shared" ref="AR292" si="259">SUM(AR290:AR291)</f>
        <v>0</v>
      </c>
      <c r="AT292" s="39" t="s">
        <v>97</v>
      </c>
      <c r="AU292" s="39" t="s">
        <v>57</v>
      </c>
      <c r="AV292" s="39" t="s">
        <v>57</v>
      </c>
      <c r="AW292" s="39" t="s">
        <v>57</v>
      </c>
      <c r="AX292" s="39" t="s">
        <v>57</v>
      </c>
      <c r="AY292" s="39" t="s">
        <v>57</v>
      </c>
      <c r="AZ292" s="39" t="s">
        <v>57</v>
      </c>
      <c r="BA292" s="39" t="s">
        <v>57</v>
      </c>
      <c r="BB292" s="39" t="s">
        <v>57</v>
      </c>
      <c r="BC292" s="39" t="s">
        <v>57</v>
      </c>
      <c r="BE292" s="8"/>
      <c r="BF292" s="8"/>
      <c r="BG292" s="8"/>
      <c r="BH292" s="8"/>
      <c r="BI292" s="8"/>
      <c r="BJ292" s="8"/>
      <c r="BK292" s="8"/>
      <c r="BL292" s="8"/>
      <c r="BM292" s="8"/>
      <c r="BN292" s="8"/>
    </row>
    <row r="293" spans="3:66" outlineLevel="1">
      <c r="E293" s="11"/>
    </row>
    <row r="294" spans="3:66" outlineLevel="1">
      <c r="C294" s="6" t="str">
        <f>INDEX($AT294:$BC294,MATCH(General!$F$14,$AT$4:$BC$4,0))</f>
        <v>Summary</v>
      </c>
      <c r="D294" s="6"/>
      <c r="E294" s="13"/>
      <c r="F294" s="6"/>
      <c r="G294" s="6"/>
      <c r="H294" s="6"/>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c r="AQ294" s="14"/>
      <c r="AR294" s="14"/>
      <c r="AT294" s="39" t="s">
        <v>54</v>
      </c>
      <c r="AU294" s="39" t="s">
        <v>57</v>
      </c>
      <c r="AV294" s="39" t="s">
        <v>57</v>
      </c>
      <c r="AW294" s="39" t="s">
        <v>57</v>
      </c>
      <c r="AX294" s="39" t="s">
        <v>57</v>
      </c>
      <c r="AY294" s="39" t="s">
        <v>57</v>
      </c>
      <c r="AZ294" s="39" t="s">
        <v>57</v>
      </c>
      <c r="BA294" s="39" t="s">
        <v>57</v>
      </c>
      <c r="BB294" s="39" t="s">
        <v>57</v>
      </c>
      <c r="BC294" s="39" t="s">
        <v>57</v>
      </c>
    </row>
    <row r="295" spans="3:66" outlineLevel="1">
      <c r="E295" s="11"/>
    </row>
    <row r="296" spans="3:66" outlineLevel="1">
      <c r="D296" t="str">
        <f>INDEX($AT296:$BC296,MATCH(General!$F$14,$AT$4:$BC$4,0))</f>
        <v>Energy costs</v>
      </c>
      <c r="E296" s="11" t="str">
        <f>General!$F$16</f>
        <v>EUR</v>
      </c>
      <c r="F296" s="25">
        <f t="shared" ref="F296:F300" si="260">SUM(I296:AR296)</f>
        <v>733824.4617485865</v>
      </c>
      <c r="I296" s="15">
        <f>SUM(I204,I213,I222,I231,I240,I249,I258)</f>
        <v>0</v>
      </c>
      <c r="J296" s="15">
        <f t="shared" ref="J296:AR296" si="261">SUM(J204,J213,J222,J231,J240,J249,J258)</f>
        <v>38622.340092030878</v>
      </c>
      <c r="K296" s="15">
        <f t="shared" si="261"/>
        <v>38622.340092030878</v>
      </c>
      <c r="L296" s="15">
        <f t="shared" si="261"/>
        <v>38622.340092030878</v>
      </c>
      <c r="M296" s="15">
        <f t="shared" si="261"/>
        <v>38622.340092030878</v>
      </c>
      <c r="N296" s="15">
        <f t="shared" si="261"/>
        <v>38622.340092030878</v>
      </c>
      <c r="O296" s="15">
        <f t="shared" si="261"/>
        <v>38622.340092030878</v>
      </c>
      <c r="P296" s="15">
        <f t="shared" si="261"/>
        <v>38622.340092030878</v>
      </c>
      <c r="Q296" s="15">
        <f t="shared" si="261"/>
        <v>38622.340092030878</v>
      </c>
      <c r="R296" s="15">
        <f t="shared" si="261"/>
        <v>38622.340092030878</v>
      </c>
      <c r="S296" s="15">
        <f t="shared" si="261"/>
        <v>38622.340092030878</v>
      </c>
      <c r="T296" s="15">
        <f t="shared" si="261"/>
        <v>38622.340092030878</v>
      </c>
      <c r="U296" s="15">
        <f t="shared" si="261"/>
        <v>38622.340092030878</v>
      </c>
      <c r="V296" s="15">
        <f t="shared" si="261"/>
        <v>38622.340092030878</v>
      </c>
      <c r="W296" s="15">
        <f t="shared" si="261"/>
        <v>38622.340092030878</v>
      </c>
      <c r="X296" s="15">
        <f t="shared" si="261"/>
        <v>38622.340092030878</v>
      </c>
      <c r="Y296" s="15">
        <f t="shared" si="261"/>
        <v>38622.340092030878</v>
      </c>
      <c r="Z296" s="15">
        <f t="shared" si="261"/>
        <v>38622.340092030878</v>
      </c>
      <c r="AA296" s="15">
        <f t="shared" si="261"/>
        <v>38622.340092030878</v>
      </c>
      <c r="AB296" s="15">
        <f t="shared" si="261"/>
        <v>38622.340092030878</v>
      </c>
      <c r="AC296" s="15">
        <f t="shared" si="261"/>
        <v>0</v>
      </c>
      <c r="AD296" s="15">
        <f t="shared" si="261"/>
        <v>0</v>
      </c>
      <c r="AE296" s="15">
        <f t="shared" si="261"/>
        <v>0</v>
      </c>
      <c r="AF296" s="15">
        <f t="shared" si="261"/>
        <v>0</v>
      </c>
      <c r="AG296" s="15">
        <f t="shared" si="261"/>
        <v>0</v>
      </c>
      <c r="AH296" s="15">
        <f t="shared" si="261"/>
        <v>0</v>
      </c>
      <c r="AI296" s="15">
        <f t="shared" si="261"/>
        <v>0</v>
      </c>
      <c r="AJ296" s="15">
        <f t="shared" si="261"/>
        <v>0</v>
      </c>
      <c r="AK296" s="15">
        <f t="shared" si="261"/>
        <v>0</v>
      </c>
      <c r="AL296" s="15">
        <f t="shared" si="261"/>
        <v>0</v>
      </c>
      <c r="AM296" s="15">
        <f t="shared" si="261"/>
        <v>0</v>
      </c>
      <c r="AN296" s="15">
        <f t="shared" si="261"/>
        <v>0</v>
      </c>
      <c r="AO296" s="15">
        <f t="shared" si="261"/>
        <v>0</v>
      </c>
      <c r="AP296" s="15">
        <f t="shared" si="261"/>
        <v>0</v>
      </c>
      <c r="AQ296" s="15">
        <f t="shared" si="261"/>
        <v>0</v>
      </c>
      <c r="AR296" s="15">
        <f t="shared" si="261"/>
        <v>0</v>
      </c>
      <c r="AT296" s="39" t="s">
        <v>81</v>
      </c>
      <c r="AU296" s="39" t="s">
        <v>57</v>
      </c>
      <c r="AV296" s="39" t="s">
        <v>57</v>
      </c>
      <c r="AW296" s="39" t="s">
        <v>57</v>
      </c>
      <c r="AX296" s="39" t="s">
        <v>57</v>
      </c>
      <c r="AY296" s="39" t="s">
        <v>57</v>
      </c>
      <c r="AZ296" s="39" t="s">
        <v>57</v>
      </c>
      <c r="BA296" s="39" t="s">
        <v>57</v>
      </c>
      <c r="BB296" s="39" t="s">
        <v>57</v>
      </c>
      <c r="BC296" s="39" t="s">
        <v>57</v>
      </c>
      <c r="BE296" s="8"/>
      <c r="BF296" s="8"/>
      <c r="BG296" s="8"/>
      <c r="BH296" s="8"/>
      <c r="BI296" s="8"/>
      <c r="BJ296" s="8"/>
      <c r="BK296" s="8"/>
      <c r="BL296" s="8"/>
      <c r="BM296" s="8"/>
      <c r="BN296" s="8"/>
    </row>
    <row r="297" spans="3:66" outlineLevel="1">
      <c r="D297" t="str">
        <f>INDEX($AT297:$BC297,MATCH(General!$F$14,$AT$4:$BC$4,0))</f>
        <v>Maintenance costs</v>
      </c>
      <c r="E297" s="11" t="str">
        <f>General!$F$16</f>
        <v>EUR</v>
      </c>
      <c r="F297" s="25">
        <f t="shared" si="260"/>
        <v>166500</v>
      </c>
      <c r="I297" s="15">
        <f>I268</f>
        <v>0</v>
      </c>
      <c r="J297" s="15">
        <f t="shared" ref="J297:AR297" si="262">J268</f>
        <v>4500</v>
      </c>
      <c r="K297" s="15">
        <f t="shared" si="262"/>
        <v>9000</v>
      </c>
      <c r="L297" s="15">
        <f t="shared" si="262"/>
        <v>9000</v>
      </c>
      <c r="M297" s="15">
        <f t="shared" si="262"/>
        <v>9000</v>
      </c>
      <c r="N297" s="15">
        <f t="shared" si="262"/>
        <v>9000</v>
      </c>
      <c r="O297" s="15">
        <f t="shared" si="262"/>
        <v>9000</v>
      </c>
      <c r="P297" s="15">
        <f t="shared" si="262"/>
        <v>9000</v>
      </c>
      <c r="Q297" s="15">
        <f t="shared" si="262"/>
        <v>9000</v>
      </c>
      <c r="R297" s="15">
        <f t="shared" si="262"/>
        <v>9000</v>
      </c>
      <c r="S297" s="15">
        <f t="shared" si="262"/>
        <v>9000</v>
      </c>
      <c r="T297" s="15">
        <f t="shared" si="262"/>
        <v>9000</v>
      </c>
      <c r="U297" s="15">
        <f t="shared" si="262"/>
        <v>9000</v>
      </c>
      <c r="V297" s="15">
        <f t="shared" si="262"/>
        <v>9000</v>
      </c>
      <c r="W297" s="15">
        <f t="shared" si="262"/>
        <v>9000</v>
      </c>
      <c r="X297" s="15">
        <f t="shared" si="262"/>
        <v>9000</v>
      </c>
      <c r="Y297" s="15">
        <f t="shared" si="262"/>
        <v>9000</v>
      </c>
      <c r="Z297" s="15">
        <f t="shared" si="262"/>
        <v>9000</v>
      </c>
      <c r="AA297" s="15">
        <f t="shared" si="262"/>
        <v>9000</v>
      </c>
      <c r="AB297" s="15">
        <f t="shared" si="262"/>
        <v>9000</v>
      </c>
      <c r="AC297" s="15">
        <f t="shared" si="262"/>
        <v>0</v>
      </c>
      <c r="AD297" s="15">
        <f t="shared" si="262"/>
        <v>0</v>
      </c>
      <c r="AE297" s="15">
        <f t="shared" si="262"/>
        <v>0</v>
      </c>
      <c r="AF297" s="15">
        <f t="shared" si="262"/>
        <v>0</v>
      </c>
      <c r="AG297" s="15">
        <f t="shared" si="262"/>
        <v>0</v>
      </c>
      <c r="AH297" s="15">
        <f t="shared" si="262"/>
        <v>0</v>
      </c>
      <c r="AI297" s="15">
        <f t="shared" si="262"/>
        <v>0</v>
      </c>
      <c r="AJ297" s="15">
        <f t="shared" si="262"/>
        <v>0</v>
      </c>
      <c r="AK297" s="15">
        <f t="shared" si="262"/>
        <v>0</v>
      </c>
      <c r="AL297" s="15">
        <f t="shared" si="262"/>
        <v>0</v>
      </c>
      <c r="AM297" s="15">
        <f t="shared" si="262"/>
        <v>0</v>
      </c>
      <c r="AN297" s="15">
        <f t="shared" si="262"/>
        <v>0</v>
      </c>
      <c r="AO297" s="15">
        <f t="shared" si="262"/>
        <v>0</v>
      </c>
      <c r="AP297" s="15">
        <f t="shared" si="262"/>
        <v>0</v>
      </c>
      <c r="AQ297" s="15">
        <f t="shared" si="262"/>
        <v>0</v>
      </c>
      <c r="AR297" s="15">
        <f t="shared" si="262"/>
        <v>0</v>
      </c>
      <c r="AT297" s="39" t="s">
        <v>47</v>
      </c>
      <c r="AU297" s="39" t="s">
        <v>57</v>
      </c>
      <c r="AV297" s="39" t="s">
        <v>57</v>
      </c>
      <c r="AW297" s="39" t="s">
        <v>57</v>
      </c>
      <c r="AX297" s="39" t="s">
        <v>57</v>
      </c>
      <c r="AY297" s="39" t="s">
        <v>57</v>
      </c>
      <c r="AZ297" s="39" t="s">
        <v>57</v>
      </c>
      <c r="BA297" s="39" t="s">
        <v>57</v>
      </c>
      <c r="BB297" s="39" t="s">
        <v>57</v>
      </c>
      <c r="BC297" s="39" t="s">
        <v>57</v>
      </c>
      <c r="BE297" s="8"/>
      <c r="BF297" s="8"/>
      <c r="BG297" s="8"/>
      <c r="BH297" s="8"/>
      <c r="BI297" s="8"/>
      <c r="BJ297" s="8"/>
      <c r="BK297" s="8"/>
      <c r="BL297" s="8"/>
      <c r="BM297" s="8"/>
      <c r="BN297" s="8"/>
    </row>
    <row r="298" spans="3:66" outlineLevel="1">
      <c r="D298" t="str">
        <f>INDEX($AT298:$BC298,MATCH(General!$F$14,$AT$4:$BC$4,0))</f>
        <v>External sub-contracting</v>
      </c>
      <c r="E298" s="11" t="str">
        <f>General!$F$16</f>
        <v>EUR</v>
      </c>
      <c r="F298" s="25">
        <f t="shared" si="260"/>
        <v>0</v>
      </c>
      <c r="I298" s="15">
        <f>I279</f>
        <v>0</v>
      </c>
      <c r="J298" s="15">
        <f t="shared" ref="J298:AR298" si="263">J279</f>
        <v>0</v>
      </c>
      <c r="K298" s="15">
        <f t="shared" si="263"/>
        <v>0</v>
      </c>
      <c r="L298" s="15">
        <f t="shared" si="263"/>
        <v>0</v>
      </c>
      <c r="M298" s="15">
        <f t="shared" si="263"/>
        <v>0</v>
      </c>
      <c r="N298" s="15">
        <f t="shared" si="263"/>
        <v>0</v>
      </c>
      <c r="O298" s="15">
        <f t="shared" si="263"/>
        <v>0</v>
      </c>
      <c r="P298" s="15">
        <f t="shared" si="263"/>
        <v>0</v>
      </c>
      <c r="Q298" s="15">
        <f t="shared" si="263"/>
        <v>0</v>
      </c>
      <c r="R298" s="15">
        <f t="shared" si="263"/>
        <v>0</v>
      </c>
      <c r="S298" s="15">
        <f t="shared" si="263"/>
        <v>0</v>
      </c>
      <c r="T298" s="15">
        <f t="shared" si="263"/>
        <v>0</v>
      </c>
      <c r="U298" s="15">
        <f t="shared" si="263"/>
        <v>0</v>
      </c>
      <c r="V298" s="15">
        <f t="shared" si="263"/>
        <v>0</v>
      </c>
      <c r="W298" s="15">
        <f t="shared" si="263"/>
        <v>0</v>
      </c>
      <c r="X298" s="15">
        <f t="shared" si="263"/>
        <v>0</v>
      </c>
      <c r="Y298" s="15">
        <f t="shared" si="263"/>
        <v>0</v>
      </c>
      <c r="Z298" s="15">
        <f t="shared" si="263"/>
        <v>0</v>
      </c>
      <c r="AA298" s="15">
        <f t="shared" si="263"/>
        <v>0</v>
      </c>
      <c r="AB298" s="15">
        <f t="shared" si="263"/>
        <v>0</v>
      </c>
      <c r="AC298" s="15">
        <f t="shared" si="263"/>
        <v>0</v>
      </c>
      <c r="AD298" s="15">
        <f t="shared" si="263"/>
        <v>0</v>
      </c>
      <c r="AE298" s="15">
        <f t="shared" si="263"/>
        <v>0</v>
      </c>
      <c r="AF298" s="15">
        <f t="shared" si="263"/>
        <v>0</v>
      </c>
      <c r="AG298" s="15">
        <f t="shared" si="263"/>
        <v>0</v>
      </c>
      <c r="AH298" s="15">
        <f t="shared" si="263"/>
        <v>0</v>
      </c>
      <c r="AI298" s="15">
        <f t="shared" si="263"/>
        <v>0</v>
      </c>
      <c r="AJ298" s="15">
        <f t="shared" si="263"/>
        <v>0</v>
      </c>
      <c r="AK298" s="15">
        <f t="shared" si="263"/>
        <v>0</v>
      </c>
      <c r="AL298" s="15">
        <f t="shared" si="263"/>
        <v>0</v>
      </c>
      <c r="AM298" s="15">
        <f t="shared" si="263"/>
        <v>0</v>
      </c>
      <c r="AN298" s="15">
        <f t="shared" si="263"/>
        <v>0</v>
      </c>
      <c r="AO298" s="15">
        <f t="shared" si="263"/>
        <v>0</v>
      </c>
      <c r="AP298" s="15">
        <f t="shared" si="263"/>
        <v>0</v>
      </c>
      <c r="AQ298" s="15">
        <f t="shared" si="263"/>
        <v>0</v>
      </c>
      <c r="AR298" s="15">
        <f t="shared" si="263"/>
        <v>0</v>
      </c>
      <c r="AT298" s="39" t="s">
        <v>80</v>
      </c>
      <c r="AU298" s="39" t="s">
        <v>57</v>
      </c>
      <c r="AV298" s="39" t="s">
        <v>57</v>
      </c>
      <c r="AW298" s="39" t="s">
        <v>57</v>
      </c>
      <c r="AX298" s="39" t="s">
        <v>57</v>
      </c>
      <c r="AY298" s="39" t="s">
        <v>57</v>
      </c>
      <c r="AZ298" s="39" t="s">
        <v>57</v>
      </c>
      <c r="BA298" s="39" t="s">
        <v>57</v>
      </c>
      <c r="BB298" s="39" t="s">
        <v>57</v>
      </c>
      <c r="BC298" s="39" t="s">
        <v>57</v>
      </c>
      <c r="BE298" s="8"/>
      <c r="BF298" s="8"/>
      <c r="BG298" s="8"/>
      <c r="BH298" s="8"/>
      <c r="BI298" s="8"/>
      <c r="BJ298" s="8"/>
      <c r="BK298" s="8"/>
      <c r="BL298" s="8"/>
      <c r="BM298" s="8"/>
      <c r="BN298" s="8"/>
    </row>
    <row r="299" spans="3:66" outlineLevel="1">
      <c r="D299" t="str">
        <f>INDEX($AT299:$BC299,MATCH(General!$F$14,$AT$4:$BC$4,0))</f>
        <v>Other</v>
      </c>
      <c r="E299" s="11" t="str">
        <f>General!$F$16</f>
        <v>EUR</v>
      </c>
      <c r="F299" s="25">
        <f t="shared" si="260"/>
        <v>0</v>
      </c>
      <c r="I299" s="15">
        <f>I290</f>
        <v>0</v>
      </c>
      <c r="J299" s="15">
        <f t="shared" ref="J299:AR299" si="264">J290</f>
        <v>0</v>
      </c>
      <c r="K299" s="15">
        <f t="shared" si="264"/>
        <v>0</v>
      </c>
      <c r="L299" s="15">
        <f t="shared" si="264"/>
        <v>0</v>
      </c>
      <c r="M299" s="15">
        <f t="shared" si="264"/>
        <v>0</v>
      </c>
      <c r="N299" s="15">
        <f t="shared" si="264"/>
        <v>0</v>
      </c>
      <c r="O299" s="15">
        <f t="shared" si="264"/>
        <v>0</v>
      </c>
      <c r="P299" s="15">
        <f t="shared" si="264"/>
        <v>0</v>
      </c>
      <c r="Q299" s="15">
        <f t="shared" si="264"/>
        <v>0</v>
      </c>
      <c r="R299" s="15">
        <f t="shared" si="264"/>
        <v>0</v>
      </c>
      <c r="S299" s="15">
        <f t="shared" si="264"/>
        <v>0</v>
      </c>
      <c r="T299" s="15">
        <f t="shared" si="264"/>
        <v>0</v>
      </c>
      <c r="U299" s="15">
        <f t="shared" si="264"/>
        <v>0</v>
      </c>
      <c r="V299" s="15">
        <f t="shared" si="264"/>
        <v>0</v>
      </c>
      <c r="W299" s="15">
        <f t="shared" si="264"/>
        <v>0</v>
      </c>
      <c r="X299" s="15">
        <f t="shared" si="264"/>
        <v>0</v>
      </c>
      <c r="Y299" s="15">
        <f t="shared" si="264"/>
        <v>0</v>
      </c>
      <c r="Z299" s="15">
        <f t="shared" si="264"/>
        <v>0</v>
      </c>
      <c r="AA299" s="15">
        <f t="shared" si="264"/>
        <v>0</v>
      </c>
      <c r="AB299" s="15">
        <f t="shared" si="264"/>
        <v>0</v>
      </c>
      <c r="AC299" s="15">
        <f t="shared" si="264"/>
        <v>0</v>
      </c>
      <c r="AD299" s="15">
        <f t="shared" si="264"/>
        <v>0</v>
      </c>
      <c r="AE299" s="15">
        <f t="shared" si="264"/>
        <v>0</v>
      </c>
      <c r="AF299" s="15">
        <f t="shared" si="264"/>
        <v>0</v>
      </c>
      <c r="AG299" s="15">
        <f t="shared" si="264"/>
        <v>0</v>
      </c>
      <c r="AH299" s="15">
        <f t="shared" si="264"/>
        <v>0</v>
      </c>
      <c r="AI299" s="15">
        <f t="shared" si="264"/>
        <v>0</v>
      </c>
      <c r="AJ299" s="15">
        <f t="shared" si="264"/>
        <v>0</v>
      </c>
      <c r="AK299" s="15">
        <f t="shared" si="264"/>
        <v>0</v>
      </c>
      <c r="AL299" s="15">
        <f t="shared" si="264"/>
        <v>0</v>
      </c>
      <c r="AM299" s="15">
        <f t="shared" si="264"/>
        <v>0</v>
      </c>
      <c r="AN299" s="15">
        <f t="shared" si="264"/>
        <v>0</v>
      </c>
      <c r="AO299" s="15">
        <f t="shared" si="264"/>
        <v>0</v>
      </c>
      <c r="AP299" s="15">
        <f t="shared" si="264"/>
        <v>0</v>
      </c>
      <c r="AQ299" s="15">
        <f t="shared" si="264"/>
        <v>0</v>
      </c>
      <c r="AR299" s="15">
        <f t="shared" si="264"/>
        <v>0</v>
      </c>
      <c r="AT299" s="39" t="s">
        <v>56</v>
      </c>
      <c r="AU299" s="39" t="s">
        <v>57</v>
      </c>
      <c r="AV299" s="39" t="s">
        <v>57</v>
      </c>
      <c r="AW299" s="39" t="s">
        <v>57</v>
      </c>
      <c r="AX299" s="39" t="s">
        <v>57</v>
      </c>
      <c r="AY299" s="39" t="s">
        <v>57</v>
      </c>
      <c r="AZ299" s="39" t="s">
        <v>57</v>
      </c>
      <c r="BA299" s="39" t="s">
        <v>57</v>
      </c>
      <c r="BB299" s="39" t="s">
        <v>57</v>
      </c>
      <c r="BC299" s="39" t="s">
        <v>57</v>
      </c>
      <c r="BE299" s="8"/>
      <c r="BF299" s="8"/>
      <c r="BG299" s="8"/>
      <c r="BH299" s="8"/>
      <c r="BI299" s="8"/>
      <c r="BJ299" s="8"/>
      <c r="BK299" s="8"/>
      <c r="BL299" s="8"/>
      <c r="BM299" s="8"/>
      <c r="BN299" s="8"/>
    </row>
    <row r="300" spans="3:66" outlineLevel="1">
      <c r="D300" s="2" t="str">
        <f>INDEX($AT300:$BC300,MATCH(General!$F$14,$AT$4:$BC$4,0))</f>
        <v>Total cost</v>
      </c>
      <c r="E300" s="17" t="str">
        <f>General!$F$16</f>
        <v>EUR</v>
      </c>
      <c r="F300" s="28">
        <f t="shared" si="260"/>
        <v>900324.46174858627</v>
      </c>
      <c r="I300" s="16">
        <f>SUM(I296:I299)</f>
        <v>0</v>
      </c>
      <c r="J300" s="16">
        <f t="shared" ref="J300:AR300" si="265">SUM(J296:J299)</f>
        <v>43122.340092030878</v>
      </c>
      <c r="K300" s="16">
        <f t="shared" si="265"/>
        <v>47622.340092030878</v>
      </c>
      <c r="L300" s="16">
        <f t="shared" si="265"/>
        <v>47622.340092030878</v>
      </c>
      <c r="M300" s="16">
        <f t="shared" si="265"/>
        <v>47622.340092030878</v>
      </c>
      <c r="N300" s="16">
        <f t="shared" si="265"/>
        <v>47622.340092030878</v>
      </c>
      <c r="O300" s="16">
        <f t="shared" si="265"/>
        <v>47622.340092030878</v>
      </c>
      <c r="P300" s="16">
        <f t="shared" si="265"/>
        <v>47622.340092030878</v>
      </c>
      <c r="Q300" s="16">
        <f t="shared" si="265"/>
        <v>47622.340092030878</v>
      </c>
      <c r="R300" s="16">
        <f t="shared" si="265"/>
        <v>47622.340092030878</v>
      </c>
      <c r="S300" s="16">
        <f t="shared" si="265"/>
        <v>47622.340092030878</v>
      </c>
      <c r="T300" s="16">
        <f t="shared" si="265"/>
        <v>47622.340092030878</v>
      </c>
      <c r="U300" s="16">
        <f t="shared" si="265"/>
        <v>47622.340092030878</v>
      </c>
      <c r="V300" s="16">
        <f t="shared" si="265"/>
        <v>47622.340092030878</v>
      </c>
      <c r="W300" s="16">
        <f t="shared" si="265"/>
        <v>47622.340092030878</v>
      </c>
      <c r="X300" s="16">
        <f t="shared" si="265"/>
        <v>47622.340092030878</v>
      </c>
      <c r="Y300" s="16">
        <f t="shared" si="265"/>
        <v>47622.340092030878</v>
      </c>
      <c r="Z300" s="16">
        <f t="shared" si="265"/>
        <v>47622.340092030878</v>
      </c>
      <c r="AA300" s="16">
        <f t="shared" si="265"/>
        <v>47622.340092030878</v>
      </c>
      <c r="AB300" s="16">
        <f t="shared" si="265"/>
        <v>47622.340092030878</v>
      </c>
      <c r="AC300" s="16">
        <f t="shared" si="265"/>
        <v>0</v>
      </c>
      <c r="AD300" s="16">
        <f t="shared" si="265"/>
        <v>0</v>
      </c>
      <c r="AE300" s="16">
        <f t="shared" si="265"/>
        <v>0</v>
      </c>
      <c r="AF300" s="16">
        <f t="shared" si="265"/>
        <v>0</v>
      </c>
      <c r="AG300" s="16">
        <f t="shared" si="265"/>
        <v>0</v>
      </c>
      <c r="AH300" s="16">
        <f t="shared" si="265"/>
        <v>0</v>
      </c>
      <c r="AI300" s="16">
        <f t="shared" si="265"/>
        <v>0</v>
      </c>
      <c r="AJ300" s="16">
        <f t="shared" si="265"/>
        <v>0</v>
      </c>
      <c r="AK300" s="16">
        <f t="shared" si="265"/>
        <v>0</v>
      </c>
      <c r="AL300" s="16">
        <f t="shared" si="265"/>
        <v>0</v>
      </c>
      <c r="AM300" s="16">
        <f t="shared" si="265"/>
        <v>0</v>
      </c>
      <c r="AN300" s="16">
        <f t="shared" si="265"/>
        <v>0</v>
      </c>
      <c r="AO300" s="16">
        <f t="shared" si="265"/>
        <v>0</v>
      </c>
      <c r="AP300" s="16">
        <f t="shared" si="265"/>
        <v>0</v>
      </c>
      <c r="AQ300" s="16">
        <f t="shared" si="265"/>
        <v>0</v>
      </c>
      <c r="AR300" s="16">
        <f t="shared" si="265"/>
        <v>0</v>
      </c>
      <c r="AT300" s="39" t="s">
        <v>69</v>
      </c>
      <c r="AU300" s="39" t="s">
        <v>57</v>
      </c>
      <c r="AV300" s="39" t="s">
        <v>57</v>
      </c>
      <c r="AW300" s="39" t="s">
        <v>57</v>
      </c>
      <c r="AX300" s="39" t="s">
        <v>57</v>
      </c>
      <c r="AY300" s="39" t="s">
        <v>57</v>
      </c>
      <c r="AZ300" s="39" t="s">
        <v>57</v>
      </c>
      <c r="BA300" s="39" t="s">
        <v>57</v>
      </c>
      <c r="BB300" s="39" t="s">
        <v>57</v>
      </c>
      <c r="BC300" s="39" t="s">
        <v>57</v>
      </c>
      <c r="BE300" s="8"/>
      <c r="BF300" s="8"/>
      <c r="BG300" s="8"/>
      <c r="BH300" s="8"/>
      <c r="BI300" s="8"/>
      <c r="BJ300" s="8"/>
      <c r="BK300" s="8"/>
      <c r="BL300" s="8"/>
      <c r="BM300" s="8"/>
      <c r="BN300" s="8"/>
    </row>
    <row r="301" spans="3:66" outlineLevel="1">
      <c r="E301" s="11"/>
    </row>
    <row r="302" spans="3:66" outlineLevel="1">
      <c r="D302" t="str">
        <f>INDEX($AT302:$BC302,MATCH(General!$F$14,$AT$4:$BC$4,0))</f>
        <v>Energy costs</v>
      </c>
      <c r="E302" s="11" t="str">
        <f>General!$F$16</f>
        <v>EUR</v>
      </c>
      <c r="F302" s="25">
        <f t="shared" ref="F302:F306" si="266">SUM(I302:AR302)</f>
        <v>868171.52953176969</v>
      </c>
      <c r="I302" s="15">
        <f t="shared" ref="I302:AR302" si="267">SUM(I205,I214,I223,I232,I241,I250,I259)</f>
        <v>0</v>
      </c>
      <c r="J302" s="15">
        <f t="shared" si="267"/>
        <v>45693.238396408909</v>
      </c>
      <c r="K302" s="15">
        <f t="shared" si="267"/>
        <v>45693.238396408909</v>
      </c>
      <c r="L302" s="15">
        <f t="shared" si="267"/>
        <v>45693.238396408909</v>
      </c>
      <c r="M302" s="15">
        <f t="shared" si="267"/>
        <v>45693.238396408909</v>
      </c>
      <c r="N302" s="15">
        <f t="shared" si="267"/>
        <v>45693.238396408909</v>
      </c>
      <c r="O302" s="15">
        <f t="shared" si="267"/>
        <v>45693.238396408909</v>
      </c>
      <c r="P302" s="15">
        <f t="shared" si="267"/>
        <v>45693.238396408909</v>
      </c>
      <c r="Q302" s="15">
        <f t="shared" si="267"/>
        <v>45693.238396408909</v>
      </c>
      <c r="R302" s="15">
        <f t="shared" si="267"/>
        <v>45693.238396408909</v>
      </c>
      <c r="S302" s="15">
        <f t="shared" si="267"/>
        <v>45693.238396408909</v>
      </c>
      <c r="T302" s="15">
        <f t="shared" si="267"/>
        <v>45693.238396408909</v>
      </c>
      <c r="U302" s="15">
        <f t="shared" si="267"/>
        <v>45693.238396408909</v>
      </c>
      <c r="V302" s="15">
        <f t="shared" si="267"/>
        <v>45693.238396408909</v>
      </c>
      <c r="W302" s="15">
        <f t="shared" si="267"/>
        <v>45693.238396408909</v>
      </c>
      <c r="X302" s="15">
        <f t="shared" si="267"/>
        <v>45693.238396408909</v>
      </c>
      <c r="Y302" s="15">
        <f t="shared" si="267"/>
        <v>45693.238396408909</v>
      </c>
      <c r="Z302" s="15">
        <f t="shared" si="267"/>
        <v>45693.238396408909</v>
      </c>
      <c r="AA302" s="15">
        <f t="shared" si="267"/>
        <v>45693.238396408909</v>
      </c>
      <c r="AB302" s="15">
        <f t="shared" si="267"/>
        <v>45693.238396408909</v>
      </c>
      <c r="AC302" s="15">
        <f t="shared" si="267"/>
        <v>0</v>
      </c>
      <c r="AD302" s="15">
        <f t="shared" si="267"/>
        <v>0</v>
      </c>
      <c r="AE302" s="15">
        <f t="shared" si="267"/>
        <v>0</v>
      </c>
      <c r="AF302" s="15">
        <f t="shared" si="267"/>
        <v>0</v>
      </c>
      <c r="AG302" s="15">
        <f t="shared" si="267"/>
        <v>0</v>
      </c>
      <c r="AH302" s="15">
        <f t="shared" si="267"/>
        <v>0</v>
      </c>
      <c r="AI302" s="15">
        <f t="shared" si="267"/>
        <v>0</v>
      </c>
      <c r="AJ302" s="15">
        <f t="shared" si="267"/>
        <v>0</v>
      </c>
      <c r="AK302" s="15">
        <f t="shared" si="267"/>
        <v>0</v>
      </c>
      <c r="AL302" s="15">
        <f t="shared" si="267"/>
        <v>0</v>
      </c>
      <c r="AM302" s="15">
        <f t="shared" si="267"/>
        <v>0</v>
      </c>
      <c r="AN302" s="15">
        <f t="shared" si="267"/>
        <v>0</v>
      </c>
      <c r="AO302" s="15">
        <f t="shared" si="267"/>
        <v>0</v>
      </c>
      <c r="AP302" s="15">
        <f t="shared" si="267"/>
        <v>0</v>
      </c>
      <c r="AQ302" s="15">
        <f t="shared" si="267"/>
        <v>0</v>
      </c>
      <c r="AR302" s="15">
        <f t="shared" si="267"/>
        <v>0</v>
      </c>
      <c r="AT302" s="39" t="s">
        <v>81</v>
      </c>
      <c r="AU302" s="39" t="s">
        <v>57</v>
      </c>
      <c r="AV302" s="39" t="s">
        <v>57</v>
      </c>
      <c r="AW302" s="39" t="s">
        <v>57</v>
      </c>
      <c r="AX302" s="39" t="s">
        <v>57</v>
      </c>
      <c r="AY302" s="39" t="s">
        <v>57</v>
      </c>
      <c r="AZ302" s="39" t="s">
        <v>57</v>
      </c>
      <c r="BA302" s="39" t="s">
        <v>57</v>
      </c>
      <c r="BB302" s="39" t="s">
        <v>57</v>
      </c>
      <c r="BC302" s="39" t="s">
        <v>57</v>
      </c>
      <c r="BE302" s="8"/>
      <c r="BF302" s="8"/>
      <c r="BG302" s="8"/>
      <c r="BH302" s="8"/>
      <c r="BI302" s="8"/>
      <c r="BJ302" s="8"/>
      <c r="BK302" s="8"/>
      <c r="BL302" s="8"/>
      <c r="BM302" s="8"/>
      <c r="BN302" s="8"/>
    </row>
    <row r="303" spans="3:66" outlineLevel="1">
      <c r="D303" t="str">
        <f>INDEX($AT303:$BC303,MATCH(General!$F$14,$AT$4:$BC$4,0))</f>
        <v>Maintenance costs</v>
      </c>
      <c r="E303" s="11" t="str">
        <f>General!$F$16</f>
        <v>EUR</v>
      </c>
      <c r="F303" s="25">
        <f t="shared" si="266"/>
        <v>204795</v>
      </c>
      <c r="I303" s="15">
        <f t="shared" ref="I303:AR303" si="268">I270</f>
        <v>0</v>
      </c>
      <c r="J303" s="15">
        <f t="shared" si="268"/>
        <v>5535</v>
      </c>
      <c r="K303" s="15">
        <f t="shared" si="268"/>
        <v>11070</v>
      </c>
      <c r="L303" s="15">
        <f t="shared" si="268"/>
        <v>11070</v>
      </c>
      <c r="M303" s="15">
        <f t="shared" si="268"/>
        <v>11070</v>
      </c>
      <c r="N303" s="15">
        <f t="shared" si="268"/>
        <v>11070</v>
      </c>
      <c r="O303" s="15">
        <f t="shared" si="268"/>
        <v>11070</v>
      </c>
      <c r="P303" s="15">
        <f t="shared" si="268"/>
        <v>11070</v>
      </c>
      <c r="Q303" s="15">
        <f t="shared" si="268"/>
        <v>11070</v>
      </c>
      <c r="R303" s="15">
        <f t="shared" si="268"/>
        <v>11070</v>
      </c>
      <c r="S303" s="15">
        <f t="shared" si="268"/>
        <v>11070</v>
      </c>
      <c r="T303" s="15">
        <f t="shared" si="268"/>
        <v>11070</v>
      </c>
      <c r="U303" s="15">
        <f t="shared" si="268"/>
        <v>11070</v>
      </c>
      <c r="V303" s="15">
        <f t="shared" si="268"/>
        <v>11070</v>
      </c>
      <c r="W303" s="15">
        <f t="shared" si="268"/>
        <v>11070</v>
      </c>
      <c r="X303" s="15">
        <f t="shared" si="268"/>
        <v>11070</v>
      </c>
      <c r="Y303" s="15">
        <f t="shared" si="268"/>
        <v>11070</v>
      </c>
      <c r="Z303" s="15">
        <f t="shared" si="268"/>
        <v>11070</v>
      </c>
      <c r="AA303" s="15">
        <f t="shared" si="268"/>
        <v>11070</v>
      </c>
      <c r="AB303" s="15">
        <f t="shared" si="268"/>
        <v>11070</v>
      </c>
      <c r="AC303" s="15">
        <f t="shared" si="268"/>
        <v>0</v>
      </c>
      <c r="AD303" s="15">
        <f t="shared" si="268"/>
        <v>0</v>
      </c>
      <c r="AE303" s="15">
        <f t="shared" si="268"/>
        <v>0</v>
      </c>
      <c r="AF303" s="15">
        <f t="shared" si="268"/>
        <v>0</v>
      </c>
      <c r="AG303" s="15">
        <f t="shared" si="268"/>
        <v>0</v>
      </c>
      <c r="AH303" s="15">
        <f t="shared" si="268"/>
        <v>0</v>
      </c>
      <c r="AI303" s="15">
        <f t="shared" si="268"/>
        <v>0</v>
      </c>
      <c r="AJ303" s="15">
        <f t="shared" si="268"/>
        <v>0</v>
      </c>
      <c r="AK303" s="15">
        <f t="shared" si="268"/>
        <v>0</v>
      </c>
      <c r="AL303" s="15">
        <f t="shared" si="268"/>
        <v>0</v>
      </c>
      <c r="AM303" s="15">
        <f t="shared" si="268"/>
        <v>0</v>
      </c>
      <c r="AN303" s="15">
        <f t="shared" si="268"/>
        <v>0</v>
      </c>
      <c r="AO303" s="15">
        <f t="shared" si="268"/>
        <v>0</v>
      </c>
      <c r="AP303" s="15">
        <f t="shared" si="268"/>
        <v>0</v>
      </c>
      <c r="AQ303" s="15">
        <f t="shared" si="268"/>
        <v>0</v>
      </c>
      <c r="AR303" s="15">
        <f t="shared" si="268"/>
        <v>0</v>
      </c>
      <c r="AT303" s="39" t="s">
        <v>47</v>
      </c>
      <c r="AU303" s="39" t="s">
        <v>57</v>
      </c>
      <c r="AV303" s="39" t="s">
        <v>57</v>
      </c>
      <c r="AW303" s="39" t="s">
        <v>57</v>
      </c>
      <c r="AX303" s="39" t="s">
        <v>57</v>
      </c>
      <c r="AY303" s="39" t="s">
        <v>57</v>
      </c>
      <c r="AZ303" s="39" t="s">
        <v>57</v>
      </c>
      <c r="BA303" s="39" t="s">
        <v>57</v>
      </c>
      <c r="BB303" s="39" t="s">
        <v>57</v>
      </c>
      <c r="BC303" s="39" t="s">
        <v>57</v>
      </c>
      <c r="BE303" s="8"/>
      <c r="BF303" s="8"/>
      <c r="BG303" s="8"/>
      <c r="BH303" s="8"/>
      <c r="BI303" s="8"/>
      <c r="BJ303" s="8"/>
      <c r="BK303" s="8"/>
      <c r="BL303" s="8"/>
      <c r="BM303" s="8"/>
      <c r="BN303" s="8"/>
    </row>
    <row r="304" spans="3:66" outlineLevel="1">
      <c r="D304" t="str">
        <f>INDEX($AT304:$BC304,MATCH(General!$F$14,$AT$4:$BC$4,0))</f>
        <v>External sub-contracting</v>
      </c>
      <c r="E304" s="11" t="str">
        <f>General!$F$16</f>
        <v>EUR</v>
      </c>
      <c r="F304" s="25">
        <f t="shared" si="266"/>
        <v>0</v>
      </c>
      <c r="I304" s="15">
        <f t="shared" ref="I304:AR304" si="269">I281</f>
        <v>0</v>
      </c>
      <c r="J304" s="15">
        <f t="shared" si="269"/>
        <v>0</v>
      </c>
      <c r="K304" s="15">
        <f t="shared" si="269"/>
        <v>0</v>
      </c>
      <c r="L304" s="15">
        <f t="shared" si="269"/>
        <v>0</v>
      </c>
      <c r="M304" s="15">
        <f t="shared" si="269"/>
        <v>0</v>
      </c>
      <c r="N304" s="15">
        <f t="shared" si="269"/>
        <v>0</v>
      </c>
      <c r="O304" s="15">
        <f t="shared" si="269"/>
        <v>0</v>
      </c>
      <c r="P304" s="15">
        <f t="shared" si="269"/>
        <v>0</v>
      </c>
      <c r="Q304" s="15">
        <f t="shared" si="269"/>
        <v>0</v>
      </c>
      <c r="R304" s="15">
        <f t="shared" si="269"/>
        <v>0</v>
      </c>
      <c r="S304" s="15">
        <f t="shared" si="269"/>
        <v>0</v>
      </c>
      <c r="T304" s="15">
        <f t="shared" si="269"/>
        <v>0</v>
      </c>
      <c r="U304" s="15">
        <f t="shared" si="269"/>
        <v>0</v>
      </c>
      <c r="V304" s="15">
        <f t="shared" si="269"/>
        <v>0</v>
      </c>
      <c r="W304" s="15">
        <f t="shared" si="269"/>
        <v>0</v>
      </c>
      <c r="X304" s="15">
        <f t="shared" si="269"/>
        <v>0</v>
      </c>
      <c r="Y304" s="15">
        <f t="shared" si="269"/>
        <v>0</v>
      </c>
      <c r="Z304" s="15">
        <f t="shared" si="269"/>
        <v>0</v>
      </c>
      <c r="AA304" s="15">
        <f t="shared" si="269"/>
        <v>0</v>
      </c>
      <c r="AB304" s="15">
        <f t="shared" si="269"/>
        <v>0</v>
      </c>
      <c r="AC304" s="15">
        <f t="shared" si="269"/>
        <v>0</v>
      </c>
      <c r="AD304" s="15">
        <f t="shared" si="269"/>
        <v>0</v>
      </c>
      <c r="AE304" s="15">
        <f t="shared" si="269"/>
        <v>0</v>
      </c>
      <c r="AF304" s="15">
        <f t="shared" si="269"/>
        <v>0</v>
      </c>
      <c r="AG304" s="15">
        <f t="shared" si="269"/>
        <v>0</v>
      </c>
      <c r="AH304" s="15">
        <f t="shared" si="269"/>
        <v>0</v>
      </c>
      <c r="AI304" s="15">
        <f t="shared" si="269"/>
        <v>0</v>
      </c>
      <c r="AJ304" s="15">
        <f t="shared" si="269"/>
        <v>0</v>
      </c>
      <c r="AK304" s="15">
        <f t="shared" si="269"/>
        <v>0</v>
      </c>
      <c r="AL304" s="15">
        <f t="shared" si="269"/>
        <v>0</v>
      </c>
      <c r="AM304" s="15">
        <f t="shared" si="269"/>
        <v>0</v>
      </c>
      <c r="AN304" s="15">
        <f t="shared" si="269"/>
        <v>0</v>
      </c>
      <c r="AO304" s="15">
        <f t="shared" si="269"/>
        <v>0</v>
      </c>
      <c r="AP304" s="15">
        <f t="shared" si="269"/>
        <v>0</v>
      </c>
      <c r="AQ304" s="15">
        <f t="shared" si="269"/>
        <v>0</v>
      </c>
      <c r="AR304" s="15">
        <f t="shared" si="269"/>
        <v>0</v>
      </c>
      <c r="AT304" s="39" t="s">
        <v>80</v>
      </c>
      <c r="AU304" s="39" t="s">
        <v>57</v>
      </c>
      <c r="AV304" s="39" t="s">
        <v>57</v>
      </c>
      <c r="AW304" s="39" t="s">
        <v>57</v>
      </c>
      <c r="AX304" s="39" t="s">
        <v>57</v>
      </c>
      <c r="AY304" s="39" t="s">
        <v>57</v>
      </c>
      <c r="AZ304" s="39" t="s">
        <v>57</v>
      </c>
      <c r="BA304" s="39" t="s">
        <v>57</v>
      </c>
      <c r="BB304" s="39" t="s">
        <v>57</v>
      </c>
      <c r="BC304" s="39" t="s">
        <v>57</v>
      </c>
      <c r="BE304" s="8"/>
      <c r="BF304" s="8"/>
      <c r="BG304" s="8"/>
      <c r="BH304" s="8"/>
      <c r="BI304" s="8"/>
      <c r="BJ304" s="8"/>
      <c r="BK304" s="8"/>
      <c r="BL304" s="8"/>
      <c r="BM304" s="8"/>
      <c r="BN304" s="8"/>
    </row>
    <row r="305" spans="2:66" outlineLevel="1">
      <c r="D305" t="str">
        <f>INDEX($AT305:$BC305,MATCH(General!$F$14,$AT$4:$BC$4,0))</f>
        <v>Other</v>
      </c>
      <c r="E305" s="11" t="str">
        <f>General!$F$16</f>
        <v>EUR</v>
      </c>
      <c r="F305" s="25">
        <f t="shared" si="266"/>
        <v>0</v>
      </c>
      <c r="I305" s="15">
        <f>I292</f>
        <v>0</v>
      </c>
      <c r="J305" s="15">
        <f t="shared" ref="J305:AR305" si="270">J292</f>
        <v>0</v>
      </c>
      <c r="K305" s="15">
        <f t="shared" si="270"/>
        <v>0</v>
      </c>
      <c r="L305" s="15">
        <f t="shared" si="270"/>
        <v>0</v>
      </c>
      <c r="M305" s="15">
        <f t="shared" si="270"/>
        <v>0</v>
      </c>
      <c r="N305" s="15">
        <f t="shared" si="270"/>
        <v>0</v>
      </c>
      <c r="O305" s="15">
        <f t="shared" si="270"/>
        <v>0</v>
      </c>
      <c r="P305" s="15">
        <f t="shared" si="270"/>
        <v>0</v>
      </c>
      <c r="Q305" s="15">
        <f t="shared" si="270"/>
        <v>0</v>
      </c>
      <c r="R305" s="15">
        <f t="shared" si="270"/>
        <v>0</v>
      </c>
      <c r="S305" s="15">
        <f t="shared" si="270"/>
        <v>0</v>
      </c>
      <c r="T305" s="15">
        <f t="shared" si="270"/>
        <v>0</v>
      </c>
      <c r="U305" s="15">
        <f t="shared" si="270"/>
        <v>0</v>
      </c>
      <c r="V305" s="15">
        <f t="shared" si="270"/>
        <v>0</v>
      </c>
      <c r="W305" s="15">
        <f t="shared" si="270"/>
        <v>0</v>
      </c>
      <c r="X305" s="15">
        <f t="shared" si="270"/>
        <v>0</v>
      </c>
      <c r="Y305" s="15">
        <f t="shared" si="270"/>
        <v>0</v>
      </c>
      <c r="Z305" s="15">
        <f t="shared" si="270"/>
        <v>0</v>
      </c>
      <c r="AA305" s="15">
        <f t="shared" si="270"/>
        <v>0</v>
      </c>
      <c r="AB305" s="15">
        <f t="shared" si="270"/>
        <v>0</v>
      </c>
      <c r="AC305" s="15">
        <f t="shared" si="270"/>
        <v>0</v>
      </c>
      <c r="AD305" s="15">
        <f t="shared" si="270"/>
        <v>0</v>
      </c>
      <c r="AE305" s="15">
        <f t="shared" si="270"/>
        <v>0</v>
      </c>
      <c r="AF305" s="15">
        <f t="shared" si="270"/>
        <v>0</v>
      </c>
      <c r="AG305" s="15">
        <f t="shared" si="270"/>
        <v>0</v>
      </c>
      <c r="AH305" s="15">
        <f t="shared" si="270"/>
        <v>0</v>
      </c>
      <c r="AI305" s="15">
        <f t="shared" si="270"/>
        <v>0</v>
      </c>
      <c r="AJ305" s="15">
        <f t="shared" si="270"/>
        <v>0</v>
      </c>
      <c r="AK305" s="15">
        <f t="shared" si="270"/>
        <v>0</v>
      </c>
      <c r="AL305" s="15">
        <f t="shared" si="270"/>
        <v>0</v>
      </c>
      <c r="AM305" s="15">
        <f t="shared" si="270"/>
        <v>0</v>
      </c>
      <c r="AN305" s="15">
        <f t="shared" si="270"/>
        <v>0</v>
      </c>
      <c r="AO305" s="15">
        <f t="shared" si="270"/>
        <v>0</v>
      </c>
      <c r="AP305" s="15">
        <f t="shared" si="270"/>
        <v>0</v>
      </c>
      <c r="AQ305" s="15">
        <f t="shared" si="270"/>
        <v>0</v>
      </c>
      <c r="AR305" s="15">
        <f t="shared" si="270"/>
        <v>0</v>
      </c>
      <c r="AT305" s="39" t="s">
        <v>56</v>
      </c>
      <c r="AU305" s="39" t="s">
        <v>57</v>
      </c>
      <c r="AV305" s="39" t="s">
        <v>57</v>
      </c>
      <c r="AW305" s="39" t="s">
        <v>57</v>
      </c>
      <c r="AX305" s="39" t="s">
        <v>57</v>
      </c>
      <c r="AY305" s="39" t="s">
        <v>57</v>
      </c>
      <c r="AZ305" s="39" t="s">
        <v>57</v>
      </c>
      <c r="BA305" s="39" t="s">
        <v>57</v>
      </c>
      <c r="BB305" s="39" t="s">
        <v>57</v>
      </c>
      <c r="BC305" s="39" t="s">
        <v>57</v>
      </c>
      <c r="BE305" s="8"/>
      <c r="BF305" s="8"/>
      <c r="BG305" s="8"/>
      <c r="BH305" s="8"/>
      <c r="BI305" s="8"/>
      <c r="BJ305" s="8"/>
      <c r="BK305" s="8"/>
      <c r="BL305" s="8"/>
      <c r="BM305" s="8"/>
      <c r="BN305" s="8"/>
    </row>
    <row r="306" spans="2:66" outlineLevel="1">
      <c r="D306" s="2" t="str">
        <f>INDEX($AT306:$BC306,MATCH(General!$F$14,$AT$4:$BC$4,0))</f>
        <v>Total cost incl. VAT</v>
      </c>
      <c r="E306" s="17" t="str">
        <f>General!$F$16</f>
        <v>EUR</v>
      </c>
      <c r="F306" s="28">
        <f t="shared" si="266"/>
        <v>1072966.5295317697</v>
      </c>
      <c r="I306" s="16">
        <f>SUM(I302:I305)</f>
        <v>0</v>
      </c>
      <c r="J306" s="16">
        <f t="shared" ref="J306:AR306" si="271">SUM(J302:J305)</f>
        <v>51228.238396408909</v>
      </c>
      <c r="K306" s="16">
        <f t="shared" si="271"/>
        <v>56763.238396408909</v>
      </c>
      <c r="L306" s="16">
        <f t="shared" si="271"/>
        <v>56763.238396408909</v>
      </c>
      <c r="M306" s="16">
        <f t="shared" si="271"/>
        <v>56763.238396408909</v>
      </c>
      <c r="N306" s="16">
        <f t="shared" si="271"/>
        <v>56763.238396408909</v>
      </c>
      <c r="O306" s="16">
        <f t="shared" si="271"/>
        <v>56763.238396408909</v>
      </c>
      <c r="P306" s="16">
        <f t="shared" si="271"/>
        <v>56763.238396408909</v>
      </c>
      <c r="Q306" s="16">
        <f t="shared" si="271"/>
        <v>56763.238396408909</v>
      </c>
      <c r="R306" s="16">
        <f t="shared" si="271"/>
        <v>56763.238396408909</v>
      </c>
      <c r="S306" s="16">
        <f t="shared" si="271"/>
        <v>56763.238396408909</v>
      </c>
      <c r="T306" s="16">
        <f t="shared" si="271"/>
        <v>56763.238396408909</v>
      </c>
      <c r="U306" s="16">
        <f t="shared" si="271"/>
        <v>56763.238396408909</v>
      </c>
      <c r="V306" s="16">
        <f t="shared" si="271"/>
        <v>56763.238396408909</v>
      </c>
      <c r="W306" s="16">
        <f t="shared" si="271"/>
        <v>56763.238396408909</v>
      </c>
      <c r="X306" s="16">
        <f t="shared" si="271"/>
        <v>56763.238396408909</v>
      </c>
      <c r="Y306" s="16">
        <f t="shared" si="271"/>
        <v>56763.238396408909</v>
      </c>
      <c r="Z306" s="16">
        <f t="shared" si="271"/>
        <v>56763.238396408909</v>
      </c>
      <c r="AA306" s="16">
        <f t="shared" si="271"/>
        <v>56763.238396408909</v>
      </c>
      <c r="AB306" s="16">
        <f t="shared" si="271"/>
        <v>56763.238396408909</v>
      </c>
      <c r="AC306" s="16">
        <f t="shared" si="271"/>
        <v>0</v>
      </c>
      <c r="AD306" s="16">
        <f t="shared" si="271"/>
        <v>0</v>
      </c>
      <c r="AE306" s="16">
        <f t="shared" si="271"/>
        <v>0</v>
      </c>
      <c r="AF306" s="16">
        <f t="shared" si="271"/>
        <v>0</v>
      </c>
      <c r="AG306" s="16">
        <f t="shared" si="271"/>
        <v>0</v>
      </c>
      <c r="AH306" s="16">
        <f t="shared" si="271"/>
        <v>0</v>
      </c>
      <c r="AI306" s="16">
        <f t="shared" si="271"/>
        <v>0</v>
      </c>
      <c r="AJ306" s="16">
        <f t="shared" si="271"/>
        <v>0</v>
      </c>
      <c r="AK306" s="16">
        <f t="shared" si="271"/>
        <v>0</v>
      </c>
      <c r="AL306" s="16">
        <f t="shared" si="271"/>
        <v>0</v>
      </c>
      <c r="AM306" s="16">
        <f t="shared" si="271"/>
        <v>0</v>
      </c>
      <c r="AN306" s="16">
        <f t="shared" si="271"/>
        <v>0</v>
      </c>
      <c r="AO306" s="16">
        <f t="shared" si="271"/>
        <v>0</v>
      </c>
      <c r="AP306" s="16">
        <f t="shared" si="271"/>
        <v>0</v>
      </c>
      <c r="AQ306" s="16">
        <f t="shared" si="271"/>
        <v>0</v>
      </c>
      <c r="AR306" s="16">
        <f t="shared" si="271"/>
        <v>0</v>
      </c>
      <c r="AT306" s="39" t="s">
        <v>97</v>
      </c>
      <c r="AU306" s="39" t="s">
        <v>57</v>
      </c>
      <c r="AV306" s="39" t="s">
        <v>57</v>
      </c>
      <c r="AW306" s="39" t="s">
        <v>57</v>
      </c>
      <c r="AX306" s="39" t="s">
        <v>57</v>
      </c>
      <c r="AY306" s="39" t="s">
        <v>57</v>
      </c>
      <c r="AZ306" s="39" t="s">
        <v>57</v>
      </c>
      <c r="BA306" s="39" t="s">
        <v>57</v>
      </c>
      <c r="BB306" s="39" t="s">
        <v>57</v>
      </c>
      <c r="BC306" s="39" t="s">
        <v>57</v>
      </c>
      <c r="BE306" s="8"/>
      <c r="BF306" s="8"/>
      <c r="BG306" s="8"/>
      <c r="BH306" s="8"/>
      <c r="BI306" s="8"/>
      <c r="BJ306" s="8"/>
      <c r="BK306" s="8"/>
      <c r="BL306" s="8"/>
      <c r="BM306" s="8"/>
      <c r="BN306" s="8"/>
    </row>
    <row r="307" spans="2:66" outlineLevel="1">
      <c r="E307" s="11"/>
    </row>
    <row r="308" spans="2:66" outlineLevel="1">
      <c r="B308" s="5" t="str">
        <f>INDEX($AT308:$BC308,MATCH(General!$F$14,$AT$4:$BC$4,0))</f>
        <v>Operating costs - costs after energy renovation</v>
      </c>
      <c r="C308" s="5"/>
      <c r="D308" s="5"/>
      <c r="E308" s="19"/>
      <c r="F308" s="5"/>
      <c r="G308" s="5"/>
      <c r="H308" s="5"/>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T308" s="39" t="s">
        <v>77</v>
      </c>
      <c r="AU308" s="39" t="s">
        <v>57</v>
      </c>
      <c r="AV308" s="39" t="s">
        <v>57</v>
      </c>
      <c r="AW308" s="39" t="s">
        <v>57</v>
      </c>
      <c r="AX308" s="39" t="s">
        <v>57</v>
      </c>
      <c r="AY308" s="39" t="s">
        <v>57</v>
      </c>
      <c r="AZ308" s="39" t="s">
        <v>57</v>
      </c>
      <c r="BA308" s="39" t="s">
        <v>57</v>
      </c>
      <c r="BB308" s="39" t="s">
        <v>57</v>
      </c>
      <c r="BC308" s="39" t="s">
        <v>57</v>
      </c>
    </row>
    <row r="309" spans="2:66" outlineLevel="1">
      <c r="E309" s="11"/>
    </row>
    <row r="310" spans="2:66" outlineLevel="1">
      <c r="C310" s="6" t="str">
        <f>INDEX($AT310:$BC310,MATCH(General!$F$14,$AT$4:$BC$4,0))</f>
        <v>Energy consumption - by energy carrier</v>
      </c>
      <c r="D310" s="6"/>
      <c r="E310" s="13"/>
      <c r="F310" s="6"/>
      <c r="G310" s="6"/>
      <c r="H310" s="6"/>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c r="AP310" s="14"/>
      <c r="AQ310" s="14"/>
      <c r="AR310" s="14"/>
      <c r="AT310" s="39" t="s">
        <v>64</v>
      </c>
      <c r="AU310" s="39" t="s">
        <v>57</v>
      </c>
      <c r="AV310" s="39" t="s">
        <v>57</v>
      </c>
      <c r="AW310" s="39" t="s">
        <v>57</v>
      </c>
      <c r="AX310" s="39" t="s">
        <v>57</v>
      </c>
      <c r="AY310" s="39" t="s">
        <v>57</v>
      </c>
      <c r="AZ310" s="39" t="s">
        <v>57</v>
      </c>
      <c r="BA310" s="39" t="s">
        <v>57</v>
      </c>
      <c r="BB310" s="39" t="s">
        <v>57</v>
      </c>
      <c r="BC310" s="39" t="s">
        <v>57</v>
      </c>
    </row>
    <row r="311" spans="2:66" outlineLevel="1">
      <c r="E311" s="11"/>
    </row>
    <row r="312" spans="2:66" outlineLevel="1">
      <c r="D312" s="2" t="str">
        <f>INDEX($AT312:$BC312,MATCH(General!$F$14,$AT$4:$BC$4,0))</f>
        <v>Electricity</v>
      </c>
      <c r="E312" s="11"/>
      <c r="AT312" s="39" t="s">
        <v>65</v>
      </c>
      <c r="AU312" s="39" t="s">
        <v>57</v>
      </c>
      <c r="AV312" s="39" t="s">
        <v>57</v>
      </c>
      <c r="AW312" s="39" t="s">
        <v>57</v>
      </c>
      <c r="AX312" s="39" t="s">
        <v>57</v>
      </c>
      <c r="AY312" s="39" t="s">
        <v>57</v>
      </c>
      <c r="AZ312" s="39" t="s">
        <v>57</v>
      </c>
      <c r="BA312" s="39" t="s">
        <v>57</v>
      </c>
      <c r="BB312" s="39" t="s">
        <v>57</v>
      </c>
      <c r="BC312" s="39" t="s">
        <v>57</v>
      </c>
    </row>
    <row r="313" spans="2:66" outlineLevel="1">
      <c r="D313" s="12" t="str">
        <f>INDEX($AT313:$BC313,MATCH(General!$F$14,$AT$4:$BC$4,0))</f>
        <v>Quantity</v>
      </c>
      <c r="E313" s="11" t="str">
        <f>INDEX($BC313:$BL313,MATCH(General!$F$14,$BC$4:$BL$4,0))</f>
        <v>kWh</v>
      </c>
      <c r="F313" s="25">
        <f>SUM(I313:AR313)</f>
        <v>1886615.6400000006</v>
      </c>
      <c r="I313" s="104">
        <f>OPEX!G91</f>
        <v>0</v>
      </c>
      <c r="J313" s="104">
        <f>OPEX!H91</f>
        <v>99295.56</v>
      </c>
      <c r="K313" s="104">
        <f>OPEX!I91</f>
        <v>99295.56</v>
      </c>
      <c r="L313" s="104">
        <f>OPEX!J91</f>
        <v>99295.56</v>
      </c>
      <c r="M313" s="104">
        <f>OPEX!K91</f>
        <v>99295.56</v>
      </c>
      <c r="N313" s="104">
        <f>OPEX!L91</f>
        <v>99295.56</v>
      </c>
      <c r="O313" s="104">
        <f>OPEX!M91</f>
        <v>99295.56</v>
      </c>
      <c r="P313" s="104">
        <f>OPEX!N91</f>
        <v>99295.56</v>
      </c>
      <c r="Q313" s="104">
        <f>OPEX!O91</f>
        <v>99295.56</v>
      </c>
      <c r="R313" s="104">
        <f>OPEX!P91</f>
        <v>99295.56</v>
      </c>
      <c r="S313" s="104">
        <f>OPEX!Q91</f>
        <v>99295.56</v>
      </c>
      <c r="T313" s="104">
        <f>OPEX!R91</f>
        <v>99295.56</v>
      </c>
      <c r="U313" s="104">
        <f>OPEX!S91</f>
        <v>99295.56</v>
      </c>
      <c r="V313" s="104">
        <f>OPEX!T91</f>
        <v>99295.56</v>
      </c>
      <c r="W313" s="104">
        <f>OPEX!U91</f>
        <v>99295.56</v>
      </c>
      <c r="X313" s="104">
        <f>OPEX!V91</f>
        <v>99295.56</v>
      </c>
      <c r="Y313" s="104">
        <f>OPEX!W91</f>
        <v>99295.56</v>
      </c>
      <c r="Z313" s="104">
        <f>OPEX!X91</f>
        <v>99295.56</v>
      </c>
      <c r="AA313" s="104">
        <f>OPEX!Y91</f>
        <v>99295.56</v>
      </c>
      <c r="AB313" s="104">
        <f>OPEX!Z91</f>
        <v>99295.56</v>
      </c>
      <c r="AC313" s="104">
        <f>OPEX!AA91</f>
        <v>0</v>
      </c>
      <c r="AD313" s="104">
        <f>OPEX!AB91</f>
        <v>0</v>
      </c>
      <c r="AE313" s="104">
        <f>OPEX!AC91</f>
        <v>0</v>
      </c>
      <c r="AF313" s="104">
        <f>OPEX!AD91</f>
        <v>0</v>
      </c>
      <c r="AG313" s="104">
        <f>OPEX!AE91</f>
        <v>0</v>
      </c>
      <c r="AH313" s="104">
        <f>OPEX!AF91</f>
        <v>0</v>
      </c>
      <c r="AI313" s="104">
        <f>OPEX!AG91</f>
        <v>0</v>
      </c>
      <c r="AJ313" s="104">
        <f>OPEX!AH91</f>
        <v>0</v>
      </c>
      <c r="AK313" s="104">
        <f>OPEX!AI91</f>
        <v>0</v>
      </c>
      <c r="AL313" s="104">
        <f>OPEX!AJ91</f>
        <v>0</v>
      </c>
      <c r="AM313" s="104">
        <f>OPEX!AK91</f>
        <v>0</v>
      </c>
      <c r="AN313" s="104">
        <f>OPEX!AL91</f>
        <v>0</v>
      </c>
      <c r="AO313" s="104">
        <f>OPEX!AM91</f>
        <v>0</v>
      </c>
      <c r="AP313" s="104">
        <f>OPEX!AN91</f>
        <v>0</v>
      </c>
      <c r="AQ313" s="104">
        <f>OPEX!AO91</f>
        <v>0</v>
      </c>
      <c r="AR313" s="104">
        <f>OPEX!AP91</f>
        <v>0</v>
      </c>
      <c r="AT313" s="39" t="s">
        <v>51</v>
      </c>
      <c r="AU313" s="39" t="s">
        <v>57</v>
      </c>
      <c r="AV313" s="39" t="s">
        <v>57</v>
      </c>
      <c r="AW313" s="39" t="s">
        <v>57</v>
      </c>
      <c r="AX313" s="39" t="s">
        <v>57</v>
      </c>
      <c r="AY313" s="39" t="s">
        <v>57</v>
      </c>
      <c r="AZ313" s="39" t="s">
        <v>57</v>
      </c>
      <c r="BA313" s="39" t="s">
        <v>57</v>
      </c>
      <c r="BB313" s="39" t="s">
        <v>57</v>
      </c>
      <c r="BC313" s="39" t="s">
        <v>57</v>
      </c>
      <c r="BE313" s="39" t="s">
        <v>52</v>
      </c>
      <c r="BF313" s="39" t="s">
        <v>52</v>
      </c>
      <c r="BG313" s="39" t="s">
        <v>57</v>
      </c>
      <c r="BH313" s="39" t="s">
        <v>57</v>
      </c>
      <c r="BI313" s="39" t="s">
        <v>57</v>
      </c>
      <c r="BJ313" s="39" t="s">
        <v>57</v>
      </c>
      <c r="BK313" s="39" t="s">
        <v>57</v>
      </c>
      <c r="BL313" s="39" t="s">
        <v>57</v>
      </c>
      <c r="BM313" s="39" t="s">
        <v>57</v>
      </c>
      <c r="BN313" s="39" t="s">
        <v>57</v>
      </c>
    </row>
    <row r="314" spans="2:66" outlineLevel="1">
      <c r="D314" s="12" t="str">
        <f>INDEX($AT314:$BC314,MATCH(General!$F$14,$AT$4:$BC$4,0))</f>
        <v>Price without taxes and subsidies</v>
      </c>
      <c r="E314" s="11" t="str">
        <f>General!$F$16&amp;" / "&amp;INDEX($BC314:$BL314,MATCH(General!$F$14,$BC$4:$BL$4,0))</f>
        <v>EUR / kWh</v>
      </c>
      <c r="I314" s="108">
        <f>OPEX!G92</f>
        <v>0</v>
      </c>
      <c r="J314" s="108">
        <f>OPEX!H92</f>
        <v>0.13948521497939331</v>
      </c>
      <c r="K314" s="108">
        <f>OPEX!I92</f>
        <v>0.13948521497939331</v>
      </c>
      <c r="L314" s="108">
        <f>OPEX!J92</f>
        <v>0.13948521497939331</v>
      </c>
      <c r="M314" s="108">
        <f>OPEX!K92</f>
        <v>0.13948521497939331</v>
      </c>
      <c r="N314" s="108">
        <f>OPEX!L92</f>
        <v>0.13948521497939331</v>
      </c>
      <c r="O314" s="108">
        <f>OPEX!M92</f>
        <v>0.13948521497939331</v>
      </c>
      <c r="P314" s="108">
        <f>OPEX!N92</f>
        <v>0.13948521497939331</v>
      </c>
      <c r="Q314" s="108">
        <f>OPEX!O92</f>
        <v>0.13948521497939331</v>
      </c>
      <c r="R314" s="108">
        <f>OPEX!P92</f>
        <v>0.13948521497939331</v>
      </c>
      <c r="S314" s="108">
        <f>OPEX!Q92</f>
        <v>0.13948521497939331</v>
      </c>
      <c r="T314" s="108">
        <f>OPEX!R92</f>
        <v>0.13948521497939331</v>
      </c>
      <c r="U314" s="108">
        <f>OPEX!S92</f>
        <v>0.13948521497939331</v>
      </c>
      <c r="V314" s="108">
        <f>OPEX!T92</f>
        <v>0.13948521497939331</v>
      </c>
      <c r="W314" s="108">
        <f>OPEX!U92</f>
        <v>0.13948521497939331</v>
      </c>
      <c r="X314" s="108">
        <f>OPEX!V92</f>
        <v>0.13948521497939331</v>
      </c>
      <c r="Y314" s="108">
        <f>OPEX!W92</f>
        <v>0.13948521497939331</v>
      </c>
      <c r="Z314" s="108">
        <f>OPEX!X92</f>
        <v>0.13948521497939331</v>
      </c>
      <c r="AA314" s="108">
        <f>OPEX!Y92</f>
        <v>0.13948521497939331</v>
      </c>
      <c r="AB314" s="108">
        <f>OPEX!Z92</f>
        <v>0.13948521497939331</v>
      </c>
      <c r="AC314" s="108">
        <f>OPEX!AA92</f>
        <v>0</v>
      </c>
      <c r="AD314" s="108">
        <f>OPEX!AB92</f>
        <v>0</v>
      </c>
      <c r="AE314" s="108">
        <f>OPEX!AC92</f>
        <v>0</v>
      </c>
      <c r="AF314" s="108">
        <f>OPEX!AD92</f>
        <v>0</v>
      </c>
      <c r="AG314" s="108">
        <f>OPEX!AE92</f>
        <v>0</v>
      </c>
      <c r="AH314" s="108">
        <f>OPEX!AF92</f>
        <v>0</v>
      </c>
      <c r="AI314" s="108">
        <f>OPEX!AG92</f>
        <v>0</v>
      </c>
      <c r="AJ314" s="108">
        <f>OPEX!AH92</f>
        <v>0</v>
      </c>
      <c r="AK314" s="108">
        <f>OPEX!AI92</f>
        <v>0</v>
      </c>
      <c r="AL314" s="108">
        <f>OPEX!AJ92</f>
        <v>0</v>
      </c>
      <c r="AM314" s="108">
        <f>OPEX!AK92</f>
        <v>0</v>
      </c>
      <c r="AN314" s="108">
        <f>OPEX!AL92</f>
        <v>0</v>
      </c>
      <c r="AO314" s="108">
        <f>OPEX!AM92</f>
        <v>0</v>
      </c>
      <c r="AP314" s="108">
        <f>OPEX!AN92</f>
        <v>0</v>
      </c>
      <c r="AQ314" s="108">
        <f>OPEX!AO92</f>
        <v>0</v>
      </c>
      <c r="AR314" s="108">
        <f>OPEX!AP92</f>
        <v>0</v>
      </c>
      <c r="AT314" s="39" t="s">
        <v>83</v>
      </c>
      <c r="AU314" s="39" t="s">
        <v>57</v>
      </c>
      <c r="AV314" s="39" t="s">
        <v>57</v>
      </c>
      <c r="AW314" s="39" t="s">
        <v>57</v>
      </c>
      <c r="AX314" s="39" t="s">
        <v>57</v>
      </c>
      <c r="AY314" s="39" t="s">
        <v>57</v>
      </c>
      <c r="AZ314" s="39" t="s">
        <v>57</v>
      </c>
      <c r="BA314" s="39" t="s">
        <v>57</v>
      </c>
      <c r="BB314" s="39" t="s">
        <v>57</v>
      </c>
      <c r="BC314" s="39" t="s">
        <v>57</v>
      </c>
      <c r="BE314" s="39" t="s">
        <v>52</v>
      </c>
      <c r="BF314" s="39" t="s">
        <v>52</v>
      </c>
      <c r="BG314" s="39" t="s">
        <v>57</v>
      </c>
      <c r="BH314" s="39" t="s">
        <v>57</v>
      </c>
      <c r="BI314" s="39" t="s">
        <v>57</v>
      </c>
      <c r="BJ314" s="39" t="s">
        <v>57</v>
      </c>
      <c r="BK314" s="39" t="s">
        <v>57</v>
      </c>
      <c r="BL314" s="39" t="s">
        <v>57</v>
      </c>
      <c r="BM314" s="39" t="s">
        <v>57</v>
      </c>
      <c r="BN314" s="39" t="s">
        <v>57</v>
      </c>
    </row>
    <row r="315" spans="2:66" outlineLevel="1">
      <c r="D315" s="12" t="str">
        <f>INDEX($AT315:$BC315,MATCH(General!$F$14,$AT$4:$BC$4,0))</f>
        <v>Price with taxes and subsidies</v>
      </c>
      <c r="E315" s="11" t="str">
        <f>General!$F$16&amp;" / "&amp;INDEX($BC315:$BL315,MATCH(General!$F$14,$BC$4:$BL$4,0))</f>
        <v>EUR / kWh</v>
      </c>
      <c r="I315" s="27">
        <f>SUM(I314,I316:I317)</f>
        <v>0</v>
      </c>
      <c r="J315" s="27">
        <f t="shared" ref="J315" si="272">SUM(J314,J316:J317)</f>
        <v>0.1594852149793933</v>
      </c>
      <c r="K315" s="27">
        <f t="shared" ref="K315" si="273">SUM(K314,K316:K317)</f>
        <v>0.1594852149793933</v>
      </c>
      <c r="L315" s="27">
        <f t="shared" ref="L315" si="274">SUM(L314,L316:L317)</f>
        <v>0.1594852149793933</v>
      </c>
      <c r="M315" s="27">
        <f t="shared" ref="M315" si="275">SUM(M314,M316:M317)</f>
        <v>0.1594852149793933</v>
      </c>
      <c r="N315" s="27">
        <f t="shared" ref="N315" si="276">SUM(N314,N316:N317)</f>
        <v>0.1594852149793933</v>
      </c>
      <c r="O315" s="27">
        <f t="shared" ref="O315" si="277">SUM(O314,O316:O317)</f>
        <v>0.1594852149793933</v>
      </c>
      <c r="P315" s="27">
        <f t="shared" ref="P315:AR315" si="278">SUM(P314,P316:P317)</f>
        <v>0.1594852149793933</v>
      </c>
      <c r="Q315" s="27">
        <f t="shared" si="278"/>
        <v>0.1594852149793933</v>
      </c>
      <c r="R315" s="27">
        <f t="shared" si="278"/>
        <v>0.1594852149793933</v>
      </c>
      <c r="S315" s="27">
        <f t="shared" si="278"/>
        <v>0.1594852149793933</v>
      </c>
      <c r="T315" s="27">
        <f t="shared" si="278"/>
        <v>0.1594852149793933</v>
      </c>
      <c r="U315" s="27">
        <f t="shared" si="278"/>
        <v>0.1594852149793933</v>
      </c>
      <c r="V315" s="27">
        <f t="shared" si="278"/>
        <v>0.1594852149793933</v>
      </c>
      <c r="W315" s="27">
        <f t="shared" si="278"/>
        <v>0.1594852149793933</v>
      </c>
      <c r="X315" s="27">
        <f t="shared" si="278"/>
        <v>0.1594852149793933</v>
      </c>
      <c r="Y315" s="27">
        <f t="shared" si="278"/>
        <v>0.1594852149793933</v>
      </c>
      <c r="Z315" s="27">
        <f t="shared" si="278"/>
        <v>0.1594852149793933</v>
      </c>
      <c r="AA315" s="27">
        <f t="shared" si="278"/>
        <v>0.1594852149793933</v>
      </c>
      <c r="AB315" s="27">
        <f t="shared" si="278"/>
        <v>0.1594852149793933</v>
      </c>
      <c r="AC315" s="27">
        <f t="shared" si="278"/>
        <v>0</v>
      </c>
      <c r="AD315" s="27">
        <f t="shared" si="278"/>
        <v>0</v>
      </c>
      <c r="AE315" s="27">
        <f t="shared" si="278"/>
        <v>0</v>
      </c>
      <c r="AF315" s="27">
        <f t="shared" si="278"/>
        <v>0</v>
      </c>
      <c r="AG315" s="27">
        <f t="shared" si="278"/>
        <v>0</v>
      </c>
      <c r="AH315" s="27">
        <f t="shared" si="278"/>
        <v>0</v>
      </c>
      <c r="AI315" s="27">
        <f t="shared" si="278"/>
        <v>0</v>
      </c>
      <c r="AJ315" s="27">
        <f t="shared" si="278"/>
        <v>0</v>
      </c>
      <c r="AK315" s="27">
        <f t="shared" si="278"/>
        <v>0</v>
      </c>
      <c r="AL315" s="27">
        <f t="shared" si="278"/>
        <v>0</v>
      </c>
      <c r="AM315" s="27">
        <f t="shared" si="278"/>
        <v>0</v>
      </c>
      <c r="AN315" s="27">
        <f t="shared" si="278"/>
        <v>0</v>
      </c>
      <c r="AO315" s="27">
        <f t="shared" si="278"/>
        <v>0</v>
      </c>
      <c r="AP315" s="27">
        <f t="shared" si="278"/>
        <v>0</v>
      </c>
      <c r="AQ315" s="27">
        <f t="shared" si="278"/>
        <v>0</v>
      </c>
      <c r="AR315" s="27">
        <f t="shared" si="278"/>
        <v>0</v>
      </c>
      <c r="AT315" s="39" t="s">
        <v>78</v>
      </c>
      <c r="AU315" s="39" t="s">
        <v>57</v>
      </c>
      <c r="AV315" s="39" t="s">
        <v>57</v>
      </c>
      <c r="AW315" s="39" t="s">
        <v>57</v>
      </c>
      <c r="AX315" s="39" t="s">
        <v>57</v>
      </c>
      <c r="AY315" s="39" t="s">
        <v>57</v>
      </c>
      <c r="AZ315" s="39" t="s">
        <v>57</v>
      </c>
      <c r="BA315" s="39" t="s">
        <v>57</v>
      </c>
      <c r="BB315" s="39" t="s">
        <v>57</v>
      </c>
      <c r="BC315" s="39" t="s">
        <v>57</v>
      </c>
      <c r="BE315" s="39" t="s">
        <v>52</v>
      </c>
      <c r="BF315" s="39" t="s">
        <v>52</v>
      </c>
      <c r="BG315" s="39" t="s">
        <v>57</v>
      </c>
      <c r="BH315" s="39" t="s">
        <v>57</v>
      </c>
      <c r="BI315" s="39" t="s">
        <v>57</v>
      </c>
      <c r="BJ315" s="39" t="s">
        <v>57</v>
      </c>
      <c r="BK315" s="39" t="s">
        <v>57</v>
      </c>
      <c r="BL315" s="39" t="s">
        <v>57</v>
      </c>
      <c r="BM315" s="39" t="s">
        <v>57</v>
      </c>
      <c r="BN315" s="39" t="s">
        <v>57</v>
      </c>
    </row>
    <row r="316" spans="2:66" ht="12" outlineLevel="1">
      <c r="D316" s="40" t="str">
        <f>INDEX($AT316:$BC316,MATCH(General!$F$14,$AT$4:$BC$4,0))</f>
        <v>VAT / special taxes</v>
      </c>
      <c r="E316" s="18" t="str">
        <f>General!$F$16&amp;" / "&amp;INDEX($BC316:$BL316,MATCH(General!$F$14,$BC$4:$BL$4,0))</f>
        <v>EUR / kWh</v>
      </c>
      <c r="I316" s="117">
        <f>OPEX!G94</f>
        <v>0</v>
      </c>
      <c r="J316" s="117">
        <f>OPEX!H94</f>
        <v>0.02</v>
      </c>
      <c r="K316" s="117">
        <f>OPEX!I94</f>
        <v>0.02</v>
      </c>
      <c r="L316" s="117">
        <f>OPEX!J94</f>
        <v>0.02</v>
      </c>
      <c r="M316" s="117">
        <f>OPEX!K94</f>
        <v>0.02</v>
      </c>
      <c r="N316" s="117">
        <f>OPEX!L94</f>
        <v>0.02</v>
      </c>
      <c r="O316" s="117">
        <f>OPEX!M94</f>
        <v>0.02</v>
      </c>
      <c r="P316" s="117">
        <f>OPEX!N94</f>
        <v>0.02</v>
      </c>
      <c r="Q316" s="117">
        <f>OPEX!O94</f>
        <v>0.02</v>
      </c>
      <c r="R316" s="117">
        <f>OPEX!P94</f>
        <v>0.02</v>
      </c>
      <c r="S316" s="117">
        <f>OPEX!Q94</f>
        <v>0.02</v>
      </c>
      <c r="T316" s="117">
        <f>OPEX!R94</f>
        <v>0.02</v>
      </c>
      <c r="U316" s="117">
        <f>OPEX!S94</f>
        <v>0.02</v>
      </c>
      <c r="V316" s="117">
        <f>OPEX!T94</f>
        <v>0.02</v>
      </c>
      <c r="W316" s="117">
        <f>OPEX!U94</f>
        <v>0.02</v>
      </c>
      <c r="X316" s="117">
        <f>OPEX!V94</f>
        <v>0.02</v>
      </c>
      <c r="Y316" s="117">
        <f>OPEX!W94</f>
        <v>0.02</v>
      </c>
      <c r="Z316" s="117">
        <f>OPEX!X94</f>
        <v>0.02</v>
      </c>
      <c r="AA316" s="117">
        <f>OPEX!Y94</f>
        <v>0.02</v>
      </c>
      <c r="AB316" s="117">
        <f>OPEX!Z94</f>
        <v>0.02</v>
      </c>
      <c r="AC316" s="117">
        <f>OPEX!AA94</f>
        <v>0</v>
      </c>
      <c r="AD316" s="117">
        <f>OPEX!AB94</f>
        <v>0</v>
      </c>
      <c r="AE316" s="117">
        <f>OPEX!AC94</f>
        <v>0</v>
      </c>
      <c r="AF316" s="117">
        <f>OPEX!AD94</f>
        <v>0</v>
      </c>
      <c r="AG316" s="117">
        <f>OPEX!AE94</f>
        <v>0</v>
      </c>
      <c r="AH316" s="117">
        <f>OPEX!AF94</f>
        <v>0</v>
      </c>
      <c r="AI316" s="117">
        <f>OPEX!AG94</f>
        <v>0</v>
      </c>
      <c r="AJ316" s="117">
        <f>OPEX!AH94</f>
        <v>0</v>
      </c>
      <c r="AK316" s="117">
        <f>OPEX!AI94</f>
        <v>0</v>
      </c>
      <c r="AL316" s="117">
        <f>OPEX!AJ94</f>
        <v>0</v>
      </c>
      <c r="AM316" s="117">
        <f>OPEX!AK94</f>
        <v>0</v>
      </c>
      <c r="AN316" s="117">
        <f>OPEX!AL94</f>
        <v>0</v>
      </c>
      <c r="AO316" s="117">
        <f>OPEX!AM94</f>
        <v>0</v>
      </c>
      <c r="AP316" s="117">
        <f>OPEX!AN94</f>
        <v>0</v>
      </c>
      <c r="AQ316" s="117">
        <f>OPEX!AO94</f>
        <v>0</v>
      </c>
      <c r="AR316" s="117">
        <f>OPEX!AP94</f>
        <v>0</v>
      </c>
      <c r="AT316" s="39" t="s">
        <v>504</v>
      </c>
      <c r="AU316" s="39" t="s">
        <v>57</v>
      </c>
      <c r="AV316" s="39" t="s">
        <v>57</v>
      </c>
      <c r="AW316" s="39" t="s">
        <v>57</v>
      </c>
      <c r="AX316" s="39" t="s">
        <v>57</v>
      </c>
      <c r="AY316" s="39" t="s">
        <v>57</v>
      </c>
      <c r="AZ316" s="39" t="s">
        <v>57</v>
      </c>
      <c r="BA316" s="39" t="s">
        <v>57</v>
      </c>
      <c r="BB316" s="39" t="s">
        <v>57</v>
      </c>
      <c r="BC316" s="39" t="s">
        <v>57</v>
      </c>
      <c r="BE316" s="39" t="s">
        <v>52</v>
      </c>
      <c r="BF316" s="39" t="s">
        <v>52</v>
      </c>
      <c r="BG316" s="39" t="s">
        <v>57</v>
      </c>
      <c r="BH316" s="39" t="s">
        <v>57</v>
      </c>
      <c r="BI316" s="39" t="s">
        <v>57</v>
      </c>
      <c r="BJ316" s="39" t="s">
        <v>57</v>
      </c>
      <c r="BK316" s="39" t="s">
        <v>57</v>
      </c>
      <c r="BL316" s="39" t="s">
        <v>57</v>
      </c>
      <c r="BM316" s="39" t="s">
        <v>57</v>
      </c>
      <c r="BN316" s="39" t="s">
        <v>57</v>
      </c>
    </row>
    <row r="317" spans="2:66" ht="12" outlineLevel="1">
      <c r="D317" s="40" t="str">
        <f>INDEX($AT317:$BC317,MATCH(General!$F$14,$AT$4:$BC$4,0))</f>
        <v>Subsidies</v>
      </c>
      <c r="E317" s="18" t="str">
        <f>General!$F$16&amp;" / "&amp;INDEX($BC317:$BL317,MATCH(General!$F$14,$BC$4:$BL$4,0))</f>
        <v>EUR / kWh</v>
      </c>
      <c r="I317" s="117">
        <f>OPEX!G95</f>
        <v>0</v>
      </c>
      <c r="J317" s="117">
        <f>OPEX!H95</f>
        <v>0</v>
      </c>
      <c r="K317" s="117">
        <f>OPEX!I95</f>
        <v>0</v>
      </c>
      <c r="L317" s="117">
        <f>OPEX!J95</f>
        <v>0</v>
      </c>
      <c r="M317" s="117">
        <f>OPEX!K95</f>
        <v>0</v>
      </c>
      <c r="N317" s="117">
        <f>OPEX!L95</f>
        <v>0</v>
      </c>
      <c r="O317" s="117">
        <f>OPEX!M95</f>
        <v>0</v>
      </c>
      <c r="P317" s="117">
        <f>OPEX!N95</f>
        <v>0</v>
      </c>
      <c r="Q317" s="117">
        <f>OPEX!O95</f>
        <v>0</v>
      </c>
      <c r="R317" s="117">
        <f>OPEX!P95</f>
        <v>0</v>
      </c>
      <c r="S317" s="117">
        <f>OPEX!Q95</f>
        <v>0</v>
      </c>
      <c r="T317" s="117">
        <f>OPEX!R95</f>
        <v>0</v>
      </c>
      <c r="U317" s="117">
        <f>OPEX!S95</f>
        <v>0</v>
      </c>
      <c r="V317" s="117">
        <f>OPEX!T95</f>
        <v>0</v>
      </c>
      <c r="W317" s="117">
        <f>OPEX!U95</f>
        <v>0</v>
      </c>
      <c r="X317" s="117">
        <f>OPEX!V95</f>
        <v>0</v>
      </c>
      <c r="Y317" s="117">
        <f>OPEX!W95</f>
        <v>0</v>
      </c>
      <c r="Z317" s="117">
        <f>OPEX!X95</f>
        <v>0</v>
      </c>
      <c r="AA317" s="117">
        <f>OPEX!Y95</f>
        <v>0</v>
      </c>
      <c r="AB317" s="117">
        <f>OPEX!Z95</f>
        <v>0</v>
      </c>
      <c r="AC317" s="117">
        <f>OPEX!AA95</f>
        <v>0</v>
      </c>
      <c r="AD317" s="117">
        <f>OPEX!AB95</f>
        <v>0</v>
      </c>
      <c r="AE317" s="117">
        <f>OPEX!AC95</f>
        <v>0</v>
      </c>
      <c r="AF317" s="117">
        <f>OPEX!AD95</f>
        <v>0</v>
      </c>
      <c r="AG317" s="117">
        <f>OPEX!AE95</f>
        <v>0</v>
      </c>
      <c r="AH317" s="117">
        <f>OPEX!AF95</f>
        <v>0</v>
      </c>
      <c r="AI317" s="117">
        <f>OPEX!AG95</f>
        <v>0</v>
      </c>
      <c r="AJ317" s="117">
        <f>OPEX!AH95</f>
        <v>0</v>
      </c>
      <c r="AK317" s="117">
        <f>OPEX!AI95</f>
        <v>0</v>
      </c>
      <c r="AL317" s="117">
        <f>OPEX!AJ95</f>
        <v>0</v>
      </c>
      <c r="AM317" s="117">
        <f>OPEX!AK95</f>
        <v>0</v>
      </c>
      <c r="AN317" s="117">
        <f>OPEX!AL95</f>
        <v>0</v>
      </c>
      <c r="AO317" s="117">
        <f>OPEX!AM95</f>
        <v>0</v>
      </c>
      <c r="AP317" s="117">
        <f>OPEX!AN95</f>
        <v>0</v>
      </c>
      <c r="AQ317" s="117">
        <f>OPEX!AO95</f>
        <v>0</v>
      </c>
      <c r="AR317" s="117">
        <f>OPEX!AP95</f>
        <v>0</v>
      </c>
      <c r="AT317" s="39" t="s">
        <v>505</v>
      </c>
      <c r="AU317" s="39" t="s">
        <v>57</v>
      </c>
      <c r="AV317" s="39" t="s">
        <v>57</v>
      </c>
      <c r="AW317" s="39" t="s">
        <v>57</v>
      </c>
      <c r="AX317" s="39" t="s">
        <v>57</v>
      </c>
      <c r="AY317" s="39" t="s">
        <v>57</v>
      </c>
      <c r="AZ317" s="39" t="s">
        <v>57</v>
      </c>
      <c r="BA317" s="39" t="s">
        <v>57</v>
      </c>
      <c r="BB317" s="39" t="s">
        <v>57</v>
      </c>
      <c r="BC317" s="39" t="s">
        <v>57</v>
      </c>
      <c r="BE317" s="39" t="s">
        <v>52</v>
      </c>
      <c r="BF317" s="39" t="s">
        <v>52</v>
      </c>
      <c r="BG317" s="39" t="s">
        <v>57</v>
      </c>
      <c r="BH317" s="39" t="s">
        <v>57</v>
      </c>
      <c r="BI317" s="39" t="s">
        <v>57</v>
      </c>
      <c r="BJ317" s="39" t="s">
        <v>57</v>
      </c>
      <c r="BK317" s="39" t="s">
        <v>57</v>
      </c>
      <c r="BL317" s="39" t="s">
        <v>57</v>
      </c>
      <c r="BM317" s="39" t="s">
        <v>57</v>
      </c>
      <c r="BN317" s="39" t="s">
        <v>57</v>
      </c>
    </row>
    <row r="318" spans="2:66" outlineLevel="1">
      <c r="D318" s="41" t="str">
        <f>INDEX($AT318:$BC318,MATCH(General!$F$14,$AT$4:$BC$4,0))</f>
        <v>Total cost - without taxes and subsidies</v>
      </c>
      <c r="E318" s="17" t="str">
        <f>General!$F$16</f>
        <v>EUR</v>
      </c>
      <c r="F318" s="28">
        <f>SUM(I318:AR318)</f>
        <v>263154.98812888569</v>
      </c>
      <c r="I318" s="16">
        <f>I313*I314</f>
        <v>0</v>
      </c>
      <c r="J318" s="16">
        <f t="shared" ref="J318:P318" si="279">J313*J314</f>
        <v>13850.262533099247</v>
      </c>
      <c r="K318" s="16">
        <f t="shared" si="279"/>
        <v>13850.262533099247</v>
      </c>
      <c r="L318" s="16">
        <f t="shared" si="279"/>
        <v>13850.262533099247</v>
      </c>
      <c r="M318" s="16">
        <f t="shared" si="279"/>
        <v>13850.262533099247</v>
      </c>
      <c r="N318" s="16">
        <f t="shared" si="279"/>
        <v>13850.262533099247</v>
      </c>
      <c r="O318" s="16">
        <f t="shared" si="279"/>
        <v>13850.262533099247</v>
      </c>
      <c r="P318" s="16">
        <f t="shared" si="279"/>
        <v>13850.262533099247</v>
      </c>
      <c r="Q318" s="16">
        <f t="shared" ref="Q318:AR318" si="280">Q313*Q314</f>
        <v>13850.262533099247</v>
      </c>
      <c r="R318" s="16">
        <f t="shared" si="280"/>
        <v>13850.262533099247</v>
      </c>
      <c r="S318" s="16">
        <f t="shared" si="280"/>
        <v>13850.262533099247</v>
      </c>
      <c r="T318" s="16">
        <f t="shared" si="280"/>
        <v>13850.262533099247</v>
      </c>
      <c r="U318" s="16">
        <f t="shared" si="280"/>
        <v>13850.262533099247</v>
      </c>
      <c r="V318" s="16">
        <f t="shared" si="280"/>
        <v>13850.262533099247</v>
      </c>
      <c r="W318" s="16">
        <f t="shared" si="280"/>
        <v>13850.262533099247</v>
      </c>
      <c r="X318" s="16">
        <f t="shared" si="280"/>
        <v>13850.262533099247</v>
      </c>
      <c r="Y318" s="16">
        <f t="shared" si="280"/>
        <v>13850.262533099247</v>
      </c>
      <c r="Z318" s="16">
        <f t="shared" si="280"/>
        <v>13850.262533099247</v>
      </c>
      <c r="AA318" s="16">
        <f t="shared" si="280"/>
        <v>13850.262533099247</v>
      </c>
      <c r="AB318" s="16">
        <f t="shared" si="280"/>
        <v>13850.262533099247</v>
      </c>
      <c r="AC318" s="16">
        <f t="shared" si="280"/>
        <v>0</v>
      </c>
      <c r="AD318" s="16">
        <f t="shared" si="280"/>
        <v>0</v>
      </c>
      <c r="AE318" s="16">
        <f t="shared" si="280"/>
        <v>0</v>
      </c>
      <c r="AF318" s="16">
        <f t="shared" si="280"/>
        <v>0</v>
      </c>
      <c r="AG318" s="16">
        <f t="shared" si="280"/>
        <v>0</v>
      </c>
      <c r="AH318" s="16">
        <f t="shared" si="280"/>
        <v>0</v>
      </c>
      <c r="AI318" s="16">
        <f t="shared" si="280"/>
        <v>0</v>
      </c>
      <c r="AJ318" s="16">
        <f t="shared" si="280"/>
        <v>0</v>
      </c>
      <c r="AK318" s="16">
        <f t="shared" si="280"/>
        <v>0</v>
      </c>
      <c r="AL318" s="16">
        <f t="shared" si="280"/>
        <v>0</v>
      </c>
      <c r="AM318" s="16">
        <f t="shared" si="280"/>
        <v>0</v>
      </c>
      <c r="AN318" s="16">
        <f t="shared" si="280"/>
        <v>0</v>
      </c>
      <c r="AO318" s="16">
        <f t="shared" si="280"/>
        <v>0</v>
      </c>
      <c r="AP318" s="16">
        <f t="shared" si="280"/>
        <v>0</v>
      </c>
      <c r="AQ318" s="16">
        <f t="shared" si="280"/>
        <v>0</v>
      </c>
      <c r="AR318" s="16">
        <f t="shared" si="280"/>
        <v>0</v>
      </c>
      <c r="AT318" s="39" t="s">
        <v>88</v>
      </c>
      <c r="AU318" s="39" t="s">
        <v>57</v>
      </c>
      <c r="AV318" s="39" t="s">
        <v>57</v>
      </c>
      <c r="AW318" s="39" t="s">
        <v>57</v>
      </c>
      <c r="AX318" s="39" t="s">
        <v>57</v>
      </c>
      <c r="AY318" s="39" t="s">
        <v>57</v>
      </c>
      <c r="AZ318" s="39" t="s">
        <v>57</v>
      </c>
      <c r="BA318" s="39" t="s">
        <v>57</v>
      </c>
      <c r="BB318" s="39" t="s">
        <v>57</v>
      </c>
      <c r="BC318" s="39" t="s">
        <v>57</v>
      </c>
      <c r="BE318" s="8"/>
      <c r="BF318" s="8"/>
      <c r="BG318" s="8"/>
      <c r="BH318" s="8"/>
      <c r="BI318" s="8"/>
      <c r="BJ318" s="8"/>
      <c r="BK318" s="8"/>
      <c r="BL318" s="8"/>
      <c r="BM318" s="8"/>
      <c r="BN318" s="8"/>
    </row>
    <row r="319" spans="2:66" outlineLevel="1">
      <c r="D319" s="41" t="str">
        <f>INDEX($AT319:$BC319,MATCH(General!$F$14,$AT$4:$BC$4,0))</f>
        <v>Total cost - with taxes and subsidies</v>
      </c>
      <c r="E319" s="17" t="str">
        <f>General!$F$16</f>
        <v>EUR</v>
      </c>
      <c r="F319" s="28">
        <f>SUM(I319:AR319)</f>
        <v>300887.30092888564</v>
      </c>
      <c r="I319" s="16">
        <f>I313*I315</f>
        <v>0</v>
      </c>
      <c r="J319" s="16">
        <f t="shared" ref="J319:P319" si="281">J313*J315</f>
        <v>15836.173733099246</v>
      </c>
      <c r="K319" s="16">
        <f t="shared" si="281"/>
        <v>15836.173733099246</v>
      </c>
      <c r="L319" s="16">
        <f t="shared" si="281"/>
        <v>15836.173733099246</v>
      </c>
      <c r="M319" s="16">
        <f t="shared" si="281"/>
        <v>15836.173733099246</v>
      </c>
      <c r="N319" s="16">
        <f t="shared" si="281"/>
        <v>15836.173733099246</v>
      </c>
      <c r="O319" s="16">
        <f t="shared" si="281"/>
        <v>15836.173733099246</v>
      </c>
      <c r="P319" s="16">
        <f t="shared" si="281"/>
        <v>15836.173733099246</v>
      </c>
      <c r="Q319" s="16">
        <f t="shared" ref="Q319:AR319" si="282">Q313*Q315</f>
        <v>15836.173733099246</v>
      </c>
      <c r="R319" s="16">
        <f t="shared" si="282"/>
        <v>15836.173733099246</v>
      </c>
      <c r="S319" s="16">
        <f t="shared" si="282"/>
        <v>15836.173733099246</v>
      </c>
      <c r="T319" s="16">
        <f t="shared" si="282"/>
        <v>15836.173733099246</v>
      </c>
      <c r="U319" s="16">
        <f t="shared" si="282"/>
        <v>15836.173733099246</v>
      </c>
      <c r="V319" s="16">
        <f t="shared" si="282"/>
        <v>15836.173733099246</v>
      </c>
      <c r="W319" s="16">
        <f t="shared" si="282"/>
        <v>15836.173733099246</v>
      </c>
      <c r="X319" s="16">
        <f t="shared" si="282"/>
        <v>15836.173733099246</v>
      </c>
      <c r="Y319" s="16">
        <f t="shared" si="282"/>
        <v>15836.173733099246</v>
      </c>
      <c r="Z319" s="16">
        <f t="shared" si="282"/>
        <v>15836.173733099246</v>
      </c>
      <c r="AA319" s="16">
        <f t="shared" si="282"/>
        <v>15836.173733099246</v>
      </c>
      <c r="AB319" s="16">
        <f t="shared" si="282"/>
        <v>15836.173733099246</v>
      </c>
      <c r="AC319" s="16">
        <f t="shared" si="282"/>
        <v>0</v>
      </c>
      <c r="AD319" s="16">
        <f t="shared" si="282"/>
        <v>0</v>
      </c>
      <c r="AE319" s="16">
        <f t="shared" si="282"/>
        <v>0</v>
      </c>
      <c r="AF319" s="16">
        <f t="shared" si="282"/>
        <v>0</v>
      </c>
      <c r="AG319" s="16">
        <f t="shared" si="282"/>
        <v>0</v>
      </c>
      <c r="AH319" s="16">
        <f t="shared" si="282"/>
        <v>0</v>
      </c>
      <c r="AI319" s="16">
        <f t="shared" si="282"/>
        <v>0</v>
      </c>
      <c r="AJ319" s="16">
        <f t="shared" si="282"/>
        <v>0</v>
      </c>
      <c r="AK319" s="16">
        <f t="shared" si="282"/>
        <v>0</v>
      </c>
      <c r="AL319" s="16">
        <f t="shared" si="282"/>
        <v>0</v>
      </c>
      <c r="AM319" s="16">
        <f t="shared" si="282"/>
        <v>0</v>
      </c>
      <c r="AN319" s="16">
        <f t="shared" si="282"/>
        <v>0</v>
      </c>
      <c r="AO319" s="16">
        <f t="shared" si="282"/>
        <v>0</v>
      </c>
      <c r="AP319" s="16">
        <f t="shared" si="282"/>
        <v>0</v>
      </c>
      <c r="AQ319" s="16">
        <f t="shared" si="282"/>
        <v>0</v>
      </c>
      <c r="AR319" s="16">
        <f t="shared" si="282"/>
        <v>0</v>
      </c>
      <c r="AT319" s="39" t="s">
        <v>89</v>
      </c>
      <c r="AU319" s="39" t="s">
        <v>57</v>
      </c>
      <c r="AV319" s="39" t="s">
        <v>57</v>
      </c>
      <c r="AW319" s="39" t="s">
        <v>57</v>
      </c>
      <c r="AX319" s="39" t="s">
        <v>57</v>
      </c>
      <c r="AY319" s="39" t="s">
        <v>57</v>
      </c>
      <c r="AZ319" s="39" t="s">
        <v>57</v>
      </c>
      <c r="BA319" s="39" t="s">
        <v>57</v>
      </c>
      <c r="BB319" s="39" t="s">
        <v>57</v>
      </c>
      <c r="BC319" s="39" t="s">
        <v>57</v>
      </c>
      <c r="BE319" s="8"/>
      <c r="BF319" s="8"/>
      <c r="BG319" s="8"/>
      <c r="BH319" s="8"/>
      <c r="BI319" s="8"/>
      <c r="BJ319" s="8"/>
      <c r="BK319" s="8"/>
      <c r="BL319" s="8"/>
      <c r="BM319" s="8"/>
      <c r="BN319" s="8"/>
    </row>
    <row r="320" spans="2:66" outlineLevel="1">
      <c r="E320" s="11"/>
    </row>
    <row r="321" spans="4:66" outlineLevel="1">
      <c r="D321" s="2" t="str">
        <f>INDEX($AT321:$BC321,MATCH(General!$F$14,$AT$4:$BC$4,0))</f>
        <v>Gas</v>
      </c>
      <c r="E321" s="11"/>
      <c r="AT321" s="39" t="s">
        <v>66</v>
      </c>
      <c r="AU321" s="39" t="s">
        <v>57</v>
      </c>
      <c r="AV321" s="39" t="s">
        <v>57</v>
      </c>
      <c r="AW321" s="39" t="s">
        <v>57</v>
      </c>
      <c r="AX321" s="39" t="s">
        <v>57</v>
      </c>
      <c r="AY321" s="39" t="s">
        <v>57</v>
      </c>
      <c r="AZ321" s="39" t="s">
        <v>57</v>
      </c>
      <c r="BA321" s="39" t="s">
        <v>57</v>
      </c>
      <c r="BB321" s="39" t="s">
        <v>57</v>
      </c>
      <c r="BC321" s="39" t="s">
        <v>57</v>
      </c>
    </row>
    <row r="322" spans="4:66" outlineLevel="1">
      <c r="D322" s="12" t="str">
        <f>INDEX($AT322:$BC322,MATCH(General!$F$14,$AT$4:$BC$4,0))</f>
        <v>Quantity</v>
      </c>
      <c r="E322" s="11" t="str">
        <f>INDEX($BC322:$BL322,MATCH(General!$F$14,$BC$4:$BL$4,0))</f>
        <v>kWh</v>
      </c>
      <c r="F322" s="25">
        <f>SUM(I322:AR322)</f>
        <v>985188.19000000006</v>
      </c>
      <c r="I322" s="104">
        <f>OPEX!G97</f>
        <v>0</v>
      </c>
      <c r="J322" s="104">
        <f>OPEX!H97</f>
        <v>51852.01</v>
      </c>
      <c r="K322" s="104">
        <f>OPEX!I97</f>
        <v>51852.01</v>
      </c>
      <c r="L322" s="104">
        <f>OPEX!J97</f>
        <v>51852.01</v>
      </c>
      <c r="M322" s="104">
        <f>OPEX!K97</f>
        <v>51852.01</v>
      </c>
      <c r="N322" s="104">
        <f>OPEX!L97</f>
        <v>51852.01</v>
      </c>
      <c r="O322" s="104">
        <f>OPEX!M97</f>
        <v>51852.01</v>
      </c>
      <c r="P322" s="104">
        <f>OPEX!N97</f>
        <v>51852.01</v>
      </c>
      <c r="Q322" s="104">
        <f>OPEX!O97</f>
        <v>51852.01</v>
      </c>
      <c r="R322" s="104">
        <f>OPEX!P97</f>
        <v>51852.01</v>
      </c>
      <c r="S322" s="104">
        <f>OPEX!Q97</f>
        <v>51852.01</v>
      </c>
      <c r="T322" s="104">
        <f>OPEX!R97</f>
        <v>51852.01</v>
      </c>
      <c r="U322" s="104">
        <f>OPEX!S97</f>
        <v>51852.01</v>
      </c>
      <c r="V322" s="104">
        <f>OPEX!T97</f>
        <v>51852.01</v>
      </c>
      <c r="W322" s="104">
        <f>OPEX!U97</f>
        <v>51852.01</v>
      </c>
      <c r="X322" s="104">
        <f>OPEX!V97</f>
        <v>51852.01</v>
      </c>
      <c r="Y322" s="104">
        <f>OPEX!W97</f>
        <v>51852.01</v>
      </c>
      <c r="Z322" s="104">
        <f>OPEX!X97</f>
        <v>51852.01</v>
      </c>
      <c r="AA322" s="104">
        <f>OPEX!Y97</f>
        <v>51852.01</v>
      </c>
      <c r="AB322" s="104">
        <f>OPEX!Z97</f>
        <v>51852.01</v>
      </c>
      <c r="AC322" s="104">
        <f>OPEX!AA97</f>
        <v>0</v>
      </c>
      <c r="AD322" s="104">
        <f>OPEX!AB97</f>
        <v>0</v>
      </c>
      <c r="AE322" s="104">
        <f>OPEX!AC97</f>
        <v>0</v>
      </c>
      <c r="AF322" s="104">
        <f>OPEX!AD97</f>
        <v>0</v>
      </c>
      <c r="AG322" s="104">
        <f>OPEX!AE97</f>
        <v>0</v>
      </c>
      <c r="AH322" s="104">
        <f>OPEX!AF97</f>
        <v>0</v>
      </c>
      <c r="AI322" s="104">
        <f>OPEX!AG97</f>
        <v>0</v>
      </c>
      <c r="AJ322" s="104">
        <f>OPEX!AH97</f>
        <v>0</v>
      </c>
      <c r="AK322" s="104">
        <f>OPEX!AI97</f>
        <v>0</v>
      </c>
      <c r="AL322" s="104">
        <f>OPEX!AJ97</f>
        <v>0</v>
      </c>
      <c r="AM322" s="104">
        <f>OPEX!AK97</f>
        <v>0</v>
      </c>
      <c r="AN322" s="104">
        <f>OPEX!AL97</f>
        <v>0</v>
      </c>
      <c r="AO322" s="104">
        <f>OPEX!AM97</f>
        <v>0</v>
      </c>
      <c r="AP322" s="104">
        <f>OPEX!AN97</f>
        <v>0</v>
      </c>
      <c r="AQ322" s="104">
        <f>OPEX!AO97</f>
        <v>0</v>
      </c>
      <c r="AR322" s="104">
        <f>OPEX!AP97</f>
        <v>0</v>
      </c>
      <c r="AT322" s="39" t="s">
        <v>51</v>
      </c>
      <c r="AU322" s="39" t="s">
        <v>57</v>
      </c>
      <c r="AV322" s="39" t="s">
        <v>57</v>
      </c>
      <c r="AW322" s="39" t="s">
        <v>57</v>
      </c>
      <c r="AX322" s="39" t="s">
        <v>57</v>
      </c>
      <c r="AY322" s="39" t="s">
        <v>57</v>
      </c>
      <c r="AZ322" s="39" t="s">
        <v>57</v>
      </c>
      <c r="BA322" s="39" t="s">
        <v>57</v>
      </c>
      <c r="BB322" s="39" t="s">
        <v>57</v>
      </c>
      <c r="BC322" s="39" t="s">
        <v>57</v>
      </c>
      <c r="BE322" s="39" t="s">
        <v>52</v>
      </c>
      <c r="BF322" s="39" t="s">
        <v>52</v>
      </c>
      <c r="BG322" s="39" t="s">
        <v>57</v>
      </c>
      <c r="BH322" s="39" t="s">
        <v>57</v>
      </c>
      <c r="BI322" s="39" t="s">
        <v>57</v>
      </c>
      <c r="BJ322" s="39" t="s">
        <v>57</v>
      </c>
      <c r="BK322" s="39" t="s">
        <v>57</v>
      </c>
      <c r="BL322" s="39" t="s">
        <v>57</v>
      </c>
      <c r="BM322" s="39" t="s">
        <v>57</v>
      </c>
      <c r="BN322" s="39" t="s">
        <v>57</v>
      </c>
    </row>
    <row r="323" spans="4:66" outlineLevel="1">
      <c r="D323" s="12" t="str">
        <f>INDEX($AT323:$BC323,MATCH(General!$F$14,$AT$4:$BC$4,0))</f>
        <v>Price without taxes and subsidies</v>
      </c>
      <c r="E323" s="11" t="str">
        <f>General!$F$16&amp;" / "&amp;INDEX($BC323:$BL323,MATCH(General!$F$14,$BC$4:$BL$4,0))</f>
        <v>EUR / kWh</v>
      </c>
      <c r="I323" s="108">
        <f>OPEX!G98</f>
        <v>0</v>
      </c>
      <c r="J323" s="108">
        <f>OPEX!H98</f>
        <v>3.7631490999304504E-2</v>
      </c>
      <c r="K323" s="108">
        <f>OPEX!I98</f>
        <v>3.7631490999304504E-2</v>
      </c>
      <c r="L323" s="108">
        <f>OPEX!J98</f>
        <v>3.7631490999304504E-2</v>
      </c>
      <c r="M323" s="108">
        <f>OPEX!K98</f>
        <v>3.7631490999304504E-2</v>
      </c>
      <c r="N323" s="108">
        <f>OPEX!L98</f>
        <v>3.7631490999304504E-2</v>
      </c>
      <c r="O323" s="108">
        <f>OPEX!M98</f>
        <v>3.7631490999304504E-2</v>
      </c>
      <c r="P323" s="108">
        <f>OPEX!N98</f>
        <v>3.7631490999304504E-2</v>
      </c>
      <c r="Q323" s="108">
        <f>OPEX!O98</f>
        <v>3.7631490999304504E-2</v>
      </c>
      <c r="R323" s="108">
        <f>OPEX!P98</f>
        <v>3.7631490999304504E-2</v>
      </c>
      <c r="S323" s="108">
        <f>OPEX!Q98</f>
        <v>3.7631490999304504E-2</v>
      </c>
      <c r="T323" s="108">
        <f>OPEX!R98</f>
        <v>3.7631490999304504E-2</v>
      </c>
      <c r="U323" s="108">
        <f>OPEX!S98</f>
        <v>3.7631490999304504E-2</v>
      </c>
      <c r="V323" s="108">
        <f>OPEX!T98</f>
        <v>3.7631490999304504E-2</v>
      </c>
      <c r="W323" s="108">
        <f>OPEX!U98</f>
        <v>3.7631490999304504E-2</v>
      </c>
      <c r="X323" s="108">
        <f>OPEX!V98</f>
        <v>3.7631490999304504E-2</v>
      </c>
      <c r="Y323" s="108">
        <f>OPEX!W98</f>
        <v>3.7631490999304504E-2</v>
      </c>
      <c r="Z323" s="108">
        <f>OPEX!X98</f>
        <v>3.7631490999304504E-2</v>
      </c>
      <c r="AA323" s="108">
        <f>OPEX!Y98</f>
        <v>3.7631490999304504E-2</v>
      </c>
      <c r="AB323" s="108">
        <f>OPEX!Z98</f>
        <v>3.7631490999304504E-2</v>
      </c>
      <c r="AC323" s="108">
        <f>OPEX!AA98</f>
        <v>0</v>
      </c>
      <c r="AD323" s="108">
        <f>OPEX!AB98</f>
        <v>0</v>
      </c>
      <c r="AE323" s="108">
        <f>OPEX!AC98</f>
        <v>0</v>
      </c>
      <c r="AF323" s="108">
        <f>OPEX!AD98</f>
        <v>0</v>
      </c>
      <c r="AG323" s="108">
        <f>OPEX!AE98</f>
        <v>0</v>
      </c>
      <c r="AH323" s="108">
        <f>OPEX!AF98</f>
        <v>0</v>
      </c>
      <c r="AI323" s="108">
        <f>OPEX!AG98</f>
        <v>0</v>
      </c>
      <c r="AJ323" s="108">
        <f>OPEX!AH98</f>
        <v>0</v>
      </c>
      <c r="AK323" s="108">
        <f>OPEX!AI98</f>
        <v>0</v>
      </c>
      <c r="AL323" s="108">
        <f>OPEX!AJ98</f>
        <v>0</v>
      </c>
      <c r="AM323" s="108">
        <f>OPEX!AK98</f>
        <v>0</v>
      </c>
      <c r="AN323" s="108">
        <f>OPEX!AL98</f>
        <v>0</v>
      </c>
      <c r="AO323" s="108">
        <f>OPEX!AM98</f>
        <v>0</v>
      </c>
      <c r="AP323" s="108">
        <f>OPEX!AN98</f>
        <v>0</v>
      </c>
      <c r="AQ323" s="108">
        <f>OPEX!AO98</f>
        <v>0</v>
      </c>
      <c r="AR323" s="108">
        <f>OPEX!AP98</f>
        <v>0</v>
      </c>
      <c r="AT323" s="39" t="s">
        <v>83</v>
      </c>
      <c r="AU323" s="39" t="s">
        <v>57</v>
      </c>
      <c r="AV323" s="39" t="s">
        <v>57</v>
      </c>
      <c r="AW323" s="39" t="s">
        <v>57</v>
      </c>
      <c r="AX323" s="39" t="s">
        <v>57</v>
      </c>
      <c r="AY323" s="39" t="s">
        <v>57</v>
      </c>
      <c r="AZ323" s="39" t="s">
        <v>57</v>
      </c>
      <c r="BA323" s="39" t="s">
        <v>57</v>
      </c>
      <c r="BB323" s="39" t="s">
        <v>57</v>
      </c>
      <c r="BC323" s="39" t="s">
        <v>57</v>
      </c>
      <c r="BE323" s="39" t="s">
        <v>52</v>
      </c>
      <c r="BF323" s="39" t="s">
        <v>52</v>
      </c>
      <c r="BG323" s="39" t="s">
        <v>57</v>
      </c>
      <c r="BH323" s="39" t="s">
        <v>57</v>
      </c>
      <c r="BI323" s="39" t="s">
        <v>57</v>
      </c>
      <c r="BJ323" s="39" t="s">
        <v>57</v>
      </c>
      <c r="BK323" s="39" t="s">
        <v>57</v>
      </c>
      <c r="BL323" s="39" t="s">
        <v>57</v>
      </c>
      <c r="BM323" s="39" t="s">
        <v>57</v>
      </c>
      <c r="BN323" s="39" t="s">
        <v>57</v>
      </c>
    </row>
    <row r="324" spans="4:66" outlineLevel="1">
      <c r="D324" s="12" t="str">
        <f>INDEX($AT324:$BC324,MATCH(General!$F$14,$AT$4:$BC$4,0))</f>
        <v>Price with taxes and subsidies</v>
      </c>
      <c r="E324" s="11" t="str">
        <f>General!$F$16&amp;" / "&amp;INDEX($BC324:$BL324,MATCH(General!$F$14,$BC$4:$BL$4,0))</f>
        <v>EUR / kWh</v>
      </c>
      <c r="I324" s="27">
        <f>SUM(I323,I325:I326)</f>
        <v>0</v>
      </c>
      <c r="J324" s="27">
        <f t="shared" ref="J324" si="283">SUM(J323,J325:J326)</f>
        <v>4.6286733929144543E-2</v>
      </c>
      <c r="K324" s="27">
        <f t="shared" ref="K324" si="284">SUM(K323,K325:K326)</f>
        <v>4.6286733929144543E-2</v>
      </c>
      <c r="L324" s="27">
        <f t="shared" ref="L324" si="285">SUM(L323,L325:L326)</f>
        <v>4.6286733929144543E-2</v>
      </c>
      <c r="M324" s="27">
        <f t="shared" ref="M324" si="286">SUM(M323,M325:M326)</f>
        <v>4.6286733929144543E-2</v>
      </c>
      <c r="N324" s="27">
        <f t="shared" ref="N324" si="287">SUM(N323,N325:N326)</f>
        <v>4.6286733929144543E-2</v>
      </c>
      <c r="O324" s="27">
        <f t="shared" ref="O324" si="288">SUM(O323,O325:O326)</f>
        <v>4.6286733929144543E-2</v>
      </c>
      <c r="P324" s="27">
        <f t="shared" ref="P324:AR324" si="289">SUM(P323,P325:P326)</f>
        <v>4.6286733929144543E-2</v>
      </c>
      <c r="Q324" s="27">
        <f t="shared" si="289"/>
        <v>4.6286733929144543E-2</v>
      </c>
      <c r="R324" s="27">
        <f t="shared" si="289"/>
        <v>4.6286733929144543E-2</v>
      </c>
      <c r="S324" s="27">
        <f t="shared" si="289"/>
        <v>4.6286733929144543E-2</v>
      </c>
      <c r="T324" s="27">
        <f t="shared" si="289"/>
        <v>4.6286733929144543E-2</v>
      </c>
      <c r="U324" s="27">
        <f t="shared" si="289"/>
        <v>4.6286733929144543E-2</v>
      </c>
      <c r="V324" s="27">
        <f t="shared" si="289"/>
        <v>4.6286733929144543E-2</v>
      </c>
      <c r="W324" s="27">
        <f t="shared" si="289"/>
        <v>4.6286733929144543E-2</v>
      </c>
      <c r="X324" s="27">
        <f t="shared" si="289"/>
        <v>4.6286733929144543E-2</v>
      </c>
      <c r="Y324" s="27">
        <f t="shared" si="289"/>
        <v>4.6286733929144543E-2</v>
      </c>
      <c r="Z324" s="27">
        <f t="shared" si="289"/>
        <v>4.6286733929144543E-2</v>
      </c>
      <c r="AA324" s="27">
        <f t="shared" si="289"/>
        <v>4.6286733929144543E-2</v>
      </c>
      <c r="AB324" s="27">
        <f t="shared" si="289"/>
        <v>4.6286733929144543E-2</v>
      </c>
      <c r="AC324" s="27">
        <f t="shared" si="289"/>
        <v>0</v>
      </c>
      <c r="AD324" s="27">
        <f t="shared" si="289"/>
        <v>0</v>
      </c>
      <c r="AE324" s="27">
        <f t="shared" si="289"/>
        <v>0</v>
      </c>
      <c r="AF324" s="27">
        <f t="shared" si="289"/>
        <v>0</v>
      </c>
      <c r="AG324" s="27">
        <f t="shared" si="289"/>
        <v>0</v>
      </c>
      <c r="AH324" s="27">
        <f t="shared" si="289"/>
        <v>0</v>
      </c>
      <c r="AI324" s="27">
        <f t="shared" si="289"/>
        <v>0</v>
      </c>
      <c r="AJ324" s="27">
        <f t="shared" si="289"/>
        <v>0</v>
      </c>
      <c r="AK324" s="27">
        <f t="shared" si="289"/>
        <v>0</v>
      </c>
      <c r="AL324" s="27">
        <f t="shared" si="289"/>
        <v>0</v>
      </c>
      <c r="AM324" s="27">
        <f t="shared" si="289"/>
        <v>0</v>
      </c>
      <c r="AN324" s="27">
        <f t="shared" si="289"/>
        <v>0</v>
      </c>
      <c r="AO324" s="27">
        <f t="shared" si="289"/>
        <v>0</v>
      </c>
      <c r="AP324" s="27">
        <f t="shared" si="289"/>
        <v>0</v>
      </c>
      <c r="AQ324" s="27">
        <f t="shared" si="289"/>
        <v>0</v>
      </c>
      <c r="AR324" s="27">
        <f t="shared" si="289"/>
        <v>0</v>
      </c>
      <c r="AT324" s="39" t="s">
        <v>78</v>
      </c>
      <c r="AU324" s="39" t="s">
        <v>57</v>
      </c>
      <c r="AV324" s="39" t="s">
        <v>57</v>
      </c>
      <c r="AW324" s="39" t="s">
        <v>57</v>
      </c>
      <c r="AX324" s="39" t="s">
        <v>57</v>
      </c>
      <c r="AY324" s="39" t="s">
        <v>57</v>
      </c>
      <c r="AZ324" s="39" t="s">
        <v>57</v>
      </c>
      <c r="BA324" s="39" t="s">
        <v>57</v>
      </c>
      <c r="BB324" s="39" t="s">
        <v>57</v>
      </c>
      <c r="BC324" s="39" t="s">
        <v>57</v>
      </c>
      <c r="BE324" s="39" t="s">
        <v>52</v>
      </c>
      <c r="BF324" s="39" t="s">
        <v>52</v>
      </c>
      <c r="BG324" s="39" t="s">
        <v>57</v>
      </c>
      <c r="BH324" s="39" t="s">
        <v>57</v>
      </c>
      <c r="BI324" s="39" t="s">
        <v>57</v>
      </c>
      <c r="BJ324" s="39" t="s">
        <v>57</v>
      </c>
      <c r="BK324" s="39" t="s">
        <v>57</v>
      </c>
      <c r="BL324" s="39" t="s">
        <v>57</v>
      </c>
      <c r="BM324" s="39" t="s">
        <v>57</v>
      </c>
      <c r="BN324" s="39" t="s">
        <v>57</v>
      </c>
    </row>
    <row r="325" spans="4:66" ht="12" outlineLevel="1">
      <c r="D325" s="40" t="str">
        <f>INDEX($AT325:$BC325,MATCH(General!$F$14,$AT$4:$BC$4,0))</f>
        <v>VAT / special taxes</v>
      </c>
      <c r="E325" s="18" t="str">
        <f>General!$F$16&amp;" / "&amp;INDEX($BC325:$BL325,MATCH(General!$F$14,$BC$4:$BL$4,0))</f>
        <v>EUR / kWh</v>
      </c>
      <c r="I325" s="117">
        <f>OPEX!G100</f>
        <v>0</v>
      </c>
      <c r="J325" s="117">
        <f>OPEX!H100</f>
        <v>8.6552429298400371E-3</v>
      </c>
      <c r="K325" s="117">
        <f>OPEX!I100</f>
        <v>8.6552429298400371E-3</v>
      </c>
      <c r="L325" s="117">
        <f>OPEX!J100</f>
        <v>8.6552429298400371E-3</v>
      </c>
      <c r="M325" s="117">
        <f>OPEX!K100</f>
        <v>8.6552429298400371E-3</v>
      </c>
      <c r="N325" s="117">
        <f>OPEX!L100</f>
        <v>8.6552429298400371E-3</v>
      </c>
      <c r="O325" s="117">
        <f>OPEX!M100</f>
        <v>8.6552429298400371E-3</v>
      </c>
      <c r="P325" s="117">
        <f>OPEX!N100</f>
        <v>8.6552429298400371E-3</v>
      </c>
      <c r="Q325" s="117">
        <f>OPEX!O100</f>
        <v>8.6552429298400371E-3</v>
      </c>
      <c r="R325" s="117">
        <f>OPEX!P100</f>
        <v>8.6552429298400371E-3</v>
      </c>
      <c r="S325" s="117">
        <f>OPEX!Q100</f>
        <v>8.6552429298400371E-3</v>
      </c>
      <c r="T325" s="117">
        <f>OPEX!R100</f>
        <v>8.6552429298400371E-3</v>
      </c>
      <c r="U325" s="117">
        <f>OPEX!S100</f>
        <v>8.6552429298400371E-3</v>
      </c>
      <c r="V325" s="117">
        <f>OPEX!T100</f>
        <v>8.6552429298400371E-3</v>
      </c>
      <c r="W325" s="117">
        <f>OPEX!U100</f>
        <v>8.6552429298400371E-3</v>
      </c>
      <c r="X325" s="117">
        <f>OPEX!V100</f>
        <v>8.6552429298400371E-3</v>
      </c>
      <c r="Y325" s="117">
        <f>OPEX!W100</f>
        <v>8.6552429298400371E-3</v>
      </c>
      <c r="Z325" s="117">
        <f>OPEX!X100</f>
        <v>8.6552429298400371E-3</v>
      </c>
      <c r="AA325" s="117">
        <f>OPEX!Y100</f>
        <v>8.6552429298400371E-3</v>
      </c>
      <c r="AB325" s="117">
        <f>OPEX!Z100</f>
        <v>8.6552429298400371E-3</v>
      </c>
      <c r="AC325" s="117">
        <f>OPEX!AA100</f>
        <v>0</v>
      </c>
      <c r="AD325" s="117">
        <f>OPEX!AB100</f>
        <v>0</v>
      </c>
      <c r="AE325" s="117">
        <f>OPEX!AC100</f>
        <v>0</v>
      </c>
      <c r="AF325" s="117">
        <f>OPEX!AD100</f>
        <v>0</v>
      </c>
      <c r="AG325" s="117">
        <f>OPEX!AE100</f>
        <v>0</v>
      </c>
      <c r="AH325" s="117">
        <f>OPEX!AF100</f>
        <v>0</v>
      </c>
      <c r="AI325" s="117">
        <f>OPEX!AG100</f>
        <v>0</v>
      </c>
      <c r="AJ325" s="117">
        <f>OPEX!AH100</f>
        <v>0</v>
      </c>
      <c r="AK325" s="117">
        <f>OPEX!AI100</f>
        <v>0</v>
      </c>
      <c r="AL325" s="117">
        <f>OPEX!AJ100</f>
        <v>0</v>
      </c>
      <c r="AM325" s="117">
        <f>OPEX!AK100</f>
        <v>0</v>
      </c>
      <c r="AN325" s="117">
        <f>OPEX!AL100</f>
        <v>0</v>
      </c>
      <c r="AO325" s="117">
        <f>OPEX!AM100</f>
        <v>0</v>
      </c>
      <c r="AP325" s="117">
        <f>OPEX!AN100</f>
        <v>0</v>
      </c>
      <c r="AQ325" s="117">
        <f>OPEX!AO100</f>
        <v>0</v>
      </c>
      <c r="AR325" s="117">
        <f>OPEX!AP100</f>
        <v>0</v>
      </c>
      <c r="AT325" s="39" t="s">
        <v>504</v>
      </c>
      <c r="AU325" s="39" t="s">
        <v>57</v>
      </c>
      <c r="AV325" s="39" t="s">
        <v>57</v>
      </c>
      <c r="AW325" s="39" t="s">
        <v>57</v>
      </c>
      <c r="AX325" s="39" t="s">
        <v>57</v>
      </c>
      <c r="AY325" s="39" t="s">
        <v>57</v>
      </c>
      <c r="AZ325" s="39" t="s">
        <v>57</v>
      </c>
      <c r="BA325" s="39" t="s">
        <v>57</v>
      </c>
      <c r="BB325" s="39" t="s">
        <v>57</v>
      </c>
      <c r="BC325" s="39" t="s">
        <v>57</v>
      </c>
      <c r="BE325" s="39" t="s">
        <v>52</v>
      </c>
      <c r="BF325" s="39" t="s">
        <v>52</v>
      </c>
      <c r="BG325" s="39" t="s">
        <v>57</v>
      </c>
      <c r="BH325" s="39" t="s">
        <v>57</v>
      </c>
      <c r="BI325" s="39" t="s">
        <v>57</v>
      </c>
      <c r="BJ325" s="39" t="s">
        <v>57</v>
      </c>
      <c r="BK325" s="39" t="s">
        <v>57</v>
      </c>
      <c r="BL325" s="39" t="s">
        <v>57</v>
      </c>
      <c r="BM325" s="39" t="s">
        <v>57</v>
      </c>
      <c r="BN325" s="39" t="s">
        <v>57</v>
      </c>
    </row>
    <row r="326" spans="4:66" ht="12" outlineLevel="1">
      <c r="D326" s="40" t="str">
        <f>INDEX($AT326:$BC326,MATCH(General!$F$14,$AT$4:$BC$4,0))</f>
        <v>Subsidies</v>
      </c>
      <c r="E326" s="18" t="str">
        <f>General!$F$16&amp;" / "&amp;INDEX($BC326:$BL326,MATCH(General!$F$14,$BC$4:$BL$4,0))</f>
        <v>EUR / kWh</v>
      </c>
      <c r="I326" s="117">
        <f>OPEX!G101</f>
        <v>0</v>
      </c>
      <c r="J326" s="117">
        <f>OPEX!H101</f>
        <v>0</v>
      </c>
      <c r="K326" s="117">
        <f>OPEX!I101</f>
        <v>0</v>
      </c>
      <c r="L326" s="117">
        <f>OPEX!J101</f>
        <v>0</v>
      </c>
      <c r="M326" s="117">
        <f>OPEX!K101</f>
        <v>0</v>
      </c>
      <c r="N326" s="117">
        <f>OPEX!L101</f>
        <v>0</v>
      </c>
      <c r="O326" s="117">
        <f>OPEX!M101</f>
        <v>0</v>
      </c>
      <c r="P326" s="117">
        <f>OPEX!N101</f>
        <v>0</v>
      </c>
      <c r="Q326" s="117">
        <f>OPEX!O101</f>
        <v>0</v>
      </c>
      <c r="R326" s="117">
        <f>OPEX!P101</f>
        <v>0</v>
      </c>
      <c r="S326" s="117">
        <f>OPEX!Q101</f>
        <v>0</v>
      </c>
      <c r="T326" s="117">
        <f>OPEX!R101</f>
        <v>0</v>
      </c>
      <c r="U326" s="117">
        <f>OPEX!S101</f>
        <v>0</v>
      </c>
      <c r="V326" s="117">
        <f>OPEX!T101</f>
        <v>0</v>
      </c>
      <c r="W326" s="117">
        <f>OPEX!U101</f>
        <v>0</v>
      </c>
      <c r="X326" s="117">
        <f>OPEX!V101</f>
        <v>0</v>
      </c>
      <c r="Y326" s="117">
        <f>OPEX!W101</f>
        <v>0</v>
      </c>
      <c r="Z326" s="117">
        <f>OPEX!X101</f>
        <v>0</v>
      </c>
      <c r="AA326" s="117">
        <f>OPEX!Y101</f>
        <v>0</v>
      </c>
      <c r="AB326" s="117">
        <f>OPEX!Z101</f>
        <v>0</v>
      </c>
      <c r="AC326" s="117">
        <f>OPEX!AA101</f>
        <v>0</v>
      </c>
      <c r="AD326" s="117">
        <f>OPEX!AB101</f>
        <v>0</v>
      </c>
      <c r="AE326" s="117">
        <f>OPEX!AC101</f>
        <v>0</v>
      </c>
      <c r="AF326" s="117">
        <f>OPEX!AD101</f>
        <v>0</v>
      </c>
      <c r="AG326" s="117">
        <f>OPEX!AE101</f>
        <v>0</v>
      </c>
      <c r="AH326" s="117">
        <f>OPEX!AF101</f>
        <v>0</v>
      </c>
      <c r="AI326" s="117">
        <f>OPEX!AG101</f>
        <v>0</v>
      </c>
      <c r="AJ326" s="117">
        <f>OPEX!AH101</f>
        <v>0</v>
      </c>
      <c r="AK326" s="117">
        <f>OPEX!AI101</f>
        <v>0</v>
      </c>
      <c r="AL326" s="117">
        <f>OPEX!AJ101</f>
        <v>0</v>
      </c>
      <c r="AM326" s="117">
        <f>OPEX!AK101</f>
        <v>0</v>
      </c>
      <c r="AN326" s="117">
        <f>OPEX!AL101</f>
        <v>0</v>
      </c>
      <c r="AO326" s="117">
        <f>OPEX!AM101</f>
        <v>0</v>
      </c>
      <c r="AP326" s="117">
        <f>OPEX!AN101</f>
        <v>0</v>
      </c>
      <c r="AQ326" s="117">
        <f>OPEX!AO101</f>
        <v>0</v>
      </c>
      <c r="AR326" s="117">
        <f>OPEX!AP101</f>
        <v>0</v>
      </c>
      <c r="AT326" s="39" t="s">
        <v>505</v>
      </c>
      <c r="AU326" s="39" t="s">
        <v>57</v>
      </c>
      <c r="AV326" s="39" t="s">
        <v>57</v>
      </c>
      <c r="AW326" s="39" t="s">
        <v>57</v>
      </c>
      <c r="AX326" s="39" t="s">
        <v>57</v>
      </c>
      <c r="AY326" s="39" t="s">
        <v>57</v>
      </c>
      <c r="AZ326" s="39" t="s">
        <v>57</v>
      </c>
      <c r="BA326" s="39" t="s">
        <v>57</v>
      </c>
      <c r="BB326" s="39" t="s">
        <v>57</v>
      </c>
      <c r="BC326" s="39" t="s">
        <v>57</v>
      </c>
      <c r="BE326" s="39" t="s">
        <v>52</v>
      </c>
      <c r="BF326" s="39" t="s">
        <v>52</v>
      </c>
      <c r="BG326" s="39" t="s">
        <v>57</v>
      </c>
      <c r="BH326" s="39" t="s">
        <v>57</v>
      </c>
      <c r="BI326" s="39" t="s">
        <v>57</v>
      </c>
      <c r="BJ326" s="39" t="s">
        <v>57</v>
      </c>
      <c r="BK326" s="39" t="s">
        <v>57</v>
      </c>
      <c r="BL326" s="39" t="s">
        <v>57</v>
      </c>
      <c r="BM326" s="39" t="s">
        <v>57</v>
      </c>
      <c r="BN326" s="39" t="s">
        <v>57</v>
      </c>
    </row>
    <row r="327" spans="4:66" outlineLevel="1">
      <c r="D327" s="41" t="str">
        <f>INDEX($AT327:$BC327,MATCH(General!$F$14,$AT$4:$BC$4,0))</f>
        <v>Total cost - without taxes and subsidies</v>
      </c>
      <c r="E327" s="17" t="str">
        <f>General!$F$16</f>
        <v>EUR</v>
      </c>
      <c r="F327" s="28">
        <f>SUM(I327:AR327)</f>
        <v>37074.100504606104</v>
      </c>
      <c r="I327" s="16">
        <f>I322*I323</f>
        <v>0</v>
      </c>
      <c r="J327" s="16">
        <f t="shared" ref="J327:P327" si="290">J322*J323</f>
        <v>1951.2684476108473</v>
      </c>
      <c r="K327" s="16">
        <f t="shared" si="290"/>
        <v>1951.2684476108473</v>
      </c>
      <c r="L327" s="16">
        <f t="shared" si="290"/>
        <v>1951.2684476108473</v>
      </c>
      <c r="M327" s="16">
        <f t="shared" si="290"/>
        <v>1951.2684476108473</v>
      </c>
      <c r="N327" s="16">
        <f t="shared" si="290"/>
        <v>1951.2684476108473</v>
      </c>
      <c r="O327" s="16">
        <f t="shared" si="290"/>
        <v>1951.2684476108473</v>
      </c>
      <c r="P327" s="16">
        <f t="shared" si="290"/>
        <v>1951.2684476108473</v>
      </c>
      <c r="Q327" s="16">
        <f t="shared" ref="Q327:AR327" si="291">Q322*Q323</f>
        <v>1951.2684476108473</v>
      </c>
      <c r="R327" s="16">
        <f t="shared" si="291"/>
        <v>1951.2684476108473</v>
      </c>
      <c r="S327" s="16">
        <f t="shared" si="291"/>
        <v>1951.2684476108473</v>
      </c>
      <c r="T327" s="16">
        <f t="shared" si="291"/>
        <v>1951.2684476108473</v>
      </c>
      <c r="U327" s="16">
        <f t="shared" si="291"/>
        <v>1951.2684476108473</v>
      </c>
      <c r="V327" s="16">
        <f t="shared" si="291"/>
        <v>1951.2684476108473</v>
      </c>
      <c r="W327" s="16">
        <f t="shared" si="291"/>
        <v>1951.2684476108473</v>
      </c>
      <c r="X327" s="16">
        <f t="shared" si="291"/>
        <v>1951.2684476108473</v>
      </c>
      <c r="Y327" s="16">
        <f t="shared" si="291"/>
        <v>1951.2684476108473</v>
      </c>
      <c r="Z327" s="16">
        <f t="shared" si="291"/>
        <v>1951.2684476108473</v>
      </c>
      <c r="AA327" s="16">
        <f t="shared" si="291"/>
        <v>1951.2684476108473</v>
      </c>
      <c r="AB327" s="16">
        <f t="shared" si="291"/>
        <v>1951.2684476108473</v>
      </c>
      <c r="AC327" s="16">
        <f t="shared" si="291"/>
        <v>0</v>
      </c>
      <c r="AD327" s="16">
        <f t="shared" si="291"/>
        <v>0</v>
      </c>
      <c r="AE327" s="16">
        <f t="shared" si="291"/>
        <v>0</v>
      </c>
      <c r="AF327" s="16">
        <f t="shared" si="291"/>
        <v>0</v>
      </c>
      <c r="AG327" s="16">
        <f t="shared" si="291"/>
        <v>0</v>
      </c>
      <c r="AH327" s="16">
        <f t="shared" si="291"/>
        <v>0</v>
      </c>
      <c r="AI327" s="16">
        <f t="shared" si="291"/>
        <v>0</v>
      </c>
      <c r="AJ327" s="16">
        <f t="shared" si="291"/>
        <v>0</v>
      </c>
      <c r="AK327" s="16">
        <f t="shared" si="291"/>
        <v>0</v>
      </c>
      <c r="AL327" s="16">
        <f t="shared" si="291"/>
        <v>0</v>
      </c>
      <c r="AM327" s="16">
        <f t="shared" si="291"/>
        <v>0</v>
      </c>
      <c r="AN327" s="16">
        <f t="shared" si="291"/>
        <v>0</v>
      </c>
      <c r="AO327" s="16">
        <f t="shared" si="291"/>
        <v>0</v>
      </c>
      <c r="AP327" s="16">
        <f t="shared" si="291"/>
        <v>0</v>
      </c>
      <c r="AQ327" s="16">
        <f t="shared" si="291"/>
        <v>0</v>
      </c>
      <c r="AR327" s="16">
        <f t="shared" si="291"/>
        <v>0</v>
      </c>
      <c r="AT327" s="39" t="s">
        <v>88</v>
      </c>
      <c r="AU327" s="39" t="s">
        <v>57</v>
      </c>
      <c r="AV327" s="39" t="s">
        <v>57</v>
      </c>
      <c r="AW327" s="39" t="s">
        <v>57</v>
      </c>
      <c r="AX327" s="39" t="s">
        <v>57</v>
      </c>
      <c r="AY327" s="39" t="s">
        <v>57</v>
      </c>
      <c r="AZ327" s="39" t="s">
        <v>57</v>
      </c>
      <c r="BA327" s="39" t="s">
        <v>57</v>
      </c>
      <c r="BB327" s="39" t="s">
        <v>57</v>
      </c>
      <c r="BC327" s="39" t="s">
        <v>57</v>
      </c>
      <c r="BE327" s="8"/>
      <c r="BF327" s="8"/>
      <c r="BG327" s="8"/>
      <c r="BH327" s="8"/>
      <c r="BI327" s="8"/>
      <c r="BJ327" s="8"/>
      <c r="BK327" s="8"/>
      <c r="BL327" s="8"/>
      <c r="BM327" s="8"/>
      <c r="BN327" s="8"/>
    </row>
    <row r="328" spans="4:66" outlineLevel="1">
      <c r="D328" s="41" t="str">
        <f>INDEX($AT328:$BC328,MATCH(General!$F$14,$AT$4:$BC$4,0))</f>
        <v>Total cost - with taxes and subsidies</v>
      </c>
      <c r="E328" s="17" t="str">
        <f>General!$F$16</f>
        <v>EUR</v>
      </c>
      <c r="F328" s="28">
        <f>SUM(I328:AR328)</f>
        <v>45601.14362066552</v>
      </c>
      <c r="I328" s="16">
        <f>I322*I324</f>
        <v>0</v>
      </c>
      <c r="J328" s="16">
        <f t="shared" ref="J328:P328" si="292">J322*J324</f>
        <v>2400.0601905613421</v>
      </c>
      <c r="K328" s="16">
        <f t="shared" si="292"/>
        <v>2400.0601905613421</v>
      </c>
      <c r="L328" s="16">
        <f t="shared" si="292"/>
        <v>2400.0601905613421</v>
      </c>
      <c r="M328" s="16">
        <f t="shared" si="292"/>
        <v>2400.0601905613421</v>
      </c>
      <c r="N328" s="16">
        <f t="shared" si="292"/>
        <v>2400.0601905613421</v>
      </c>
      <c r="O328" s="16">
        <f t="shared" si="292"/>
        <v>2400.0601905613421</v>
      </c>
      <c r="P328" s="16">
        <f t="shared" si="292"/>
        <v>2400.0601905613421</v>
      </c>
      <c r="Q328" s="16">
        <f t="shared" ref="Q328:AR328" si="293">Q322*Q324</f>
        <v>2400.0601905613421</v>
      </c>
      <c r="R328" s="16">
        <f t="shared" si="293"/>
        <v>2400.0601905613421</v>
      </c>
      <c r="S328" s="16">
        <f t="shared" si="293"/>
        <v>2400.0601905613421</v>
      </c>
      <c r="T328" s="16">
        <f t="shared" si="293"/>
        <v>2400.0601905613421</v>
      </c>
      <c r="U328" s="16">
        <f t="shared" si="293"/>
        <v>2400.0601905613421</v>
      </c>
      <c r="V328" s="16">
        <f t="shared" si="293"/>
        <v>2400.0601905613421</v>
      </c>
      <c r="W328" s="16">
        <f t="shared" si="293"/>
        <v>2400.0601905613421</v>
      </c>
      <c r="X328" s="16">
        <f t="shared" si="293"/>
        <v>2400.0601905613421</v>
      </c>
      <c r="Y328" s="16">
        <f t="shared" si="293"/>
        <v>2400.0601905613421</v>
      </c>
      <c r="Z328" s="16">
        <f t="shared" si="293"/>
        <v>2400.0601905613421</v>
      </c>
      <c r="AA328" s="16">
        <f t="shared" si="293"/>
        <v>2400.0601905613421</v>
      </c>
      <c r="AB328" s="16">
        <f t="shared" si="293"/>
        <v>2400.0601905613421</v>
      </c>
      <c r="AC328" s="16">
        <f t="shared" si="293"/>
        <v>0</v>
      </c>
      <c r="AD328" s="16">
        <f t="shared" si="293"/>
        <v>0</v>
      </c>
      <c r="AE328" s="16">
        <f t="shared" si="293"/>
        <v>0</v>
      </c>
      <c r="AF328" s="16">
        <f t="shared" si="293"/>
        <v>0</v>
      </c>
      <c r="AG328" s="16">
        <f t="shared" si="293"/>
        <v>0</v>
      </c>
      <c r="AH328" s="16">
        <f t="shared" si="293"/>
        <v>0</v>
      </c>
      <c r="AI328" s="16">
        <f t="shared" si="293"/>
        <v>0</v>
      </c>
      <c r="AJ328" s="16">
        <f t="shared" si="293"/>
        <v>0</v>
      </c>
      <c r="AK328" s="16">
        <f t="shared" si="293"/>
        <v>0</v>
      </c>
      <c r="AL328" s="16">
        <f t="shared" si="293"/>
        <v>0</v>
      </c>
      <c r="AM328" s="16">
        <f t="shared" si="293"/>
        <v>0</v>
      </c>
      <c r="AN328" s="16">
        <f t="shared" si="293"/>
        <v>0</v>
      </c>
      <c r="AO328" s="16">
        <f t="shared" si="293"/>
        <v>0</v>
      </c>
      <c r="AP328" s="16">
        <f t="shared" si="293"/>
        <v>0</v>
      </c>
      <c r="AQ328" s="16">
        <f t="shared" si="293"/>
        <v>0</v>
      </c>
      <c r="AR328" s="16">
        <f t="shared" si="293"/>
        <v>0</v>
      </c>
      <c r="AT328" s="39" t="s">
        <v>89</v>
      </c>
      <c r="AU328" s="39" t="s">
        <v>57</v>
      </c>
      <c r="AV328" s="39" t="s">
        <v>57</v>
      </c>
      <c r="AW328" s="39" t="s">
        <v>57</v>
      </c>
      <c r="AX328" s="39" t="s">
        <v>57</v>
      </c>
      <c r="AY328" s="39" t="s">
        <v>57</v>
      </c>
      <c r="AZ328" s="39" t="s">
        <v>57</v>
      </c>
      <c r="BA328" s="39" t="s">
        <v>57</v>
      </c>
      <c r="BB328" s="39" t="s">
        <v>57</v>
      </c>
      <c r="BC328" s="39" t="s">
        <v>57</v>
      </c>
      <c r="BE328" s="8"/>
      <c r="BF328" s="8"/>
      <c r="BG328" s="8"/>
      <c r="BH328" s="8"/>
      <c r="BI328" s="8"/>
      <c r="BJ328" s="8"/>
      <c r="BK328" s="8"/>
      <c r="BL328" s="8"/>
      <c r="BM328" s="8"/>
      <c r="BN328" s="8"/>
    </row>
    <row r="329" spans="4:66" outlineLevel="1">
      <c r="E329" s="11"/>
    </row>
    <row r="330" spans="4:66" outlineLevel="1">
      <c r="D330" s="2" t="str">
        <f>INDEX($AT330:$BC330,MATCH(General!$F$14,$AT$4:$BC$4,0))</f>
        <v xml:space="preserve">Fuel oil </v>
      </c>
      <c r="E330" s="11"/>
      <c r="AT330" s="39" t="s">
        <v>67</v>
      </c>
      <c r="AU330" s="39" t="s">
        <v>57</v>
      </c>
      <c r="AV330" s="39" t="s">
        <v>57</v>
      </c>
      <c r="AW330" s="39" t="s">
        <v>57</v>
      </c>
      <c r="AX330" s="39" t="s">
        <v>57</v>
      </c>
      <c r="AY330" s="39" t="s">
        <v>57</v>
      </c>
      <c r="AZ330" s="39" t="s">
        <v>57</v>
      </c>
      <c r="BA330" s="39" t="s">
        <v>57</v>
      </c>
      <c r="BB330" s="39" t="s">
        <v>57</v>
      </c>
      <c r="BC330" s="39" t="s">
        <v>57</v>
      </c>
    </row>
    <row r="331" spans="4:66" outlineLevel="1">
      <c r="D331" s="12" t="str">
        <f>INDEX($AT331:$BC331,MATCH(General!$F$14,$AT$4:$BC$4,0))</f>
        <v>Quantity</v>
      </c>
      <c r="E331" s="11" t="str">
        <f>INDEX($BC331:$BL331,MATCH(General!$F$14,$BC$4:$BL$4,0))</f>
        <v>kWh</v>
      </c>
      <c r="F331" s="25">
        <f>SUM(I331:AR331)</f>
        <v>0</v>
      </c>
      <c r="I331" s="104">
        <f>OPEX!G103</f>
        <v>0</v>
      </c>
      <c r="J331" s="104">
        <f>OPEX!H103</f>
        <v>0</v>
      </c>
      <c r="K331" s="104">
        <f>OPEX!I103</f>
        <v>0</v>
      </c>
      <c r="L331" s="104">
        <f>OPEX!J103</f>
        <v>0</v>
      </c>
      <c r="M331" s="104">
        <f>OPEX!K103</f>
        <v>0</v>
      </c>
      <c r="N331" s="104">
        <f>OPEX!L103</f>
        <v>0</v>
      </c>
      <c r="O331" s="104">
        <f>OPEX!M103</f>
        <v>0</v>
      </c>
      <c r="P331" s="104">
        <f>OPEX!N103</f>
        <v>0</v>
      </c>
      <c r="Q331" s="104">
        <f>OPEX!O103</f>
        <v>0</v>
      </c>
      <c r="R331" s="104">
        <f>OPEX!P103</f>
        <v>0</v>
      </c>
      <c r="S331" s="104">
        <f>OPEX!Q103</f>
        <v>0</v>
      </c>
      <c r="T331" s="104">
        <f>OPEX!R103</f>
        <v>0</v>
      </c>
      <c r="U331" s="104">
        <f>OPEX!S103</f>
        <v>0</v>
      </c>
      <c r="V331" s="104">
        <f>OPEX!T103</f>
        <v>0</v>
      </c>
      <c r="W331" s="104">
        <f>OPEX!U103</f>
        <v>0</v>
      </c>
      <c r="X331" s="104">
        <f>OPEX!V103</f>
        <v>0</v>
      </c>
      <c r="Y331" s="104">
        <f>OPEX!W103</f>
        <v>0</v>
      </c>
      <c r="Z331" s="104">
        <f>OPEX!X103</f>
        <v>0</v>
      </c>
      <c r="AA331" s="104">
        <f>OPEX!Y103</f>
        <v>0</v>
      </c>
      <c r="AB331" s="104">
        <f>OPEX!Z103</f>
        <v>0</v>
      </c>
      <c r="AC331" s="104">
        <f>OPEX!AA103</f>
        <v>0</v>
      </c>
      <c r="AD331" s="104">
        <f>OPEX!AB103</f>
        <v>0</v>
      </c>
      <c r="AE331" s="104">
        <f>OPEX!AC103</f>
        <v>0</v>
      </c>
      <c r="AF331" s="104">
        <f>OPEX!AD103</f>
        <v>0</v>
      </c>
      <c r="AG331" s="104">
        <f>OPEX!AE103</f>
        <v>0</v>
      </c>
      <c r="AH331" s="104">
        <f>OPEX!AF103</f>
        <v>0</v>
      </c>
      <c r="AI331" s="104">
        <f>OPEX!AG103</f>
        <v>0</v>
      </c>
      <c r="AJ331" s="104">
        <f>OPEX!AH103</f>
        <v>0</v>
      </c>
      <c r="AK331" s="104">
        <f>OPEX!AI103</f>
        <v>0</v>
      </c>
      <c r="AL331" s="104">
        <f>OPEX!AJ103</f>
        <v>0</v>
      </c>
      <c r="AM331" s="104">
        <f>OPEX!AK103</f>
        <v>0</v>
      </c>
      <c r="AN331" s="104">
        <f>OPEX!AL103</f>
        <v>0</v>
      </c>
      <c r="AO331" s="104">
        <f>OPEX!AM103</f>
        <v>0</v>
      </c>
      <c r="AP331" s="104">
        <f>OPEX!AN103</f>
        <v>0</v>
      </c>
      <c r="AQ331" s="104">
        <f>OPEX!AO103</f>
        <v>0</v>
      </c>
      <c r="AR331" s="104">
        <f>OPEX!AP103</f>
        <v>0</v>
      </c>
      <c r="AT331" s="39" t="s">
        <v>51</v>
      </c>
      <c r="AU331" s="39" t="s">
        <v>57</v>
      </c>
      <c r="AV331" s="39" t="s">
        <v>57</v>
      </c>
      <c r="AW331" s="39" t="s">
        <v>57</v>
      </c>
      <c r="AX331" s="39" t="s">
        <v>57</v>
      </c>
      <c r="AY331" s="39" t="s">
        <v>57</v>
      </c>
      <c r="AZ331" s="39" t="s">
        <v>57</v>
      </c>
      <c r="BA331" s="39" t="s">
        <v>57</v>
      </c>
      <c r="BB331" s="39" t="s">
        <v>57</v>
      </c>
      <c r="BC331" s="39" t="s">
        <v>57</v>
      </c>
      <c r="BE331" s="39" t="s">
        <v>52</v>
      </c>
      <c r="BF331" s="39" t="s">
        <v>52</v>
      </c>
      <c r="BG331" s="39" t="s">
        <v>57</v>
      </c>
      <c r="BH331" s="39" t="s">
        <v>57</v>
      </c>
      <c r="BI331" s="39" t="s">
        <v>57</v>
      </c>
      <c r="BJ331" s="39" t="s">
        <v>57</v>
      </c>
      <c r="BK331" s="39" t="s">
        <v>57</v>
      </c>
      <c r="BL331" s="39" t="s">
        <v>57</v>
      </c>
      <c r="BM331" s="39" t="s">
        <v>57</v>
      </c>
      <c r="BN331" s="39" t="s">
        <v>57</v>
      </c>
    </row>
    <row r="332" spans="4:66" outlineLevel="1">
      <c r="D332" s="12" t="str">
        <f>INDEX($AT332:$BC332,MATCH(General!$F$14,$AT$4:$BC$4,0))</f>
        <v>Price without taxes and subsidies</v>
      </c>
      <c r="E332" s="11" t="str">
        <f>General!$F$16&amp;" / "&amp;INDEX($BC332:$BL332,MATCH(General!$F$14,$BC$4:$BL$4,0))</f>
        <v>EUR / kWh</v>
      </c>
      <c r="I332" s="108">
        <f>OPEX!G104</f>
        <v>0</v>
      </c>
      <c r="J332" s="108">
        <f>OPEX!H104</f>
        <v>0</v>
      </c>
      <c r="K332" s="108">
        <f>OPEX!I104</f>
        <v>0</v>
      </c>
      <c r="L332" s="108">
        <f>OPEX!J104</f>
        <v>0</v>
      </c>
      <c r="M332" s="108">
        <f>OPEX!K104</f>
        <v>0</v>
      </c>
      <c r="N332" s="108">
        <f>OPEX!L104</f>
        <v>0</v>
      </c>
      <c r="O332" s="108">
        <f>OPEX!M104</f>
        <v>0</v>
      </c>
      <c r="P332" s="108">
        <f>OPEX!N104</f>
        <v>0</v>
      </c>
      <c r="Q332" s="108">
        <f>OPEX!O104</f>
        <v>0</v>
      </c>
      <c r="R332" s="108">
        <f>OPEX!P104</f>
        <v>0</v>
      </c>
      <c r="S332" s="108">
        <f>OPEX!Q104</f>
        <v>0</v>
      </c>
      <c r="T332" s="108">
        <f>OPEX!R104</f>
        <v>0</v>
      </c>
      <c r="U332" s="108">
        <f>OPEX!S104</f>
        <v>0</v>
      </c>
      <c r="V332" s="108">
        <f>OPEX!T104</f>
        <v>0</v>
      </c>
      <c r="W332" s="108">
        <f>OPEX!U104</f>
        <v>0</v>
      </c>
      <c r="X332" s="108">
        <f>OPEX!V104</f>
        <v>0</v>
      </c>
      <c r="Y332" s="108">
        <f>OPEX!W104</f>
        <v>0</v>
      </c>
      <c r="Z332" s="108">
        <f>OPEX!X104</f>
        <v>0</v>
      </c>
      <c r="AA332" s="108">
        <f>OPEX!Y104</f>
        <v>0</v>
      </c>
      <c r="AB332" s="108">
        <f>OPEX!Z104</f>
        <v>0</v>
      </c>
      <c r="AC332" s="108">
        <f>OPEX!AA104</f>
        <v>0</v>
      </c>
      <c r="AD332" s="108">
        <f>OPEX!AB104</f>
        <v>0</v>
      </c>
      <c r="AE332" s="108">
        <f>OPEX!AC104</f>
        <v>0</v>
      </c>
      <c r="AF332" s="108">
        <f>OPEX!AD104</f>
        <v>0</v>
      </c>
      <c r="AG332" s="108">
        <f>OPEX!AE104</f>
        <v>0</v>
      </c>
      <c r="AH332" s="108">
        <f>OPEX!AF104</f>
        <v>0</v>
      </c>
      <c r="AI332" s="108">
        <f>OPEX!AG104</f>
        <v>0</v>
      </c>
      <c r="AJ332" s="108">
        <f>OPEX!AH104</f>
        <v>0</v>
      </c>
      <c r="AK332" s="108">
        <f>OPEX!AI104</f>
        <v>0</v>
      </c>
      <c r="AL332" s="108">
        <f>OPEX!AJ104</f>
        <v>0</v>
      </c>
      <c r="AM332" s="108">
        <f>OPEX!AK104</f>
        <v>0</v>
      </c>
      <c r="AN332" s="108">
        <f>OPEX!AL104</f>
        <v>0</v>
      </c>
      <c r="AO332" s="108">
        <f>OPEX!AM104</f>
        <v>0</v>
      </c>
      <c r="AP332" s="108">
        <f>OPEX!AN104</f>
        <v>0</v>
      </c>
      <c r="AQ332" s="108">
        <f>OPEX!AO104</f>
        <v>0</v>
      </c>
      <c r="AR332" s="108">
        <f>OPEX!AP104</f>
        <v>0</v>
      </c>
      <c r="AT332" s="39" t="s">
        <v>83</v>
      </c>
      <c r="AU332" s="39" t="s">
        <v>57</v>
      </c>
      <c r="AV332" s="39" t="s">
        <v>57</v>
      </c>
      <c r="AW332" s="39" t="s">
        <v>57</v>
      </c>
      <c r="AX332" s="39" t="s">
        <v>57</v>
      </c>
      <c r="AY332" s="39" t="s">
        <v>57</v>
      </c>
      <c r="AZ332" s="39" t="s">
        <v>57</v>
      </c>
      <c r="BA332" s="39" t="s">
        <v>57</v>
      </c>
      <c r="BB332" s="39" t="s">
        <v>57</v>
      </c>
      <c r="BC332" s="39" t="s">
        <v>57</v>
      </c>
      <c r="BE332" s="39" t="s">
        <v>52</v>
      </c>
      <c r="BF332" s="39" t="s">
        <v>52</v>
      </c>
      <c r="BG332" s="39" t="s">
        <v>57</v>
      </c>
      <c r="BH332" s="39" t="s">
        <v>57</v>
      </c>
      <c r="BI332" s="39" t="s">
        <v>57</v>
      </c>
      <c r="BJ332" s="39" t="s">
        <v>57</v>
      </c>
      <c r="BK332" s="39" t="s">
        <v>57</v>
      </c>
      <c r="BL332" s="39" t="s">
        <v>57</v>
      </c>
      <c r="BM332" s="39" t="s">
        <v>57</v>
      </c>
      <c r="BN332" s="39" t="s">
        <v>57</v>
      </c>
    </row>
    <row r="333" spans="4:66" outlineLevel="1">
      <c r="D333" s="12" t="str">
        <f>INDEX($AT333:$BC333,MATCH(General!$F$14,$AT$4:$BC$4,0))</f>
        <v>Price with taxes and subsidies</v>
      </c>
      <c r="E333" s="11" t="str">
        <f>General!$F$16&amp;" / "&amp;INDEX($BC333:$BL333,MATCH(General!$F$14,$BC$4:$BL$4,0))</f>
        <v>EUR / kWh</v>
      </c>
      <c r="I333" s="27">
        <f>SUM(I332,I334:I335)</f>
        <v>0</v>
      </c>
      <c r="J333" s="27">
        <f t="shared" ref="J333" si="294">SUM(J332,J334:J335)</f>
        <v>0</v>
      </c>
      <c r="K333" s="27">
        <f t="shared" ref="K333" si="295">SUM(K332,K334:K335)</f>
        <v>0</v>
      </c>
      <c r="L333" s="27">
        <f t="shared" ref="L333" si="296">SUM(L332,L334:L335)</f>
        <v>0</v>
      </c>
      <c r="M333" s="27">
        <f t="shared" ref="M333" si="297">SUM(M332,M334:M335)</f>
        <v>0</v>
      </c>
      <c r="N333" s="27">
        <f t="shared" ref="N333" si="298">SUM(N332,N334:N335)</f>
        <v>0</v>
      </c>
      <c r="O333" s="27">
        <f t="shared" ref="O333" si="299">SUM(O332,O334:O335)</f>
        <v>0</v>
      </c>
      <c r="P333" s="27">
        <f t="shared" ref="P333:AR333" si="300">SUM(P332,P334:P335)</f>
        <v>0</v>
      </c>
      <c r="Q333" s="27">
        <f t="shared" si="300"/>
        <v>0</v>
      </c>
      <c r="R333" s="27">
        <f t="shared" si="300"/>
        <v>0</v>
      </c>
      <c r="S333" s="27">
        <f t="shared" si="300"/>
        <v>0</v>
      </c>
      <c r="T333" s="27">
        <f t="shared" si="300"/>
        <v>0</v>
      </c>
      <c r="U333" s="27">
        <f t="shared" si="300"/>
        <v>0</v>
      </c>
      <c r="V333" s="27">
        <f t="shared" si="300"/>
        <v>0</v>
      </c>
      <c r="W333" s="27">
        <f t="shared" si="300"/>
        <v>0</v>
      </c>
      <c r="X333" s="27">
        <f t="shared" si="300"/>
        <v>0</v>
      </c>
      <c r="Y333" s="27">
        <f t="shared" si="300"/>
        <v>0</v>
      </c>
      <c r="Z333" s="27">
        <f t="shared" si="300"/>
        <v>0</v>
      </c>
      <c r="AA333" s="27">
        <f t="shared" si="300"/>
        <v>0</v>
      </c>
      <c r="AB333" s="27">
        <f t="shared" si="300"/>
        <v>0</v>
      </c>
      <c r="AC333" s="27">
        <f t="shared" si="300"/>
        <v>0</v>
      </c>
      <c r="AD333" s="27">
        <f t="shared" si="300"/>
        <v>0</v>
      </c>
      <c r="AE333" s="27">
        <f t="shared" si="300"/>
        <v>0</v>
      </c>
      <c r="AF333" s="27">
        <f t="shared" si="300"/>
        <v>0</v>
      </c>
      <c r="AG333" s="27">
        <f t="shared" si="300"/>
        <v>0</v>
      </c>
      <c r="AH333" s="27">
        <f t="shared" si="300"/>
        <v>0</v>
      </c>
      <c r="AI333" s="27">
        <f t="shared" si="300"/>
        <v>0</v>
      </c>
      <c r="AJ333" s="27">
        <f t="shared" si="300"/>
        <v>0</v>
      </c>
      <c r="AK333" s="27">
        <f t="shared" si="300"/>
        <v>0</v>
      </c>
      <c r="AL333" s="27">
        <f t="shared" si="300"/>
        <v>0</v>
      </c>
      <c r="AM333" s="27">
        <f t="shared" si="300"/>
        <v>0</v>
      </c>
      <c r="AN333" s="27">
        <f t="shared" si="300"/>
        <v>0</v>
      </c>
      <c r="AO333" s="27">
        <f t="shared" si="300"/>
        <v>0</v>
      </c>
      <c r="AP333" s="27">
        <f t="shared" si="300"/>
        <v>0</v>
      </c>
      <c r="AQ333" s="27">
        <f t="shared" si="300"/>
        <v>0</v>
      </c>
      <c r="AR333" s="27">
        <f t="shared" si="300"/>
        <v>0</v>
      </c>
      <c r="AT333" s="39" t="s">
        <v>78</v>
      </c>
      <c r="AU333" s="39" t="s">
        <v>57</v>
      </c>
      <c r="AV333" s="39" t="s">
        <v>57</v>
      </c>
      <c r="AW333" s="39" t="s">
        <v>57</v>
      </c>
      <c r="AX333" s="39" t="s">
        <v>57</v>
      </c>
      <c r="AY333" s="39" t="s">
        <v>57</v>
      </c>
      <c r="AZ333" s="39" t="s">
        <v>57</v>
      </c>
      <c r="BA333" s="39" t="s">
        <v>57</v>
      </c>
      <c r="BB333" s="39" t="s">
        <v>57</v>
      </c>
      <c r="BC333" s="39" t="s">
        <v>57</v>
      </c>
      <c r="BE333" s="39" t="s">
        <v>52</v>
      </c>
      <c r="BF333" s="39" t="s">
        <v>52</v>
      </c>
      <c r="BG333" s="39" t="s">
        <v>57</v>
      </c>
      <c r="BH333" s="39" t="s">
        <v>57</v>
      </c>
      <c r="BI333" s="39" t="s">
        <v>57</v>
      </c>
      <c r="BJ333" s="39" t="s">
        <v>57</v>
      </c>
      <c r="BK333" s="39" t="s">
        <v>57</v>
      </c>
      <c r="BL333" s="39" t="s">
        <v>57</v>
      </c>
      <c r="BM333" s="39" t="s">
        <v>57</v>
      </c>
      <c r="BN333" s="39" t="s">
        <v>57</v>
      </c>
    </row>
    <row r="334" spans="4:66" ht="12" outlineLevel="1">
      <c r="D334" s="40" t="str">
        <f>INDEX($AT334:$BC334,MATCH(General!$F$14,$AT$4:$BC$4,0))</f>
        <v>VAT / special taxes</v>
      </c>
      <c r="E334" s="18" t="str">
        <f>General!$F$16&amp;" / "&amp;INDEX($BC334:$BL334,MATCH(General!$F$14,$BC$4:$BL$4,0))</f>
        <v>EUR / kWh</v>
      </c>
      <c r="I334" s="117">
        <f>OPEX!G106</f>
        <v>0</v>
      </c>
      <c r="J334" s="117">
        <f>OPEX!H106</f>
        <v>0</v>
      </c>
      <c r="K334" s="117">
        <f>OPEX!I106</f>
        <v>0</v>
      </c>
      <c r="L334" s="117">
        <f>OPEX!J106</f>
        <v>0</v>
      </c>
      <c r="M334" s="117">
        <f>OPEX!K106</f>
        <v>0</v>
      </c>
      <c r="N334" s="117">
        <f>OPEX!L106</f>
        <v>0</v>
      </c>
      <c r="O334" s="117">
        <f>OPEX!M106</f>
        <v>0</v>
      </c>
      <c r="P334" s="117">
        <f>OPEX!N106</f>
        <v>0</v>
      </c>
      <c r="Q334" s="117">
        <f>OPEX!O106</f>
        <v>0</v>
      </c>
      <c r="R334" s="117">
        <f>OPEX!P106</f>
        <v>0</v>
      </c>
      <c r="S334" s="117">
        <f>OPEX!Q106</f>
        <v>0</v>
      </c>
      <c r="T334" s="117">
        <f>OPEX!R106</f>
        <v>0</v>
      </c>
      <c r="U334" s="117">
        <f>OPEX!S106</f>
        <v>0</v>
      </c>
      <c r="V334" s="117">
        <f>OPEX!T106</f>
        <v>0</v>
      </c>
      <c r="W334" s="117">
        <f>OPEX!U106</f>
        <v>0</v>
      </c>
      <c r="X334" s="117">
        <f>OPEX!V106</f>
        <v>0</v>
      </c>
      <c r="Y334" s="117">
        <f>OPEX!W106</f>
        <v>0</v>
      </c>
      <c r="Z334" s="117">
        <f>OPEX!X106</f>
        <v>0</v>
      </c>
      <c r="AA334" s="117">
        <f>OPEX!Y106</f>
        <v>0</v>
      </c>
      <c r="AB334" s="117">
        <f>OPEX!Z106</f>
        <v>0</v>
      </c>
      <c r="AC334" s="117">
        <f>OPEX!AA106</f>
        <v>0</v>
      </c>
      <c r="AD334" s="117">
        <f>OPEX!AB106</f>
        <v>0</v>
      </c>
      <c r="AE334" s="117">
        <f>OPEX!AC106</f>
        <v>0</v>
      </c>
      <c r="AF334" s="117">
        <f>OPEX!AD106</f>
        <v>0</v>
      </c>
      <c r="AG334" s="117">
        <f>OPEX!AE106</f>
        <v>0</v>
      </c>
      <c r="AH334" s="117">
        <f>OPEX!AF106</f>
        <v>0</v>
      </c>
      <c r="AI334" s="117">
        <f>OPEX!AG106</f>
        <v>0</v>
      </c>
      <c r="AJ334" s="117">
        <f>OPEX!AH106</f>
        <v>0</v>
      </c>
      <c r="AK334" s="117">
        <f>OPEX!AI106</f>
        <v>0</v>
      </c>
      <c r="AL334" s="117">
        <f>OPEX!AJ106</f>
        <v>0</v>
      </c>
      <c r="AM334" s="117">
        <f>OPEX!AK106</f>
        <v>0</v>
      </c>
      <c r="AN334" s="117">
        <f>OPEX!AL106</f>
        <v>0</v>
      </c>
      <c r="AO334" s="117">
        <f>OPEX!AM106</f>
        <v>0</v>
      </c>
      <c r="AP334" s="117">
        <f>OPEX!AN106</f>
        <v>0</v>
      </c>
      <c r="AQ334" s="117">
        <f>OPEX!AO106</f>
        <v>0</v>
      </c>
      <c r="AR334" s="117">
        <f>OPEX!AP106</f>
        <v>0</v>
      </c>
      <c r="AT334" s="39" t="s">
        <v>504</v>
      </c>
      <c r="AU334" s="39" t="s">
        <v>57</v>
      </c>
      <c r="AV334" s="39" t="s">
        <v>57</v>
      </c>
      <c r="AW334" s="39" t="s">
        <v>57</v>
      </c>
      <c r="AX334" s="39" t="s">
        <v>57</v>
      </c>
      <c r="AY334" s="39" t="s">
        <v>57</v>
      </c>
      <c r="AZ334" s="39" t="s">
        <v>57</v>
      </c>
      <c r="BA334" s="39" t="s">
        <v>57</v>
      </c>
      <c r="BB334" s="39" t="s">
        <v>57</v>
      </c>
      <c r="BC334" s="39" t="s">
        <v>57</v>
      </c>
      <c r="BE334" s="39" t="s">
        <v>52</v>
      </c>
      <c r="BF334" s="39" t="s">
        <v>52</v>
      </c>
      <c r="BG334" s="39" t="s">
        <v>57</v>
      </c>
      <c r="BH334" s="39" t="s">
        <v>57</v>
      </c>
      <c r="BI334" s="39" t="s">
        <v>57</v>
      </c>
      <c r="BJ334" s="39" t="s">
        <v>57</v>
      </c>
      <c r="BK334" s="39" t="s">
        <v>57</v>
      </c>
      <c r="BL334" s="39" t="s">
        <v>57</v>
      </c>
      <c r="BM334" s="39" t="s">
        <v>57</v>
      </c>
      <c r="BN334" s="39" t="s">
        <v>57</v>
      </c>
    </row>
    <row r="335" spans="4:66" ht="12" outlineLevel="1">
      <c r="D335" s="40" t="str">
        <f>INDEX($AT335:$BC335,MATCH(General!$F$14,$AT$4:$BC$4,0))</f>
        <v>Subsidies</v>
      </c>
      <c r="E335" s="18" t="str">
        <f>General!$F$16&amp;" / "&amp;INDEX($BC335:$BL335,MATCH(General!$F$14,$BC$4:$BL$4,0))</f>
        <v>EUR / kWh</v>
      </c>
      <c r="I335" s="117">
        <f>OPEX!G107</f>
        <v>0</v>
      </c>
      <c r="J335" s="117">
        <f>OPEX!H107</f>
        <v>0</v>
      </c>
      <c r="K335" s="117">
        <f>OPEX!I107</f>
        <v>0</v>
      </c>
      <c r="L335" s="117">
        <f>OPEX!J107</f>
        <v>0</v>
      </c>
      <c r="M335" s="117">
        <f>OPEX!K107</f>
        <v>0</v>
      </c>
      <c r="N335" s="117">
        <f>OPEX!L107</f>
        <v>0</v>
      </c>
      <c r="O335" s="117">
        <f>OPEX!M107</f>
        <v>0</v>
      </c>
      <c r="P335" s="117">
        <f>OPEX!N107</f>
        <v>0</v>
      </c>
      <c r="Q335" s="117">
        <f>OPEX!O107</f>
        <v>0</v>
      </c>
      <c r="R335" s="117">
        <f>OPEX!P107</f>
        <v>0</v>
      </c>
      <c r="S335" s="117">
        <f>OPEX!Q107</f>
        <v>0</v>
      </c>
      <c r="T335" s="117">
        <f>OPEX!R107</f>
        <v>0</v>
      </c>
      <c r="U335" s="117">
        <f>OPEX!S107</f>
        <v>0</v>
      </c>
      <c r="V335" s="117">
        <f>OPEX!T107</f>
        <v>0</v>
      </c>
      <c r="W335" s="117">
        <f>OPEX!U107</f>
        <v>0</v>
      </c>
      <c r="X335" s="117">
        <f>OPEX!V107</f>
        <v>0</v>
      </c>
      <c r="Y335" s="117">
        <f>OPEX!W107</f>
        <v>0</v>
      </c>
      <c r="Z335" s="117">
        <f>OPEX!X107</f>
        <v>0</v>
      </c>
      <c r="AA335" s="117">
        <f>OPEX!Y107</f>
        <v>0</v>
      </c>
      <c r="AB335" s="117">
        <f>OPEX!Z107</f>
        <v>0</v>
      </c>
      <c r="AC335" s="117">
        <f>OPEX!AA107</f>
        <v>0</v>
      </c>
      <c r="AD335" s="117">
        <f>OPEX!AB107</f>
        <v>0</v>
      </c>
      <c r="AE335" s="117">
        <f>OPEX!AC107</f>
        <v>0</v>
      </c>
      <c r="AF335" s="117">
        <f>OPEX!AD107</f>
        <v>0</v>
      </c>
      <c r="AG335" s="117">
        <f>OPEX!AE107</f>
        <v>0</v>
      </c>
      <c r="AH335" s="117">
        <f>OPEX!AF107</f>
        <v>0</v>
      </c>
      <c r="AI335" s="117">
        <f>OPEX!AG107</f>
        <v>0</v>
      </c>
      <c r="AJ335" s="117">
        <f>OPEX!AH107</f>
        <v>0</v>
      </c>
      <c r="AK335" s="117">
        <f>OPEX!AI107</f>
        <v>0</v>
      </c>
      <c r="AL335" s="117">
        <f>OPEX!AJ107</f>
        <v>0</v>
      </c>
      <c r="AM335" s="117">
        <f>OPEX!AK107</f>
        <v>0</v>
      </c>
      <c r="AN335" s="117">
        <f>OPEX!AL107</f>
        <v>0</v>
      </c>
      <c r="AO335" s="117">
        <f>OPEX!AM107</f>
        <v>0</v>
      </c>
      <c r="AP335" s="117">
        <f>OPEX!AN107</f>
        <v>0</v>
      </c>
      <c r="AQ335" s="117">
        <f>OPEX!AO107</f>
        <v>0</v>
      </c>
      <c r="AR335" s="117">
        <f>OPEX!AP107</f>
        <v>0</v>
      </c>
      <c r="AT335" s="39" t="s">
        <v>505</v>
      </c>
      <c r="AU335" s="39" t="s">
        <v>57</v>
      </c>
      <c r="AV335" s="39" t="s">
        <v>57</v>
      </c>
      <c r="AW335" s="39" t="s">
        <v>57</v>
      </c>
      <c r="AX335" s="39" t="s">
        <v>57</v>
      </c>
      <c r="AY335" s="39" t="s">
        <v>57</v>
      </c>
      <c r="AZ335" s="39" t="s">
        <v>57</v>
      </c>
      <c r="BA335" s="39" t="s">
        <v>57</v>
      </c>
      <c r="BB335" s="39" t="s">
        <v>57</v>
      </c>
      <c r="BC335" s="39" t="s">
        <v>57</v>
      </c>
      <c r="BE335" s="39" t="s">
        <v>52</v>
      </c>
      <c r="BF335" s="39" t="s">
        <v>52</v>
      </c>
      <c r="BG335" s="39" t="s">
        <v>57</v>
      </c>
      <c r="BH335" s="39" t="s">
        <v>57</v>
      </c>
      <c r="BI335" s="39" t="s">
        <v>57</v>
      </c>
      <c r="BJ335" s="39" t="s">
        <v>57</v>
      </c>
      <c r="BK335" s="39" t="s">
        <v>57</v>
      </c>
      <c r="BL335" s="39" t="s">
        <v>57</v>
      </c>
      <c r="BM335" s="39" t="s">
        <v>57</v>
      </c>
      <c r="BN335" s="39" t="s">
        <v>57</v>
      </c>
    </row>
    <row r="336" spans="4:66" outlineLevel="1">
      <c r="D336" s="41" t="str">
        <f>INDEX($AT336:$BC336,MATCH(General!$F$14,$AT$4:$BC$4,0))</f>
        <v>Total cost - without taxes and subsidies</v>
      </c>
      <c r="E336" s="17" t="str">
        <f>General!$F$16</f>
        <v>EUR</v>
      </c>
      <c r="F336" s="28">
        <f>SUM(I336:AR336)</f>
        <v>0</v>
      </c>
      <c r="I336" s="16">
        <f>I331*I332</f>
        <v>0</v>
      </c>
      <c r="J336" s="16">
        <f t="shared" ref="J336:P336" si="301">J331*J332</f>
        <v>0</v>
      </c>
      <c r="K336" s="16">
        <f t="shared" si="301"/>
        <v>0</v>
      </c>
      <c r="L336" s="16">
        <f t="shared" si="301"/>
        <v>0</v>
      </c>
      <c r="M336" s="16">
        <f t="shared" si="301"/>
        <v>0</v>
      </c>
      <c r="N336" s="16">
        <f t="shared" si="301"/>
        <v>0</v>
      </c>
      <c r="O336" s="16">
        <f t="shared" si="301"/>
        <v>0</v>
      </c>
      <c r="P336" s="16">
        <f t="shared" si="301"/>
        <v>0</v>
      </c>
      <c r="Q336" s="16">
        <f t="shared" ref="Q336:AR336" si="302">Q331*Q332</f>
        <v>0</v>
      </c>
      <c r="R336" s="16">
        <f t="shared" si="302"/>
        <v>0</v>
      </c>
      <c r="S336" s="16">
        <f t="shared" si="302"/>
        <v>0</v>
      </c>
      <c r="T336" s="16">
        <f t="shared" si="302"/>
        <v>0</v>
      </c>
      <c r="U336" s="16">
        <f t="shared" si="302"/>
        <v>0</v>
      </c>
      <c r="V336" s="16">
        <f t="shared" si="302"/>
        <v>0</v>
      </c>
      <c r="W336" s="16">
        <f t="shared" si="302"/>
        <v>0</v>
      </c>
      <c r="X336" s="16">
        <f t="shared" si="302"/>
        <v>0</v>
      </c>
      <c r="Y336" s="16">
        <f t="shared" si="302"/>
        <v>0</v>
      </c>
      <c r="Z336" s="16">
        <f t="shared" si="302"/>
        <v>0</v>
      </c>
      <c r="AA336" s="16">
        <f t="shared" si="302"/>
        <v>0</v>
      </c>
      <c r="AB336" s="16">
        <f t="shared" si="302"/>
        <v>0</v>
      </c>
      <c r="AC336" s="16">
        <f t="shared" si="302"/>
        <v>0</v>
      </c>
      <c r="AD336" s="16">
        <f t="shared" si="302"/>
        <v>0</v>
      </c>
      <c r="AE336" s="16">
        <f t="shared" si="302"/>
        <v>0</v>
      </c>
      <c r="AF336" s="16">
        <f t="shared" si="302"/>
        <v>0</v>
      </c>
      <c r="AG336" s="16">
        <f t="shared" si="302"/>
        <v>0</v>
      </c>
      <c r="AH336" s="16">
        <f t="shared" si="302"/>
        <v>0</v>
      </c>
      <c r="AI336" s="16">
        <f t="shared" si="302"/>
        <v>0</v>
      </c>
      <c r="AJ336" s="16">
        <f t="shared" si="302"/>
        <v>0</v>
      </c>
      <c r="AK336" s="16">
        <f t="shared" si="302"/>
        <v>0</v>
      </c>
      <c r="AL336" s="16">
        <f t="shared" si="302"/>
        <v>0</v>
      </c>
      <c r="AM336" s="16">
        <f t="shared" si="302"/>
        <v>0</v>
      </c>
      <c r="AN336" s="16">
        <f t="shared" si="302"/>
        <v>0</v>
      </c>
      <c r="AO336" s="16">
        <f t="shared" si="302"/>
        <v>0</v>
      </c>
      <c r="AP336" s="16">
        <f t="shared" si="302"/>
        <v>0</v>
      </c>
      <c r="AQ336" s="16">
        <f t="shared" si="302"/>
        <v>0</v>
      </c>
      <c r="AR336" s="16">
        <f t="shared" si="302"/>
        <v>0</v>
      </c>
      <c r="AT336" s="39" t="s">
        <v>88</v>
      </c>
      <c r="AU336" s="39" t="s">
        <v>57</v>
      </c>
      <c r="AV336" s="39" t="s">
        <v>57</v>
      </c>
      <c r="AW336" s="39" t="s">
        <v>57</v>
      </c>
      <c r="AX336" s="39" t="s">
        <v>57</v>
      </c>
      <c r="AY336" s="39" t="s">
        <v>57</v>
      </c>
      <c r="AZ336" s="39" t="s">
        <v>57</v>
      </c>
      <c r="BA336" s="39" t="s">
        <v>57</v>
      </c>
      <c r="BB336" s="39" t="s">
        <v>57</v>
      </c>
      <c r="BC336" s="39" t="s">
        <v>57</v>
      </c>
      <c r="BE336" s="8"/>
      <c r="BF336" s="8"/>
      <c r="BG336" s="8"/>
      <c r="BH336" s="8"/>
      <c r="BI336" s="8"/>
      <c r="BJ336" s="8"/>
      <c r="BK336" s="8"/>
      <c r="BL336" s="8"/>
      <c r="BM336" s="8"/>
      <c r="BN336" s="8"/>
    </row>
    <row r="337" spans="4:66" outlineLevel="1">
      <c r="D337" s="41" t="str">
        <f>INDEX($AT337:$BC337,MATCH(General!$F$14,$AT$4:$BC$4,0))</f>
        <v>Total cost - with taxes and subsidies</v>
      </c>
      <c r="E337" s="17" t="str">
        <f>General!$F$16</f>
        <v>EUR</v>
      </c>
      <c r="F337" s="28">
        <f>SUM(I337:AR337)</f>
        <v>0</v>
      </c>
      <c r="I337" s="16">
        <f>I331*I333</f>
        <v>0</v>
      </c>
      <c r="J337" s="16">
        <f t="shared" ref="J337:P337" si="303">J331*J333</f>
        <v>0</v>
      </c>
      <c r="K337" s="16">
        <f t="shared" si="303"/>
        <v>0</v>
      </c>
      <c r="L337" s="16">
        <f t="shared" si="303"/>
        <v>0</v>
      </c>
      <c r="M337" s="16">
        <f t="shared" si="303"/>
        <v>0</v>
      </c>
      <c r="N337" s="16">
        <f t="shared" si="303"/>
        <v>0</v>
      </c>
      <c r="O337" s="16">
        <f t="shared" si="303"/>
        <v>0</v>
      </c>
      <c r="P337" s="16">
        <f t="shared" si="303"/>
        <v>0</v>
      </c>
      <c r="Q337" s="16">
        <f t="shared" ref="Q337:AR337" si="304">Q331*Q333</f>
        <v>0</v>
      </c>
      <c r="R337" s="16">
        <f t="shared" si="304"/>
        <v>0</v>
      </c>
      <c r="S337" s="16">
        <f t="shared" si="304"/>
        <v>0</v>
      </c>
      <c r="T337" s="16">
        <f t="shared" si="304"/>
        <v>0</v>
      </c>
      <c r="U337" s="16">
        <f t="shared" si="304"/>
        <v>0</v>
      </c>
      <c r="V337" s="16">
        <f t="shared" si="304"/>
        <v>0</v>
      </c>
      <c r="W337" s="16">
        <f t="shared" si="304"/>
        <v>0</v>
      </c>
      <c r="X337" s="16">
        <f t="shared" si="304"/>
        <v>0</v>
      </c>
      <c r="Y337" s="16">
        <f t="shared" si="304"/>
        <v>0</v>
      </c>
      <c r="Z337" s="16">
        <f t="shared" si="304"/>
        <v>0</v>
      </c>
      <c r="AA337" s="16">
        <f t="shared" si="304"/>
        <v>0</v>
      </c>
      <c r="AB337" s="16">
        <f t="shared" si="304"/>
        <v>0</v>
      </c>
      <c r="AC337" s="16">
        <f t="shared" si="304"/>
        <v>0</v>
      </c>
      <c r="AD337" s="16">
        <f t="shared" si="304"/>
        <v>0</v>
      </c>
      <c r="AE337" s="16">
        <f t="shared" si="304"/>
        <v>0</v>
      </c>
      <c r="AF337" s="16">
        <f t="shared" si="304"/>
        <v>0</v>
      </c>
      <c r="AG337" s="16">
        <f t="shared" si="304"/>
        <v>0</v>
      </c>
      <c r="AH337" s="16">
        <f t="shared" si="304"/>
        <v>0</v>
      </c>
      <c r="AI337" s="16">
        <f t="shared" si="304"/>
        <v>0</v>
      </c>
      <c r="AJ337" s="16">
        <f t="shared" si="304"/>
        <v>0</v>
      </c>
      <c r="AK337" s="16">
        <f t="shared" si="304"/>
        <v>0</v>
      </c>
      <c r="AL337" s="16">
        <f t="shared" si="304"/>
        <v>0</v>
      </c>
      <c r="AM337" s="16">
        <f t="shared" si="304"/>
        <v>0</v>
      </c>
      <c r="AN337" s="16">
        <f t="shared" si="304"/>
        <v>0</v>
      </c>
      <c r="AO337" s="16">
        <f t="shared" si="304"/>
        <v>0</v>
      </c>
      <c r="AP337" s="16">
        <f t="shared" si="304"/>
        <v>0</v>
      </c>
      <c r="AQ337" s="16">
        <f t="shared" si="304"/>
        <v>0</v>
      </c>
      <c r="AR337" s="16">
        <f t="shared" si="304"/>
        <v>0</v>
      </c>
      <c r="AT337" s="39" t="s">
        <v>89</v>
      </c>
      <c r="AU337" s="39" t="s">
        <v>57</v>
      </c>
      <c r="AV337" s="39" t="s">
        <v>57</v>
      </c>
      <c r="AW337" s="39" t="s">
        <v>57</v>
      </c>
      <c r="AX337" s="39" t="s">
        <v>57</v>
      </c>
      <c r="AY337" s="39" t="s">
        <v>57</v>
      </c>
      <c r="AZ337" s="39" t="s">
        <v>57</v>
      </c>
      <c r="BA337" s="39" t="s">
        <v>57</v>
      </c>
      <c r="BB337" s="39" t="s">
        <v>57</v>
      </c>
      <c r="BC337" s="39" t="s">
        <v>57</v>
      </c>
      <c r="BE337" s="8"/>
      <c r="BF337" s="8"/>
      <c r="BG337" s="8"/>
      <c r="BH337" s="8"/>
      <c r="BI337" s="8"/>
      <c r="BJ337" s="8"/>
      <c r="BK337" s="8"/>
      <c r="BL337" s="8"/>
      <c r="BM337" s="8"/>
      <c r="BN337" s="8"/>
    </row>
    <row r="338" spans="4:66" outlineLevel="1">
      <c r="E338" s="11"/>
    </row>
    <row r="339" spans="4:66" outlineLevel="1">
      <c r="D339" s="2" t="str">
        <f>INDEX($AT339:$BC339,MATCH(General!$F$14,$AT$4:$BC$4,0))</f>
        <v>LPG</v>
      </c>
      <c r="E339" s="11"/>
      <c r="AT339" s="39" t="s">
        <v>68</v>
      </c>
      <c r="AU339" s="39" t="s">
        <v>57</v>
      </c>
      <c r="AV339" s="39" t="s">
        <v>57</v>
      </c>
      <c r="AW339" s="39" t="s">
        <v>57</v>
      </c>
      <c r="AX339" s="39" t="s">
        <v>57</v>
      </c>
      <c r="AY339" s="39" t="s">
        <v>57</v>
      </c>
      <c r="AZ339" s="39" t="s">
        <v>57</v>
      </c>
      <c r="BA339" s="39" t="s">
        <v>57</v>
      </c>
      <c r="BB339" s="39" t="s">
        <v>57</v>
      </c>
      <c r="BC339" s="39" t="s">
        <v>57</v>
      </c>
    </row>
    <row r="340" spans="4:66" outlineLevel="1">
      <c r="D340" s="12" t="str">
        <f>INDEX($AT340:$BC340,MATCH(General!$F$14,$AT$4:$BC$4,0))</f>
        <v>Quantity</v>
      </c>
      <c r="E340" s="11" t="str">
        <f>INDEX($BC340:$BL340,MATCH(General!$F$14,$BC$4:$BL$4,0))</f>
        <v>kWh</v>
      </c>
      <c r="F340" s="25">
        <f>SUM(I340:AR340)</f>
        <v>0</v>
      </c>
      <c r="I340" s="104">
        <f>OPEX!G109</f>
        <v>0</v>
      </c>
      <c r="J340" s="104">
        <f>OPEX!H109</f>
        <v>0</v>
      </c>
      <c r="K340" s="104">
        <f>OPEX!I109</f>
        <v>0</v>
      </c>
      <c r="L340" s="104">
        <f>OPEX!J109</f>
        <v>0</v>
      </c>
      <c r="M340" s="104">
        <f>OPEX!K109</f>
        <v>0</v>
      </c>
      <c r="N340" s="104">
        <f>OPEX!L109</f>
        <v>0</v>
      </c>
      <c r="O340" s="104">
        <f>OPEX!M109</f>
        <v>0</v>
      </c>
      <c r="P340" s="104">
        <f>OPEX!N109</f>
        <v>0</v>
      </c>
      <c r="Q340" s="104">
        <f>OPEX!O109</f>
        <v>0</v>
      </c>
      <c r="R340" s="104">
        <f>OPEX!P109</f>
        <v>0</v>
      </c>
      <c r="S340" s="104">
        <f>OPEX!Q109</f>
        <v>0</v>
      </c>
      <c r="T340" s="104">
        <f>OPEX!R109</f>
        <v>0</v>
      </c>
      <c r="U340" s="104">
        <f>OPEX!S109</f>
        <v>0</v>
      </c>
      <c r="V340" s="104">
        <f>OPEX!T109</f>
        <v>0</v>
      </c>
      <c r="W340" s="104">
        <f>OPEX!U109</f>
        <v>0</v>
      </c>
      <c r="X340" s="104">
        <f>OPEX!V109</f>
        <v>0</v>
      </c>
      <c r="Y340" s="104">
        <f>OPEX!W109</f>
        <v>0</v>
      </c>
      <c r="Z340" s="104">
        <f>OPEX!X109</f>
        <v>0</v>
      </c>
      <c r="AA340" s="104">
        <f>OPEX!Y109</f>
        <v>0</v>
      </c>
      <c r="AB340" s="104">
        <f>OPEX!Z109</f>
        <v>0</v>
      </c>
      <c r="AC340" s="104">
        <f>OPEX!AA109</f>
        <v>0</v>
      </c>
      <c r="AD340" s="104">
        <f>OPEX!AB109</f>
        <v>0</v>
      </c>
      <c r="AE340" s="104">
        <f>OPEX!AC109</f>
        <v>0</v>
      </c>
      <c r="AF340" s="104">
        <f>OPEX!AD109</f>
        <v>0</v>
      </c>
      <c r="AG340" s="104">
        <f>OPEX!AE109</f>
        <v>0</v>
      </c>
      <c r="AH340" s="104">
        <f>OPEX!AF109</f>
        <v>0</v>
      </c>
      <c r="AI340" s="104">
        <f>OPEX!AG109</f>
        <v>0</v>
      </c>
      <c r="AJ340" s="104">
        <f>OPEX!AH109</f>
        <v>0</v>
      </c>
      <c r="AK340" s="104">
        <f>OPEX!AI109</f>
        <v>0</v>
      </c>
      <c r="AL340" s="104">
        <f>OPEX!AJ109</f>
        <v>0</v>
      </c>
      <c r="AM340" s="104">
        <f>OPEX!AK109</f>
        <v>0</v>
      </c>
      <c r="AN340" s="104">
        <f>OPEX!AL109</f>
        <v>0</v>
      </c>
      <c r="AO340" s="104">
        <f>OPEX!AM109</f>
        <v>0</v>
      </c>
      <c r="AP340" s="104">
        <f>OPEX!AN109</f>
        <v>0</v>
      </c>
      <c r="AQ340" s="104">
        <f>OPEX!AO109</f>
        <v>0</v>
      </c>
      <c r="AR340" s="104">
        <f>OPEX!AP109</f>
        <v>0</v>
      </c>
      <c r="AT340" s="39" t="s">
        <v>51</v>
      </c>
      <c r="AU340" s="39" t="s">
        <v>57</v>
      </c>
      <c r="AV340" s="39" t="s">
        <v>57</v>
      </c>
      <c r="AW340" s="39" t="s">
        <v>57</v>
      </c>
      <c r="AX340" s="39" t="s">
        <v>57</v>
      </c>
      <c r="AY340" s="39" t="s">
        <v>57</v>
      </c>
      <c r="AZ340" s="39" t="s">
        <v>57</v>
      </c>
      <c r="BA340" s="39" t="s">
        <v>57</v>
      </c>
      <c r="BB340" s="39" t="s">
        <v>57</v>
      </c>
      <c r="BC340" s="39" t="s">
        <v>57</v>
      </c>
      <c r="BE340" s="39" t="s">
        <v>52</v>
      </c>
      <c r="BF340" s="39" t="s">
        <v>52</v>
      </c>
      <c r="BG340" s="39" t="s">
        <v>57</v>
      </c>
      <c r="BH340" s="39" t="s">
        <v>57</v>
      </c>
      <c r="BI340" s="39" t="s">
        <v>57</v>
      </c>
      <c r="BJ340" s="39" t="s">
        <v>57</v>
      </c>
      <c r="BK340" s="39" t="s">
        <v>57</v>
      </c>
      <c r="BL340" s="39" t="s">
        <v>57</v>
      </c>
      <c r="BM340" s="39" t="s">
        <v>57</v>
      </c>
      <c r="BN340" s="39" t="s">
        <v>57</v>
      </c>
    </row>
    <row r="341" spans="4:66" outlineLevel="1">
      <c r="D341" s="12" t="str">
        <f>INDEX($AT341:$BC341,MATCH(General!$F$14,$AT$4:$BC$4,0))</f>
        <v>Price without taxes and subsidies</v>
      </c>
      <c r="E341" s="11" t="str">
        <f>General!$F$16&amp;" / "&amp;INDEX($BC341:$BL341,MATCH(General!$F$14,$BC$4:$BL$4,0))</f>
        <v>EUR / kWh</v>
      </c>
      <c r="I341" s="108">
        <f>OPEX!G110</f>
        <v>0</v>
      </c>
      <c r="J341" s="108">
        <f>OPEX!H110</f>
        <v>0</v>
      </c>
      <c r="K341" s="108">
        <f>OPEX!I110</f>
        <v>0</v>
      </c>
      <c r="L341" s="108">
        <f>OPEX!J110</f>
        <v>0</v>
      </c>
      <c r="M341" s="108">
        <f>OPEX!K110</f>
        <v>0</v>
      </c>
      <c r="N341" s="108">
        <f>OPEX!L110</f>
        <v>0</v>
      </c>
      <c r="O341" s="108">
        <f>OPEX!M110</f>
        <v>0</v>
      </c>
      <c r="P341" s="108">
        <f>OPEX!N110</f>
        <v>0</v>
      </c>
      <c r="Q341" s="108">
        <f>OPEX!O110</f>
        <v>0</v>
      </c>
      <c r="R341" s="108">
        <f>OPEX!P110</f>
        <v>0</v>
      </c>
      <c r="S341" s="108">
        <f>OPEX!Q110</f>
        <v>0</v>
      </c>
      <c r="T341" s="108">
        <f>OPEX!R110</f>
        <v>0</v>
      </c>
      <c r="U341" s="108">
        <f>OPEX!S110</f>
        <v>0</v>
      </c>
      <c r="V341" s="108">
        <f>OPEX!T110</f>
        <v>0</v>
      </c>
      <c r="W341" s="108">
        <f>OPEX!U110</f>
        <v>0</v>
      </c>
      <c r="X341" s="108">
        <f>OPEX!V110</f>
        <v>0</v>
      </c>
      <c r="Y341" s="108">
        <f>OPEX!W110</f>
        <v>0</v>
      </c>
      <c r="Z341" s="108">
        <f>OPEX!X110</f>
        <v>0</v>
      </c>
      <c r="AA341" s="108">
        <f>OPEX!Y110</f>
        <v>0</v>
      </c>
      <c r="AB341" s="108">
        <f>OPEX!Z110</f>
        <v>0</v>
      </c>
      <c r="AC341" s="108">
        <f>OPEX!AA110</f>
        <v>0</v>
      </c>
      <c r="AD341" s="108">
        <f>OPEX!AB110</f>
        <v>0</v>
      </c>
      <c r="AE341" s="108">
        <f>OPEX!AC110</f>
        <v>0</v>
      </c>
      <c r="AF341" s="108">
        <f>OPEX!AD110</f>
        <v>0</v>
      </c>
      <c r="AG341" s="108">
        <f>OPEX!AE110</f>
        <v>0</v>
      </c>
      <c r="AH341" s="108">
        <f>OPEX!AF110</f>
        <v>0</v>
      </c>
      <c r="AI341" s="108">
        <f>OPEX!AG110</f>
        <v>0</v>
      </c>
      <c r="AJ341" s="108">
        <f>OPEX!AH110</f>
        <v>0</v>
      </c>
      <c r="AK341" s="108">
        <f>OPEX!AI110</f>
        <v>0</v>
      </c>
      <c r="AL341" s="108">
        <f>OPEX!AJ110</f>
        <v>0</v>
      </c>
      <c r="AM341" s="108">
        <f>OPEX!AK110</f>
        <v>0</v>
      </c>
      <c r="AN341" s="108">
        <f>OPEX!AL110</f>
        <v>0</v>
      </c>
      <c r="AO341" s="108">
        <f>OPEX!AM110</f>
        <v>0</v>
      </c>
      <c r="AP341" s="108">
        <f>OPEX!AN110</f>
        <v>0</v>
      </c>
      <c r="AQ341" s="108">
        <f>OPEX!AO110</f>
        <v>0</v>
      </c>
      <c r="AR341" s="108">
        <f>OPEX!AP110</f>
        <v>0</v>
      </c>
      <c r="AT341" s="39" t="s">
        <v>83</v>
      </c>
      <c r="AU341" s="39" t="s">
        <v>57</v>
      </c>
      <c r="AV341" s="39" t="s">
        <v>57</v>
      </c>
      <c r="AW341" s="39" t="s">
        <v>57</v>
      </c>
      <c r="AX341" s="39" t="s">
        <v>57</v>
      </c>
      <c r="AY341" s="39" t="s">
        <v>57</v>
      </c>
      <c r="AZ341" s="39" t="s">
        <v>57</v>
      </c>
      <c r="BA341" s="39" t="s">
        <v>57</v>
      </c>
      <c r="BB341" s="39" t="s">
        <v>57</v>
      </c>
      <c r="BC341" s="39" t="s">
        <v>57</v>
      </c>
      <c r="BE341" s="39" t="s">
        <v>52</v>
      </c>
      <c r="BF341" s="39" t="s">
        <v>52</v>
      </c>
      <c r="BG341" s="39" t="s">
        <v>57</v>
      </c>
      <c r="BH341" s="39" t="s">
        <v>57</v>
      </c>
      <c r="BI341" s="39" t="s">
        <v>57</v>
      </c>
      <c r="BJ341" s="39" t="s">
        <v>57</v>
      </c>
      <c r="BK341" s="39" t="s">
        <v>57</v>
      </c>
      <c r="BL341" s="39" t="s">
        <v>57</v>
      </c>
      <c r="BM341" s="39" t="s">
        <v>57</v>
      </c>
      <c r="BN341" s="39" t="s">
        <v>57</v>
      </c>
    </row>
    <row r="342" spans="4:66" outlineLevel="1">
      <c r="D342" s="12" t="str">
        <f>INDEX($AT342:$BC342,MATCH(General!$F$14,$AT$4:$BC$4,0))</f>
        <v>Price with taxes and subsidies</v>
      </c>
      <c r="E342" s="11" t="str">
        <f>General!$F$16&amp;" / "&amp;INDEX($BC342:$BL342,MATCH(General!$F$14,$BC$4:$BL$4,0))</f>
        <v>EUR / kWh</v>
      </c>
      <c r="I342" s="27">
        <f>SUM(I341,I343:I344)</f>
        <v>0</v>
      </c>
      <c r="J342" s="27">
        <f t="shared" ref="J342" si="305">SUM(J341,J343:J344)</f>
        <v>0</v>
      </c>
      <c r="K342" s="27">
        <f t="shared" ref="K342" si="306">SUM(K341,K343:K344)</f>
        <v>0</v>
      </c>
      <c r="L342" s="27">
        <f t="shared" ref="L342" si="307">SUM(L341,L343:L344)</f>
        <v>0</v>
      </c>
      <c r="M342" s="27">
        <f t="shared" ref="M342" si="308">SUM(M341,M343:M344)</f>
        <v>0</v>
      </c>
      <c r="N342" s="27">
        <f t="shared" ref="N342" si="309">SUM(N341,N343:N344)</f>
        <v>0</v>
      </c>
      <c r="O342" s="27">
        <f t="shared" ref="O342" si="310">SUM(O341,O343:O344)</f>
        <v>0</v>
      </c>
      <c r="P342" s="27">
        <f t="shared" ref="P342:AR342" si="311">SUM(P341,P343:P344)</f>
        <v>0</v>
      </c>
      <c r="Q342" s="27">
        <f t="shared" si="311"/>
        <v>0</v>
      </c>
      <c r="R342" s="27">
        <f t="shared" si="311"/>
        <v>0</v>
      </c>
      <c r="S342" s="27">
        <f t="shared" si="311"/>
        <v>0</v>
      </c>
      <c r="T342" s="27">
        <f t="shared" si="311"/>
        <v>0</v>
      </c>
      <c r="U342" s="27">
        <f t="shared" si="311"/>
        <v>0</v>
      </c>
      <c r="V342" s="27">
        <f t="shared" si="311"/>
        <v>0</v>
      </c>
      <c r="W342" s="27">
        <f t="shared" si="311"/>
        <v>0</v>
      </c>
      <c r="X342" s="27">
        <f t="shared" si="311"/>
        <v>0</v>
      </c>
      <c r="Y342" s="27">
        <f t="shared" si="311"/>
        <v>0</v>
      </c>
      <c r="Z342" s="27">
        <f t="shared" si="311"/>
        <v>0</v>
      </c>
      <c r="AA342" s="27">
        <f t="shared" si="311"/>
        <v>0</v>
      </c>
      <c r="AB342" s="27">
        <f t="shared" si="311"/>
        <v>0</v>
      </c>
      <c r="AC342" s="27">
        <f t="shared" si="311"/>
        <v>0</v>
      </c>
      <c r="AD342" s="27">
        <f t="shared" si="311"/>
        <v>0</v>
      </c>
      <c r="AE342" s="27">
        <f t="shared" si="311"/>
        <v>0</v>
      </c>
      <c r="AF342" s="27">
        <f t="shared" si="311"/>
        <v>0</v>
      </c>
      <c r="AG342" s="27">
        <f t="shared" si="311"/>
        <v>0</v>
      </c>
      <c r="AH342" s="27">
        <f t="shared" si="311"/>
        <v>0</v>
      </c>
      <c r="AI342" s="27">
        <f t="shared" si="311"/>
        <v>0</v>
      </c>
      <c r="AJ342" s="27">
        <f t="shared" si="311"/>
        <v>0</v>
      </c>
      <c r="AK342" s="27">
        <f t="shared" si="311"/>
        <v>0</v>
      </c>
      <c r="AL342" s="27">
        <f t="shared" si="311"/>
        <v>0</v>
      </c>
      <c r="AM342" s="27">
        <f t="shared" si="311"/>
        <v>0</v>
      </c>
      <c r="AN342" s="27">
        <f t="shared" si="311"/>
        <v>0</v>
      </c>
      <c r="AO342" s="27">
        <f t="shared" si="311"/>
        <v>0</v>
      </c>
      <c r="AP342" s="27">
        <f t="shared" si="311"/>
        <v>0</v>
      </c>
      <c r="AQ342" s="27">
        <f t="shared" si="311"/>
        <v>0</v>
      </c>
      <c r="AR342" s="27">
        <f t="shared" si="311"/>
        <v>0</v>
      </c>
      <c r="AT342" s="39" t="s">
        <v>78</v>
      </c>
      <c r="AU342" s="39" t="s">
        <v>57</v>
      </c>
      <c r="AV342" s="39" t="s">
        <v>57</v>
      </c>
      <c r="AW342" s="39" t="s">
        <v>57</v>
      </c>
      <c r="AX342" s="39" t="s">
        <v>57</v>
      </c>
      <c r="AY342" s="39" t="s">
        <v>57</v>
      </c>
      <c r="AZ342" s="39" t="s">
        <v>57</v>
      </c>
      <c r="BA342" s="39" t="s">
        <v>57</v>
      </c>
      <c r="BB342" s="39" t="s">
        <v>57</v>
      </c>
      <c r="BC342" s="39" t="s">
        <v>57</v>
      </c>
      <c r="BE342" s="39" t="s">
        <v>52</v>
      </c>
      <c r="BF342" s="39" t="s">
        <v>52</v>
      </c>
      <c r="BG342" s="39" t="s">
        <v>57</v>
      </c>
      <c r="BH342" s="39" t="s">
        <v>57</v>
      </c>
      <c r="BI342" s="39" t="s">
        <v>57</v>
      </c>
      <c r="BJ342" s="39" t="s">
        <v>57</v>
      </c>
      <c r="BK342" s="39" t="s">
        <v>57</v>
      </c>
      <c r="BL342" s="39" t="s">
        <v>57</v>
      </c>
      <c r="BM342" s="39" t="s">
        <v>57</v>
      </c>
      <c r="BN342" s="39" t="s">
        <v>57</v>
      </c>
    </row>
    <row r="343" spans="4:66" ht="12" outlineLevel="1">
      <c r="D343" s="40" t="str">
        <f>INDEX($AT343:$BC343,MATCH(General!$F$14,$AT$4:$BC$4,0))</f>
        <v>VAT / special taxes</v>
      </c>
      <c r="E343" s="18" t="str">
        <f>General!$F$16&amp;" / "&amp;INDEX($BC343:$BL343,MATCH(General!$F$14,$BC$4:$BL$4,0))</f>
        <v>EUR / kWh</v>
      </c>
      <c r="I343" s="117">
        <f>OPEX!G112</f>
        <v>0</v>
      </c>
      <c r="J343" s="117">
        <f>OPEX!H112</f>
        <v>0</v>
      </c>
      <c r="K343" s="117">
        <f>OPEX!I112</f>
        <v>0</v>
      </c>
      <c r="L343" s="117">
        <f>OPEX!J112</f>
        <v>0</v>
      </c>
      <c r="M343" s="117">
        <f>OPEX!K112</f>
        <v>0</v>
      </c>
      <c r="N343" s="117">
        <f>OPEX!L112</f>
        <v>0</v>
      </c>
      <c r="O343" s="117">
        <f>OPEX!M112</f>
        <v>0</v>
      </c>
      <c r="P343" s="117">
        <f>OPEX!N112</f>
        <v>0</v>
      </c>
      <c r="Q343" s="117">
        <f>OPEX!O112</f>
        <v>0</v>
      </c>
      <c r="R343" s="117">
        <f>OPEX!P112</f>
        <v>0</v>
      </c>
      <c r="S343" s="117">
        <f>OPEX!Q112</f>
        <v>0</v>
      </c>
      <c r="T343" s="117">
        <f>OPEX!R112</f>
        <v>0</v>
      </c>
      <c r="U343" s="117">
        <f>OPEX!S112</f>
        <v>0</v>
      </c>
      <c r="V343" s="117">
        <f>OPEX!T112</f>
        <v>0</v>
      </c>
      <c r="W343" s="117">
        <f>OPEX!U112</f>
        <v>0</v>
      </c>
      <c r="X343" s="117">
        <f>OPEX!V112</f>
        <v>0</v>
      </c>
      <c r="Y343" s="117">
        <f>OPEX!W112</f>
        <v>0</v>
      </c>
      <c r="Z343" s="117">
        <f>OPEX!X112</f>
        <v>0</v>
      </c>
      <c r="AA343" s="117">
        <f>OPEX!Y112</f>
        <v>0</v>
      </c>
      <c r="AB343" s="117">
        <f>OPEX!Z112</f>
        <v>0</v>
      </c>
      <c r="AC343" s="117">
        <f>OPEX!AA112</f>
        <v>0</v>
      </c>
      <c r="AD343" s="117">
        <f>OPEX!AB112</f>
        <v>0</v>
      </c>
      <c r="AE343" s="117">
        <f>OPEX!AC112</f>
        <v>0</v>
      </c>
      <c r="AF343" s="117">
        <f>OPEX!AD112</f>
        <v>0</v>
      </c>
      <c r="AG343" s="117">
        <f>OPEX!AE112</f>
        <v>0</v>
      </c>
      <c r="AH343" s="117">
        <f>OPEX!AF112</f>
        <v>0</v>
      </c>
      <c r="AI343" s="117">
        <f>OPEX!AG112</f>
        <v>0</v>
      </c>
      <c r="AJ343" s="117">
        <f>OPEX!AH112</f>
        <v>0</v>
      </c>
      <c r="AK343" s="117">
        <f>OPEX!AI112</f>
        <v>0</v>
      </c>
      <c r="AL343" s="117">
        <f>OPEX!AJ112</f>
        <v>0</v>
      </c>
      <c r="AM343" s="117">
        <f>OPEX!AK112</f>
        <v>0</v>
      </c>
      <c r="AN343" s="117">
        <f>OPEX!AL112</f>
        <v>0</v>
      </c>
      <c r="AO343" s="117">
        <f>OPEX!AM112</f>
        <v>0</v>
      </c>
      <c r="AP343" s="117">
        <f>OPEX!AN112</f>
        <v>0</v>
      </c>
      <c r="AQ343" s="117">
        <f>OPEX!AO112</f>
        <v>0</v>
      </c>
      <c r="AR343" s="117">
        <f>OPEX!AP112</f>
        <v>0</v>
      </c>
      <c r="AT343" s="39" t="s">
        <v>504</v>
      </c>
      <c r="AU343" s="39" t="s">
        <v>57</v>
      </c>
      <c r="AV343" s="39" t="s">
        <v>57</v>
      </c>
      <c r="AW343" s="39" t="s">
        <v>57</v>
      </c>
      <c r="AX343" s="39" t="s">
        <v>57</v>
      </c>
      <c r="AY343" s="39" t="s">
        <v>57</v>
      </c>
      <c r="AZ343" s="39" t="s">
        <v>57</v>
      </c>
      <c r="BA343" s="39" t="s">
        <v>57</v>
      </c>
      <c r="BB343" s="39" t="s">
        <v>57</v>
      </c>
      <c r="BC343" s="39" t="s">
        <v>57</v>
      </c>
      <c r="BE343" s="39" t="s">
        <v>52</v>
      </c>
      <c r="BF343" s="39" t="s">
        <v>52</v>
      </c>
      <c r="BG343" s="39" t="s">
        <v>57</v>
      </c>
      <c r="BH343" s="39" t="s">
        <v>57</v>
      </c>
      <c r="BI343" s="39" t="s">
        <v>57</v>
      </c>
      <c r="BJ343" s="39" t="s">
        <v>57</v>
      </c>
      <c r="BK343" s="39" t="s">
        <v>57</v>
      </c>
      <c r="BL343" s="39" t="s">
        <v>57</v>
      </c>
      <c r="BM343" s="39" t="s">
        <v>57</v>
      </c>
      <c r="BN343" s="39" t="s">
        <v>57</v>
      </c>
    </row>
    <row r="344" spans="4:66" ht="12" outlineLevel="1">
      <c r="D344" s="40" t="str">
        <f>INDEX($AT344:$BC344,MATCH(General!$F$14,$AT$4:$BC$4,0))</f>
        <v>Subsidies</v>
      </c>
      <c r="E344" s="18" t="str">
        <f>General!$F$16&amp;" / "&amp;INDEX($BC344:$BL344,MATCH(General!$F$14,$BC$4:$BL$4,0))</f>
        <v>EUR / kWh</v>
      </c>
      <c r="I344" s="117">
        <f>OPEX!G113</f>
        <v>0</v>
      </c>
      <c r="J344" s="117">
        <f>OPEX!H113</f>
        <v>0</v>
      </c>
      <c r="K344" s="117">
        <f>OPEX!I113</f>
        <v>0</v>
      </c>
      <c r="L344" s="117">
        <f>OPEX!J113</f>
        <v>0</v>
      </c>
      <c r="M344" s="117">
        <f>OPEX!K113</f>
        <v>0</v>
      </c>
      <c r="N344" s="117">
        <f>OPEX!L113</f>
        <v>0</v>
      </c>
      <c r="O344" s="117">
        <f>OPEX!M113</f>
        <v>0</v>
      </c>
      <c r="P344" s="117">
        <f>OPEX!N113</f>
        <v>0</v>
      </c>
      <c r="Q344" s="117">
        <f>OPEX!O113</f>
        <v>0</v>
      </c>
      <c r="R344" s="117">
        <f>OPEX!P113</f>
        <v>0</v>
      </c>
      <c r="S344" s="117">
        <f>OPEX!Q113</f>
        <v>0</v>
      </c>
      <c r="T344" s="117">
        <f>OPEX!R113</f>
        <v>0</v>
      </c>
      <c r="U344" s="117">
        <f>OPEX!S113</f>
        <v>0</v>
      </c>
      <c r="V344" s="117">
        <f>OPEX!T113</f>
        <v>0</v>
      </c>
      <c r="W344" s="117">
        <f>OPEX!U113</f>
        <v>0</v>
      </c>
      <c r="X344" s="117">
        <f>OPEX!V113</f>
        <v>0</v>
      </c>
      <c r="Y344" s="117">
        <f>OPEX!W113</f>
        <v>0</v>
      </c>
      <c r="Z344" s="117">
        <f>OPEX!X113</f>
        <v>0</v>
      </c>
      <c r="AA344" s="117">
        <f>OPEX!Y113</f>
        <v>0</v>
      </c>
      <c r="AB344" s="117">
        <f>OPEX!Z113</f>
        <v>0</v>
      </c>
      <c r="AC344" s="117">
        <f>OPEX!AA113</f>
        <v>0</v>
      </c>
      <c r="AD344" s="117">
        <f>OPEX!AB113</f>
        <v>0</v>
      </c>
      <c r="AE344" s="117">
        <f>OPEX!AC113</f>
        <v>0</v>
      </c>
      <c r="AF344" s="117">
        <f>OPEX!AD113</f>
        <v>0</v>
      </c>
      <c r="AG344" s="117">
        <f>OPEX!AE113</f>
        <v>0</v>
      </c>
      <c r="AH344" s="117">
        <f>OPEX!AF113</f>
        <v>0</v>
      </c>
      <c r="AI344" s="117">
        <f>OPEX!AG113</f>
        <v>0</v>
      </c>
      <c r="AJ344" s="117">
        <f>OPEX!AH113</f>
        <v>0</v>
      </c>
      <c r="AK344" s="117">
        <f>OPEX!AI113</f>
        <v>0</v>
      </c>
      <c r="AL344" s="117">
        <f>OPEX!AJ113</f>
        <v>0</v>
      </c>
      <c r="AM344" s="117">
        <f>OPEX!AK113</f>
        <v>0</v>
      </c>
      <c r="AN344" s="117">
        <f>OPEX!AL113</f>
        <v>0</v>
      </c>
      <c r="AO344" s="117">
        <f>OPEX!AM113</f>
        <v>0</v>
      </c>
      <c r="AP344" s="117">
        <f>OPEX!AN113</f>
        <v>0</v>
      </c>
      <c r="AQ344" s="117">
        <f>OPEX!AO113</f>
        <v>0</v>
      </c>
      <c r="AR344" s="117">
        <f>OPEX!AP113</f>
        <v>0</v>
      </c>
      <c r="AT344" s="39" t="s">
        <v>505</v>
      </c>
      <c r="AU344" s="39" t="s">
        <v>57</v>
      </c>
      <c r="AV344" s="39" t="s">
        <v>57</v>
      </c>
      <c r="AW344" s="39" t="s">
        <v>57</v>
      </c>
      <c r="AX344" s="39" t="s">
        <v>57</v>
      </c>
      <c r="AY344" s="39" t="s">
        <v>57</v>
      </c>
      <c r="AZ344" s="39" t="s">
        <v>57</v>
      </c>
      <c r="BA344" s="39" t="s">
        <v>57</v>
      </c>
      <c r="BB344" s="39" t="s">
        <v>57</v>
      </c>
      <c r="BC344" s="39" t="s">
        <v>57</v>
      </c>
      <c r="BE344" s="39" t="s">
        <v>52</v>
      </c>
      <c r="BF344" s="39" t="s">
        <v>52</v>
      </c>
      <c r="BG344" s="39" t="s">
        <v>57</v>
      </c>
      <c r="BH344" s="39" t="s">
        <v>57</v>
      </c>
      <c r="BI344" s="39" t="s">
        <v>57</v>
      </c>
      <c r="BJ344" s="39" t="s">
        <v>57</v>
      </c>
      <c r="BK344" s="39" t="s">
        <v>57</v>
      </c>
      <c r="BL344" s="39" t="s">
        <v>57</v>
      </c>
      <c r="BM344" s="39" t="s">
        <v>57</v>
      </c>
      <c r="BN344" s="39" t="s">
        <v>57</v>
      </c>
    </row>
    <row r="345" spans="4:66" outlineLevel="1">
      <c r="D345" s="41" t="str">
        <f>INDEX($AT345:$BC345,MATCH(General!$F$14,$AT$4:$BC$4,0))</f>
        <v>Total cost - without taxes and subsidies</v>
      </c>
      <c r="E345" s="17" t="str">
        <f>General!$F$16</f>
        <v>EUR</v>
      </c>
      <c r="F345" s="28">
        <f>SUM(I345:AR345)</f>
        <v>0</v>
      </c>
      <c r="I345" s="16">
        <f>I340*I341</f>
        <v>0</v>
      </c>
      <c r="J345" s="16">
        <f t="shared" ref="J345:P345" si="312">J340*J341</f>
        <v>0</v>
      </c>
      <c r="K345" s="16">
        <f t="shared" si="312"/>
        <v>0</v>
      </c>
      <c r="L345" s="16">
        <f t="shared" si="312"/>
        <v>0</v>
      </c>
      <c r="M345" s="16">
        <f t="shared" si="312"/>
        <v>0</v>
      </c>
      <c r="N345" s="16">
        <f t="shared" si="312"/>
        <v>0</v>
      </c>
      <c r="O345" s="16">
        <f t="shared" si="312"/>
        <v>0</v>
      </c>
      <c r="P345" s="16">
        <f t="shared" si="312"/>
        <v>0</v>
      </c>
      <c r="Q345" s="16">
        <f t="shared" ref="Q345:AR345" si="313">Q340*Q341</f>
        <v>0</v>
      </c>
      <c r="R345" s="16">
        <f t="shared" si="313"/>
        <v>0</v>
      </c>
      <c r="S345" s="16">
        <f t="shared" si="313"/>
        <v>0</v>
      </c>
      <c r="T345" s="16">
        <f t="shared" si="313"/>
        <v>0</v>
      </c>
      <c r="U345" s="16">
        <f t="shared" si="313"/>
        <v>0</v>
      </c>
      <c r="V345" s="16">
        <f t="shared" si="313"/>
        <v>0</v>
      </c>
      <c r="W345" s="16">
        <f t="shared" si="313"/>
        <v>0</v>
      </c>
      <c r="X345" s="16">
        <f t="shared" si="313"/>
        <v>0</v>
      </c>
      <c r="Y345" s="16">
        <f t="shared" si="313"/>
        <v>0</v>
      </c>
      <c r="Z345" s="16">
        <f t="shared" si="313"/>
        <v>0</v>
      </c>
      <c r="AA345" s="16">
        <f t="shared" si="313"/>
        <v>0</v>
      </c>
      <c r="AB345" s="16">
        <f t="shared" si="313"/>
        <v>0</v>
      </c>
      <c r="AC345" s="16">
        <f t="shared" si="313"/>
        <v>0</v>
      </c>
      <c r="AD345" s="16">
        <f t="shared" si="313"/>
        <v>0</v>
      </c>
      <c r="AE345" s="16">
        <f t="shared" si="313"/>
        <v>0</v>
      </c>
      <c r="AF345" s="16">
        <f t="shared" si="313"/>
        <v>0</v>
      </c>
      <c r="AG345" s="16">
        <f t="shared" si="313"/>
        <v>0</v>
      </c>
      <c r="AH345" s="16">
        <f t="shared" si="313"/>
        <v>0</v>
      </c>
      <c r="AI345" s="16">
        <f t="shared" si="313"/>
        <v>0</v>
      </c>
      <c r="AJ345" s="16">
        <f t="shared" si="313"/>
        <v>0</v>
      </c>
      <c r="AK345" s="16">
        <f t="shared" si="313"/>
        <v>0</v>
      </c>
      <c r="AL345" s="16">
        <f t="shared" si="313"/>
        <v>0</v>
      </c>
      <c r="AM345" s="16">
        <f t="shared" si="313"/>
        <v>0</v>
      </c>
      <c r="AN345" s="16">
        <f t="shared" si="313"/>
        <v>0</v>
      </c>
      <c r="AO345" s="16">
        <f t="shared" si="313"/>
        <v>0</v>
      </c>
      <c r="AP345" s="16">
        <f t="shared" si="313"/>
        <v>0</v>
      </c>
      <c r="AQ345" s="16">
        <f t="shared" si="313"/>
        <v>0</v>
      </c>
      <c r="AR345" s="16">
        <f t="shared" si="313"/>
        <v>0</v>
      </c>
      <c r="AT345" s="39" t="s">
        <v>88</v>
      </c>
      <c r="AU345" s="39" t="s">
        <v>57</v>
      </c>
      <c r="AV345" s="39" t="s">
        <v>57</v>
      </c>
      <c r="AW345" s="39" t="s">
        <v>57</v>
      </c>
      <c r="AX345" s="39" t="s">
        <v>57</v>
      </c>
      <c r="AY345" s="39" t="s">
        <v>57</v>
      </c>
      <c r="AZ345" s="39" t="s">
        <v>57</v>
      </c>
      <c r="BA345" s="39" t="s">
        <v>57</v>
      </c>
      <c r="BB345" s="39" t="s">
        <v>57</v>
      </c>
      <c r="BC345" s="39" t="s">
        <v>57</v>
      </c>
      <c r="BE345" s="8"/>
      <c r="BF345" s="8"/>
      <c r="BG345" s="8"/>
      <c r="BH345" s="8"/>
      <c r="BI345" s="8"/>
      <c r="BJ345" s="8"/>
      <c r="BK345" s="8"/>
      <c r="BL345" s="8"/>
      <c r="BM345" s="8"/>
      <c r="BN345" s="8"/>
    </row>
    <row r="346" spans="4:66" outlineLevel="1">
      <c r="D346" s="41" t="str">
        <f>INDEX($AT346:$BC346,MATCH(General!$F$14,$AT$4:$BC$4,0))</f>
        <v>Total cost - with taxes and subsidies</v>
      </c>
      <c r="E346" s="17" t="str">
        <f>General!$F$16</f>
        <v>EUR</v>
      </c>
      <c r="F346" s="28">
        <f>SUM(I346:AR346)</f>
        <v>0</v>
      </c>
      <c r="I346" s="16">
        <f>I340*I342</f>
        <v>0</v>
      </c>
      <c r="J346" s="16">
        <f t="shared" ref="J346:P346" si="314">J340*J342</f>
        <v>0</v>
      </c>
      <c r="K346" s="16">
        <f t="shared" si="314"/>
        <v>0</v>
      </c>
      <c r="L346" s="16">
        <f t="shared" si="314"/>
        <v>0</v>
      </c>
      <c r="M346" s="16">
        <f t="shared" si="314"/>
        <v>0</v>
      </c>
      <c r="N346" s="16">
        <f t="shared" si="314"/>
        <v>0</v>
      </c>
      <c r="O346" s="16">
        <f t="shared" si="314"/>
        <v>0</v>
      </c>
      <c r="P346" s="16">
        <f t="shared" si="314"/>
        <v>0</v>
      </c>
      <c r="Q346" s="16">
        <f t="shared" ref="Q346:AR346" si="315">Q340*Q342</f>
        <v>0</v>
      </c>
      <c r="R346" s="16">
        <f t="shared" si="315"/>
        <v>0</v>
      </c>
      <c r="S346" s="16">
        <f t="shared" si="315"/>
        <v>0</v>
      </c>
      <c r="T346" s="16">
        <f t="shared" si="315"/>
        <v>0</v>
      </c>
      <c r="U346" s="16">
        <f t="shared" si="315"/>
        <v>0</v>
      </c>
      <c r="V346" s="16">
        <f t="shared" si="315"/>
        <v>0</v>
      </c>
      <c r="W346" s="16">
        <f t="shared" si="315"/>
        <v>0</v>
      </c>
      <c r="X346" s="16">
        <f t="shared" si="315"/>
        <v>0</v>
      </c>
      <c r="Y346" s="16">
        <f t="shared" si="315"/>
        <v>0</v>
      </c>
      <c r="Z346" s="16">
        <f t="shared" si="315"/>
        <v>0</v>
      </c>
      <c r="AA346" s="16">
        <f t="shared" si="315"/>
        <v>0</v>
      </c>
      <c r="AB346" s="16">
        <f t="shared" si="315"/>
        <v>0</v>
      </c>
      <c r="AC346" s="16">
        <f t="shared" si="315"/>
        <v>0</v>
      </c>
      <c r="AD346" s="16">
        <f t="shared" si="315"/>
        <v>0</v>
      </c>
      <c r="AE346" s="16">
        <f t="shared" si="315"/>
        <v>0</v>
      </c>
      <c r="AF346" s="16">
        <f t="shared" si="315"/>
        <v>0</v>
      </c>
      <c r="AG346" s="16">
        <f t="shared" si="315"/>
        <v>0</v>
      </c>
      <c r="AH346" s="16">
        <f t="shared" si="315"/>
        <v>0</v>
      </c>
      <c r="AI346" s="16">
        <f t="shared" si="315"/>
        <v>0</v>
      </c>
      <c r="AJ346" s="16">
        <f t="shared" si="315"/>
        <v>0</v>
      </c>
      <c r="AK346" s="16">
        <f t="shared" si="315"/>
        <v>0</v>
      </c>
      <c r="AL346" s="16">
        <f t="shared" si="315"/>
        <v>0</v>
      </c>
      <c r="AM346" s="16">
        <f t="shared" si="315"/>
        <v>0</v>
      </c>
      <c r="AN346" s="16">
        <f t="shared" si="315"/>
        <v>0</v>
      </c>
      <c r="AO346" s="16">
        <f t="shared" si="315"/>
        <v>0</v>
      </c>
      <c r="AP346" s="16">
        <f t="shared" si="315"/>
        <v>0</v>
      </c>
      <c r="AQ346" s="16">
        <f t="shared" si="315"/>
        <v>0</v>
      </c>
      <c r="AR346" s="16">
        <f t="shared" si="315"/>
        <v>0</v>
      </c>
      <c r="AT346" s="39" t="s">
        <v>89</v>
      </c>
      <c r="AU346" s="39" t="s">
        <v>57</v>
      </c>
      <c r="AV346" s="39" t="s">
        <v>57</v>
      </c>
      <c r="AW346" s="39" t="s">
        <v>57</v>
      </c>
      <c r="AX346" s="39" t="s">
        <v>57</v>
      </c>
      <c r="AY346" s="39" t="s">
        <v>57</v>
      </c>
      <c r="AZ346" s="39" t="s">
        <v>57</v>
      </c>
      <c r="BA346" s="39" t="s">
        <v>57</v>
      </c>
      <c r="BB346" s="39" t="s">
        <v>57</v>
      </c>
      <c r="BC346" s="39" t="s">
        <v>57</v>
      </c>
      <c r="BE346" s="8"/>
      <c r="BF346" s="8"/>
      <c r="BG346" s="8"/>
      <c r="BH346" s="8"/>
      <c r="BI346" s="8"/>
      <c r="BJ346" s="8"/>
      <c r="BK346" s="8"/>
      <c r="BL346" s="8"/>
      <c r="BM346" s="8"/>
      <c r="BN346" s="8"/>
    </row>
    <row r="347" spans="4:66" outlineLevel="1">
      <c r="E347" s="11"/>
    </row>
    <row r="348" spans="4:66" outlineLevel="1">
      <c r="D348" s="2" t="str">
        <f>INDEX($AT348:$BC348,MATCH(General!$F$14,$AT$4:$BC$4,0))</f>
        <v>District heating system</v>
      </c>
      <c r="E348" s="11"/>
      <c r="AT348" s="39" t="s">
        <v>70</v>
      </c>
      <c r="AU348" s="39" t="s">
        <v>57</v>
      </c>
      <c r="AV348" s="39" t="s">
        <v>57</v>
      </c>
      <c r="AW348" s="39" t="s">
        <v>57</v>
      </c>
      <c r="AX348" s="39" t="s">
        <v>57</v>
      </c>
      <c r="AY348" s="39" t="s">
        <v>57</v>
      </c>
      <c r="AZ348" s="39" t="s">
        <v>57</v>
      </c>
      <c r="BA348" s="39" t="s">
        <v>57</v>
      </c>
      <c r="BB348" s="39" t="s">
        <v>57</v>
      </c>
      <c r="BC348" s="39" t="s">
        <v>57</v>
      </c>
    </row>
    <row r="349" spans="4:66" outlineLevel="1">
      <c r="D349" s="12" t="str">
        <f>INDEX($AT349:$BC349,MATCH(General!$F$14,$AT$4:$BC$4,0))</f>
        <v>Quantity</v>
      </c>
      <c r="E349" s="11" t="str">
        <f>INDEX($BC349:$BL349,MATCH(General!$F$14,$BC$4:$BL$4,0))</f>
        <v>kWh</v>
      </c>
      <c r="F349" s="25">
        <f>SUM(I349:AR349)</f>
        <v>0</v>
      </c>
      <c r="I349" s="104">
        <f>OPEX!G115</f>
        <v>0</v>
      </c>
      <c r="J349" s="104">
        <f>OPEX!H115</f>
        <v>0</v>
      </c>
      <c r="K349" s="104">
        <f>OPEX!I115</f>
        <v>0</v>
      </c>
      <c r="L349" s="104">
        <f>OPEX!J115</f>
        <v>0</v>
      </c>
      <c r="M349" s="104">
        <f>OPEX!K115</f>
        <v>0</v>
      </c>
      <c r="N349" s="104">
        <f>OPEX!L115</f>
        <v>0</v>
      </c>
      <c r="O349" s="104">
        <f>OPEX!M115</f>
        <v>0</v>
      </c>
      <c r="P349" s="104">
        <f>OPEX!N115</f>
        <v>0</v>
      </c>
      <c r="Q349" s="104">
        <f>OPEX!O115</f>
        <v>0</v>
      </c>
      <c r="R349" s="104">
        <f>OPEX!P115</f>
        <v>0</v>
      </c>
      <c r="S349" s="104">
        <f>OPEX!Q115</f>
        <v>0</v>
      </c>
      <c r="T349" s="104">
        <f>OPEX!R115</f>
        <v>0</v>
      </c>
      <c r="U349" s="104">
        <f>OPEX!S115</f>
        <v>0</v>
      </c>
      <c r="V349" s="104">
        <f>OPEX!T115</f>
        <v>0</v>
      </c>
      <c r="W349" s="104">
        <f>OPEX!U115</f>
        <v>0</v>
      </c>
      <c r="X349" s="104">
        <f>OPEX!V115</f>
        <v>0</v>
      </c>
      <c r="Y349" s="104">
        <f>OPEX!W115</f>
        <v>0</v>
      </c>
      <c r="Z349" s="104">
        <f>OPEX!X115</f>
        <v>0</v>
      </c>
      <c r="AA349" s="104">
        <f>OPEX!Y115</f>
        <v>0</v>
      </c>
      <c r="AB349" s="104">
        <f>OPEX!Z115</f>
        <v>0</v>
      </c>
      <c r="AC349" s="104">
        <f>OPEX!AA115</f>
        <v>0</v>
      </c>
      <c r="AD349" s="104">
        <f>OPEX!AB115</f>
        <v>0</v>
      </c>
      <c r="AE349" s="104">
        <f>OPEX!AC115</f>
        <v>0</v>
      </c>
      <c r="AF349" s="104">
        <f>OPEX!AD115</f>
        <v>0</v>
      </c>
      <c r="AG349" s="104">
        <f>OPEX!AE115</f>
        <v>0</v>
      </c>
      <c r="AH349" s="104">
        <f>OPEX!AF115</f>
        <v>0</v>
      </c>
      <c r="AI349" s="104">
        <f>OPEX!AG115</f>
        <v>0</v>
      </c>
      <c r="AJ349" s="104">
        <f>OPEX!AH115</f>
        <v>0</v>
      </c>
      <c r="AK349" s="104">
        <f>OPEX!AI115</f>
        <v>0</v>
      </c>
      <c r="AL349" s="104">
        <f>OPEX!AJ115</f>
        <v>0</v>
      </c>
      <c r="AM349" s="104">
        <f>OPEX!AK115</f>
        <v>0</v>
      </c>
      <c r="AN349" s="104">
        <f>OPEX!AL115</f>
        <v>0</v>
      </c>
      <c r="AO349" s="104">
        <f>OPEX!AM115</f>
        <v>0</v>
      </c>
      <c r="AP349" s="104">
        <f>OPEX!AN115</f>
        <v>0</v>
      </c>
      <c r="AQ349" s="104">
        <f>OPEX!AO115</f>
        <v>0</v>
      </c>
      <c r="AR349" s="104">
        <f>OPEX!AP115</f>
        <v>0</v>
      </c>
      <c r="AT349" s="39" t="s">
        <v>51</v>
      </c>
      <c r="AU349" s="39" t="s">
        <v>57</v>
      </c>
      <c r="AV349" s="39" t="s">
        <v>57</v>
      </c>
      <c r="AW349" s="39" t="s">
        <v>57</v>
      </c>
      <c r="AX349" s="39" t="s">
        <v>57</v>
      </c>
      <c r="AY349" s="39" t="s">
        <v>57</v>
      </c>
      <c r="AZ349" s="39" t="s">
        <v>57</v>
      </c>
      <c r="BA349" s="39" t="s">
        <v>57</v>
      </c>
      <c r="BB349" s="39" t="s">
        <v>57</v>
      </c>
      <c r="BC349" s="39" t="s">
        <v>57</v>
      </c>
      <c r="BE349" s="39" t="s">
        <v>52</v>
      </c>
      <c r="BF349" s="39" t="s">
        <v>52</v>
      </c>
      <c r="BG349" s="39" t="s">
        <v>57</v>
      </c>
      <c r="BH349" s="39" t="s">
        <v>57</v>
      </c>
      <c r="BI349" s="39" t="s">
        <v>57</v>
      </c>
      <c r="BJ349" s="39" t="s">
        <v>57</v>
      </c>
      <c r="BK349" s="39" t="s">
        <v>57</v>
      </c>
      <c r="BL349" s="39" t="s">
        <v>57</v>
      </c>
      <c r="BM349" s="39" t="s">
        <v>57</v>
      </c>
      <c r="BN349" s="39" t="s">
        <v>57</v>
      </c>
    </row>
    <row r="350" spans="4:66" outlineLevel="1">
      <c r="D350" s="12" t="str">
        <f>INDEX($AT350:$BC350,MATCH(General!$F$14,$AT$4:$BC$4,0))</f>
        <v>Price without taxes and subsidies</v>
      </c>
      <c r="E350" s="11" t="str">
        <f>General!$F$16&amp;" / "&amp;INDEX($BC350:$BL350,MATCH(General!$F$14,$BC$4:$BL$4,0))</f>
        <v>EUR / kWh</v>
      </c>
      <c r="I350" s="108">
        <f>OPEX!G116</f>
        <v>0</v>
      </c>
      <c r="J350" s="108">
        <f>OPEX!H116</f>
        <v>0</v>
      </c>
      <c r="K350" s="108">
        <f>OPEX!I116</f>
        <v>0</v>
      </c>
      <c r="L350" s="108">
        <f>OPEX!J116</f>
        <v>0</v>
      </c>
      <c r="M350" s="108">
        <f>OPEX!K116</f>
        <v>0</v>
      </c>
      <c r="N350" s="108">
        <f>OPEX!L116</f>
        <v>0</v>
      </c>
      <c r="O350" s="108">
        <f>OPEX!M116</f>
        <v>0</v>
      </c>
      <c r="P350" s="108">
        <f>OPEX!N116</f>
        <v>0</v>
      </c>
      <c r="Q350" s="108">
        <f>OPEX!O116</f>
        <v>0</v>
      </c>
      <c r="R350" s="108">
        <f>OPEX!P116</f>
        <v>0</v>
      </c>
      <c r="S350" s="108">
        <f>OPEX!Q116</f>
        <v>0</v>
      </c>
      <c r="T350" s="108">
        <f>OPEX!R116</f>
        <v>0</v>
      </c>
      <c r="U350" s="108">
        <f>OPEX!S116</f>
        <v>0</v>
      </c>
      <c r="V350" s="108">
        <f>OPEX!T116</f>
        <v>0</v>
      </c>
      <c r="W350" s="108">
        <f>OPEX!U116</f>
        <v>0</v>
      </c>
      <c r="X350" s="108">
        <f>OPEX!V116</f>
        <v>0</v>
      </c>
      <c r="Y350" s="108">
        <f>OPEX!W116</f>
        <v>0</v>
      </c>
      <c r="Z350" s="108">
        <f>OPEX!X116</f>
        <v>0</v>
      </c>
      <c r="AA350" s="108">
        <f>OPEX!Y116</f>
        <v>0</v>
      </c>
      <c r="AB350" s="108">
        <f>OPEX!Z116</f>
        <v>0</v>
      </c>
      <c r="AC350" s="108">
        <f>OPEX!AA116</f>
        <v>0</v>
      </c>
      <c r="AD350" s="108">
        <f>OPEX!AB116</f>
        <v>0</v>
      </c>
      <c r="AE350" s="108">
        <f>OPEX!AC116</f>
        <v>0</v>
      </c>
      <c r="AF350" s="108">
        <f>OPEX!AD116</f>
        <v>0</v>
      </c>
      <c r="AG350" s="108">
        <f>OPEX!AE116</f>
        <v>0</v>
      </c>
      <c r="AH350" s="108">
        <f>OPEX!AF116</f>
        <v>0</v>
      </c>
      <c r="AI350" s="108">
        <f>OPEX!AG116</f>
        <v>0</v>
      </c>
      <c r="AJ350" s="108">
        <f>OPEX!AH116</f>
        <v>0</v>
      </c>
      <c r="AK350" s="108">
        <f>OPEX!AI116</f>
        <v>0</v>
      </c>
      <c r="AL350" s="108">
        <f>OPEX!AJ116</f>
        <v>0</v>
      </c>
      <c r="AM350" s="108">
        <f>OPEX!AK116</f>
        <v>0</v>
      </c>
      <c r="AN350" s="108">
        <f>OPEX!AL116</f>
        <v>0</v>
      </c>
      <c r="AO350" s="108">
        <f>OPEX!AM116</f>
        <v>0</v>
      </c>
      <c r="AP350" s="108">
        <f>OPEX!AN116</f>
        <v>0</v>
      </c>
      <c r="AQ350" s="108">
        <f>OPEX!AO116</f>
        <v>0</v>
      </c>
      <c r="AR350" s="108">
        <f>OPEX!AP116</f>
        <v>0</v>
      </c>
      <c r="AT350" s="39" t="s">
        <v>83</v>
      </c>
      <c r="AU350" s="39" t="s">
        <v>57</v>
      </c>
      <c r="AV350" s="39" t="s">
        <v>57</v>
      </c>
      <c r="AW350" s="39" t="s">
        <v>57</v>
      </c>
      <c r="AX350" s="39" t="s">
        <v>57</v>
      </c>
      <c r="AY350" s="39" t="s">
        <v>57</v>
      </c>
      <c r="AZ350" s="39" t="s">
        <v>57</v>
      </c>
      <c r="BA350" s="39" t="s">
        <v>57</v>
      </c>
      <c r="BB350" s="39" t="s">
        <v>57</v>
      </c>
      <c r="BC350" s="39" t="s">
        <v>57</v>
      </c>
      <c r="BE350" s="39" t="s">
        <v>52</v>
      </c>
      <c r="BF350" s="39" t="s">
        <v>52</v>
      </c>
      <c r="BG350" s="39" t="s">
        <v>57</v>
      </c>
      <c r="BH350" s="39" t="s">
        <v>57</v>
      </c>
      <c r="BI350" s="39" t="s">
        <v>57</v>
      </c>
      <c r="BJ350" s="39" t="s">
        <v>57</v>
      </c>
      <c r="BK350" s="39" t="s">
        <v>57</v>
      </c>
      <c r="BL350" s="39" t="s">
        <v>57</v>
      </c>
      <c r="BM350" s="39" t="s">
        <v>57</v>
      </c>
      <c r="BN350" s="39" t="s">
        <v>57</v>
      </c>
    </row>
    <row r="351" spans="4:66" outlineLevel="1">
      <c r="D351" s="12" t="str">
        <f>INDEX($AT351:$BC351,MATCH(General!$F$14,$AT$4:$BC$4,0))</f>
        <v>Price with taxes and subsidies</v>
      </c>
      <c r="E351" s="11" t="str">
        <f>General!$F$16&amp;" / "&amp;INDEX($BC351:$BL351,MATCH(General!$F$14,$BC$4:$BL$4,0))</f>
        <v>EUR / kWh</v>
      </c>
      <c r="I351" s="27">
        <f>SUM(I350,I352:I353)</f>
        <v>0</v>
      </c>
      <c r="J351" s="27">
        <f t="shared" ref="J351" si="316">SUM(J350,J352:J353)</f>
        <v>0</v>
      </c>
      <c r="K351" s="27">
        <f t="shared" ref="K351" si="317">SUM(K350,K352:K353)</f>
        <v>0</v>
      </c>
      <c r="L351" s="27">
        <f t="shared" ref="L351" si="318">SUM(L350,L352:L353)</f>
        <v>0</v>
      </c>
      <c r="M351" s="27">
        <f t="shared" ref="M351" si="319">SUM(M350,M352:M353)</f>
        <v>0</v>
      </c>
      <c r="N351" s="27">
        <f t="shared" ref="N351" si="320">SUM(N350,N352:N353)</f>
        <v>0</v>
      </c>
      <c r="O351" s="27">
        <f t="shared" ref="O351" si="321">SUM(O350,O352:O353)</f>
        <v>0</v>
      </c>
      <c r="P351" s="27">
        <f t="shared" ref="P351:AR351" si="322">SUM(P350,P352:P353)</f>
        <v>0</v>
      </c>
      <c r="Q351" s="27">
        <f t="shared" si="322"/>
        <v>0</v>
      </c>
      <c r="R351" s="27">
        <f t="shared" si="322"/>
        <v>0</v>
      </c>
      <c r="S351" s="27">
        <f t="shared" si="322"/>
        <v>0</v>
      </c>
      <c r="T351" s="27">
        <f t="shared" si="322"/>
        <v>0</v>
      </c>
      <c r="U351" s="27">
        <f t="shared" si="322"/>
        <v>0</v>
      </c>
      <c r="V351" s="27">
        <f t="shared" si="322"/>
        <v>0</v>
      </c>
      <c r="W351" s="27">
        <f t="shared" si="322"/>
        <v>0</v>
      </c>
      <c r="X351" s="27">
        <f t="shared" si="322"/>
        <v>0</v>
      </c>
      <c r="Y351" s="27">
        <f t="shared" si="322"/>
        <v>0</v>
      </c>
      <c r="Z351" s="27">
        <f t="shared" si="322"/>
        <v>0</v>
      </c>
      <c r="AA351" s="27">
        <f t="shared" si="322"/>
        <v>0</v>
      </c>
      <c r="AB351" s="27">
        <f t="shared" si="322"/>
        <v>0</v>
      </c>
      <c r="AC351" s="27">
        <f t="shared" si="322"/>
        <v>0</v>
      </c>
      <c r="AD351" s="27">
        <f t="shared" si="322"/>
        <v>0</v>
      </c>
      <c r="AE351" s="27">
        <f t="shared" si="322"/>
        <v>0</v>
      </c>
      <c r="AF351" s="27">
        <f t="shared" si="322"/>
        <v>0</v>
      </c>
      <c r="AG351" s="27">
        <f t="shared" si="322"/>
        <v>0</v>
      </c>
      <c r="AH351" s="27">
        <f t="shared" si="322"/>
        <v>0</v>
      </c>
      <c r="AI351" s="27">
        <f t="shared" si="322"/>
        <v>0</v>
      </c>
      <c r="AJ351" s="27">
        <f t="shared" si="322"/>
        <v>0</v>
      </c>
      <c r="AK351" s="27">
        <f t="shared" si="322"/>
        <v>0</v>
      </c>
      <c r="AL351" s="27">
        <f t="shared" si="322"/>
        <v>0</v>
      </c>
      <c r="AM351" s="27">
        <f t="shared" si="322"/>
        <v>0</v>
      </c>
      <c r="AN351" s="27">
        <f t="shared" si="322"/>
        <v>0</v>
      </c>
      <c r="AO351" s="27">
        <f t="shared" si="322"/>
        <v>0</v>
      </c>
      <c r="AP351" s="27">
        <f t="shared" si="322"/>
        <v>0</v>
      </c>
      <c r="AQ351" s="27">
        <f t="shared" si="322"/>
        <v>0</v>
      </c>
      <c r="AR351" s="27">
        <f t="shared" si="322"/>
        <v>0</v>
      </c>
      <c r="AT351" s="39" t="s">
        <v>78</v>
      </c>
      <c r="AU351" s="39" t="s">
        <v>57</v>
      </c>
      <c r="AV351" s="39" t="s">
        <v>57</v>
      </c>
      <c r="AW351" s="39" t="s">
        <v>57</v>
      </c>
      <c r="AX351" s="39" t="s">
        <v>57</v>
      </c>
      <c r="AY351" s="39" t="s">
        <v>57</v>
      </c>
      <c r="AZ351" s="39" t="s">
        <v>57</v>
      </c>
      <c r="BA351" s="39" t="s">
        <v>57</v>
      </c>
      <c r="BB351" s="39" t="s">
        <v>57</v>
      </c>
      <c r="BC351" s="39" t="s">
        <v>57</v>
      </c>
      <c r="BE351" s="39" t="s">
        <v>52</v>
      </c>
      <c r="BF351" s="39" t="s">
        <v>52</v>
      </c>
      <c r="BG351" s="39" t="s">
        <v>57</v>
      </c>
      <c r="BH351" s="39" t="s">
        <v>57</v>
      </c>
      <c r="BI351" s="39" t="s">
        <v>57</v>
      </c>
      <c r="BJ351" s="39" t="s">
        <v>57</v>
      </c>
      <c r="BK351" s="39" t="s">
        <v>57</v>
      </c>
      <c r="BL351" s="39" t="s">
        <v>57</v>
      </c>
      <c r="BM351" s="39" t="s">
        <v>57</v>
      </c>
      <c r="BN351" s="39" t="s">
        <v>57</v>
      </c>
    </row>
    <row r="352" spans="4:66" ht="12" outlineLevel="1">
      <c r="D352" s="40" t="str">
        <f>INDEX($AT352:$BC352,MATCH(General!$F$14,$AT$4:$BC$4,0))</f>
        <v>VAT / special taxes</v>
      </c>
      <c r="E352" s="18" t="str">
        <f>General!$F$16&amp;" / "&amp;INDEX($BC352:$BL352,MATCH(General!$F$14,$BC$4:$BL$4,0))</f>
        <v>EUR / kWh</v>
      </c>
      <c r="I352" s="117">
        <f>OPEX!G118</f>
        <v>0</v>
      </c>
      <c r="J352" s="117">
        <f>OPEX!H118</f>
        <v>0</v>
      </c>
      <c r="K352" s="117">
        <f>OPEX!I118</f>
        <v>0</v>
      </c>
      <c r="L352" s="117">
        <f>OPEX!J118</f>
        <v>0</v>
      </c>
      <c r="M352" s="117">
        <f>OPEX!K118</f>
        <v>0</v>
      </c>
      <c r="N352" s="117">
        <f>OPEX!L118</f>
        <v>0</v>
      </c>
      <c r="O352" s="117">
        <f>OPEX!M118</f>
        <v>0</v>
      </c>
      <c r="P352" s="117">
        <f>OPEX!N118</f>
        <v>0</v>
      </c>
      <c r="Q352" s="117">
        <f>OPEX!O118</f>
        <v>0</v>
      </c>
      <c r="R352" s="117">
        <f>OPEX!P118</f>
        <v>0</v>
      </c>
      <c r="S352" s="117">
        <f>OPEX!Q118</f>
        <v>0</v>
      </c>
      <c r="T352" s="117">
        <f>OPEX!R118</f>
        <v>0</v>
      </c>
      <c r="U352" s="117">
        <f>OPEX!S118</f>
        <v>0</v>
      </c>
      <c r="V352" s="117">
        <f>OPEX!T118</f>
        <v>0</v>
      </c>
      <c r="W352" s="117">
        <f>OPEX!U118</f>
        <v>0</v>
      </c>
      <c r="X352" s="117">
        <f>OPEX!V118</f>
        <v>0</v>
      </c>
      <c r="Y352" s="117">
        <f>OPEX!W118</f>
        <v>0</v>
      </c>
      <c r="Z352" s="117">
        <f>OPEX!X118</f>
        <v>0</v>
      </c>
      <c r="AA352" s="117">
        <f>OPEX!Y118</f>
        <v>0</v>
      </c>
      <c r="AB352" s="117">
        <f>OPEX!Z118</f>
        <v>0</v>
      </c>
      <c r="AC352" s="117">
        <f>OPEX!AA118</f>
        <v>0</v>
      </c>
      <c r="AD352" s="117">
        <f>OPEX!AB118</f>
        <v>0</v>
      </c>
      <c r="AE352" s="117">
        <f>OPEX!AC118</f>
        <v>0</v>
      </c>
      <c r="AF352" s="117">
        <f>OPEX!AD118</f>
        <v>0</v>
      </c>
      <c r="AG352" s="117">
        <f>OPEX!AE118</f>
        <v>0</v>
      </c>
      <c r="AH352" s="117">
        <f>OPEX!AF118</f>
        <v>0</v>
      </c>
      <c r="AI352" s="117">
        <f>OPEX!AG118</f>
        <v>0</v>
      </c>
      <c r="AJ352" s="117">
        <f>OPEX!AH118</f>
        <v>0</v>
      </c>
      <c r="AK352" s="117">
        <f>OPEX!AI118</f>
        <v>0</v>
      </c>
      <c r="AL352" s="117">
        <f>OPEX!AJ118</f>
        <v>0</v>
      </c>
      <c r="AM352" s="117">
        <f>OPEX!AK118</f>
        <v>0</v>
      </c>
      <c r="AN352" s="117">
        <f>OPEX!AL118</f>
        <v>0</v>
      </c>
      <c r="AO352" s="117">
        <f>OPEX!AM118</f>
        <v>0</v>
      </c>
      <c r="AP352" s="117">
        <f>OPEX!AN118</f>
        <v>0</v>
      </c>
      <c r="AQ352" s="117">
        <f>OPEX!AO118</f>
        <v>0</v>
      </c>
      <c r="AR352" s="117">
        <f>OPEX!AP118</f>
        <v>0</v>
      </c>
      <c r="AT352" s="39" t="s">
        <v>504</v>
      </c>
      <c r="AU352" s="39" t="s">
        <v>57</v>
      </c>
      <c r="AV352" s="39" t="s">
        <v>57</v>
      </c>
      <c r="AW352" s="39" t="s">
        <v>57</v>
      </c>
      <c r="AX352" s="39" t="s">
        <v>57</v>
      </c>
      <c r="AY352" s="39" t="s">
        <v>57</v>
      </c>
      <c r="AZ352" s="39" t="s">
        <v>57</v>
      </c>
      <c r="BA352" s="39" t="s">
        <v>57</v>
      </c>
      <c r="BB352" s="39" t="s">
        <v>57</v>
      </c>
      <c r="BC352" s="39" t="s">
        <v>57</v>
      </c>
      <c r="BE352" s="39" t="s">
        <v>52</v>
      </c>
      <c r="BF352" s="39" t="s">
        <v>52</v>
      </c>
      <c r="BG352" s="39" t="s">
        <v>57</v>
      </c>
      <c r="BH352" s="39" t="s">
        <v>57</v>
      </c>
      <c r="BI352" s="39" t="s">
        <v>57</v>
      </c>
      <c r="BJ352" s="39" t="s">
        <v>57</v>
      </c>
      <c r="BK352" s="39" t="s">
        <v>57</v>
      </c>
      <c r="BL352" s="39" t="s">
        <v>57</v>
      </c>
      <c r="BM352" s="39" t="s">
        <v>57</v>
      </c>
      <c r="BN352" s="39" t="s">
        <v>57</v>
      </c>
    </row>
    <row r="353" spans="4:66" ht="12" outlineLevel="1">
      <c r="D353" s="40" t="str">
        <f>INDEX($AT353:$BC353,MATCH(General!$F$14,$AT$4:$BC$4,0))</f>
        <v>Subsidies</v>
      </c>
      <c r="E353" s="18" t="str">
        <f>General!$F$16&amp;" / "&amp;INDEX($BC353:$BL353,MATCH(General!$F$14,$BC$4:$BL$4,0))</f>
        <v>EUR / kWh</v>
      </c>
      <c r="I353" s="117">
        <f>OPEX!G119</f>
        <v>0</v>
      </c>
      <c r="J353" s="117">
        <f>OPEX!H119</f>
        <v>0</v>
      </c>
      <c r="K353" s="117">
        <f>OPEX!I119</f>
        <v>0</v>
      </c>
      <c r="L353" s="117">
        <f>OPEX!J119</f>
        <v>0</v>
      </c>
      <c r="M353" s="117">
        <f>OPEX!K119</f>
        <v>0</v>
      </c>
      <c r="N353" s="117">
        <f>OPEX!L119</f>
        <v>0</v>
      </c>
      <c r="O353" s="117">
        <f>OPEX!M119</f>
        <v>0</v>
      </c>
      <c r="P353" s="117">
        <f>OPEX!N119</f>
        <v>0</v>
      </c>
      <c r="Q353" s="117">
        <f>OPEX!O119</f>
        <v>0</v>
      </c>
      <c r="R353" s="117">
        <f>OPEX!P119</f>
        <v>0</v>
      </c>
      <c r="S353" s="117">
        <f>OPEX!Q119</f>
        <v>0</v>
      </c>
      <c r="T353" s="117">
        <f>OPEX!R119</f>
        <v>0</v>
      </c>
      <c r="U353" s="117">
        <f>OPEX!S119</f>
        <v>0</v>
      </c>
      <c r="V353" s="117">
        <f>OPEX!T119</f>
        <v>0</v>
      </c>
      <c r="W353" s="117">
        <f>OPEX!U119</f>
        <v>0</v>
      </c>
      <c r="X353" s="117">
        <f>OPEX!V119</f>
        <v>0</v>
      </c>
      <c r="Y353" s="117">
        <f>OPEX!W119</f>
        <v>0</v>
      </c>
      <c r="Z353" s="117">
        <f>OPEX!X119</f>
        <v>0</v>
      </c>
      <c r="AA353" s="117">
        <f>OPEX!Y119</f>
        <v>0</v>
      </c>
      <c r="AB353" s="117">
        <f>OPEX!Z119</f>
        <v>0</v>
      </c>
      <c r="AC353" s="117">
        <f>OPEX!AA119</f>
        <v>0</v>
      </c>
      <c r="AD353" s="117">
        <f>OPEX!AB119</f>
        <v>0</v>
      </c>
      <c r="AE353" s="117">
        <f>OPEX!AC119</f>
        <v>0</v>
      </c>
      <c r="AF353" s="117">
        <f>OPEX!AD119</f>
        <v>0</v>
      </c>
      <c r="AG353" s="117">
        <f>OPEX!AE119</f>
        <v>0</v>
      </c>
      <c r="AH353" s="117">
        <f>OPEX!AF119</f>
        <v>0</v>
      </c>
      <c r="AI353" s="117">
        <f>OPEX!AG119</f>
        <v>0</v>
      </c>
      <c r="AJ353" s="117">
        <f>OPEX!AH119</f>
        <v>0</v>
      </c>
      <c r="AK353" s="117">
        <f>OPEX!AI119</f>
        <v>0</v>
      </c>
      <c r="AL353" s="117">
        <f>OPEX!AJ119</f>
        <v>0</v>
      </c>
      <c r="AM353" s="117">
        <f>OPEX!AK119</f>
        <v>0</v>
      </c>
      <c r="AN353" s="117">
        <f>OPEX!AL119</f>
        <v>0</v>
      </c>
      <c r="AO353" s="117">
        <f>OPEX!AM119</f>
        <v>0</v>
      </c>
      <c r="AP353" s="117">
        <f>OPEX!AN119</f>
        <v>0</v>
      </c>
      <c r="AQ353" s="117">
        <f>OPEX!AO119</f>
        <v>0</v>
      </c>
      <c r="AR353" s="117">
        <f>OPEX!AP119</f>
        <v>0</v>
      </c>
      <c r="AT353" s="39" t="s">
        <v>505</v>
      </c>
      <c r="AU353" s="39" t="s">
        <v>57</v>
      </c>
      <c r="AV353" s="39" t="s">
        <v>57</v>
      </c>
      <c r="AW353" s="39" t="s">
        <v>57</v>
      </c>
      <c r="AX353" s="39" t="s">
        <v>57</v>
      </c>
      <c r="AY353" s="39" t="s">
        <v>57</v>
      </c>
      <c r="AZ353" s="39" t="s">
        <v>57</v>
      </c>
      <c r="BA353" s="39" t="s">
        <v>57</v>
      </c>
      <c r="BB353" s="39" t="s">
        <v>57</v>
      </c>
      <c r="BC353" s="39" t="s">
        <v>57</v>
      </c>
      <c r="BE353" s="39" t="s">
        <v>52</v>
      </c>
      <c r="BF353" s="39" t="s">
        <v>52</v>
      </c>
      <c r="BG353" s="39" t="s">
        <v>57</v>
      </c>
      <c r="BH353" s="39" t="s">
        <v>57</v>
      </c>
      <c r="BI353" s="39" t="s">
        <v>57</v>
      </c>
      <c r="BJ353" s="39" t="s">
        <v>57</v>
      </c>
      <c r="BK353" s="39" t="s">
        <v>57</v>
      </c>
      <c r="BL353" s="39" t="s">
        <v>57</v>
      </c>
      <c r="BM353" s="39" t="s">
        <v>57</v>
      </c>
      <c r="BN353" s="39" t="s">
        <v>57</v>
      </c>
    </row>
    <row r="354" spans="4:66" outlineLevel="1">
      <c r="D354" s="41" t="str">
        <f>INDEX($AT354:$BC354,MATCH(General!$F$14,$AT$4:$BC$4,0))</f>
        <v>Total cost - without taxes and subsidies</v>
      </c>
      <c r="E354" s="17" t="str">
        <f>General!$F$16</f>
        <v>EUR</v>
      </c>
      <c r="F354" s="28">
        <f>SUM(I354:AR354)</f>
        <v>0</v>
      </c>
      <c r="I354" s="16">
        <f>I349*I350</f>
        <v>0</v>
      </c>
      <c r="J354" s="16">
        <f t="shared" ref="J354:P354" si="323">J349*J350</f>
        <v>0</v>
      </c>
      <c r="K354" s="16">
        <f t="shared" si="323"/>
        <v>0</v>
      </c>
      <c r="L354" s="16">
        <f t="shared" si="323"/>
        <v>0</v>
      </c>
      <c r="M354" s="16">
        <f t="shared" si="323"/>
        <v>0</v>
      </c>
      <c r="N354" s="16">
        <f t="shared" si="323"/>
        <v>0</v>
      </c>
      <c r="O354" s="16">
        <f t="shared" si="323"/>
        <v>0</v>
      </c>
      <c r="P354" s="16">
        <f t="shared" si="323"/>
        <v>0</v>
      </c>
      <c r="Q354" s="16">
        <f t="shared" ref="Q354:AR354" si="324">Q349*Q350</f>
        <v>0</v>
      </c>
      <c r="R354" s="16">
        <f t="shared" si="324"/>
        <v>0</v>
      </c>
      <c r="S354" s="16">
        <f t="shared" si="324"/>
        <v>0</v>
      </c>
      <c r="T354" s="16">
        <f t="shared" si="324"/>
        <v>0</v>
      </c>
      <c r="U354" s="16">
        <f t="shared" si="324"/>
        <v>0</v>
      </c>
      <c r="V354" s="16">
        <f t="shared" si="324"/>
        <v>0</v>
      </c>
      <c r="W354" s="16">
        <f t="shared" si="324"/>
        <v>0</v>
      </c>
      <c r="X354" s="16">
        <f t="shared" si="324"/>
        <v>0</v>
      </c>
      <c r="Y354" s="16">
        <f t="shared" si="324"/>
        <v>0</v>
      </c>
      <c r="Z354" s="16">
        <f t="shared" si="324"/>
        <v>0</v>
      </c>
      <c r="AA354" s="16">
        <f t="shared" si="324"/>
        <v>0</v>
      </c>
      <c r="AB354" s="16">
        <f t="shared" si="324"/>
        <v>0</v>
      </c>
      <c r="AC354" s="16">
        <f t="shared" si="324"/>
        <v>0</v>
      </c>
      <c r="AD354" s="16">
        <f t="shared" si="324"/>
        <v>0</v>
      </c>
      <c r="AE354" s="16">
        <f t="shared" si="324"/>
        <v>0</v>
      </c>
      <c r="AF354" s="16">
        <f t="shared" si="324"/>
        <v>0</v>
      </c>
      <c r="AG354" s="16">
        <f t="shared" si="324"/>
        <v>0</v>
      </c>
      <c r="AH354" s="16">
        <f t="shared" si="324"/>
        <v>0</v>
      </c>
      <c r="AI354" s="16">
        <f t="shared" si="324"/>
        <v>0</v>
      </c>
      <c r="AJ354" s="16">
        <f t="shared" si="324"/>
        <v>0</v>
      </c>
      <c r="AK354" s="16">
        <f t="shared" si="324"/>
        <v>0</v>
      </c>
      <c r="AL354" s="16">
        <f t="shared" si="324"/>
        <v>0</v>
      </c>
      <c r="AM354" s="16">
        <f t="shared" si="324"/>
        <v>0</v>
      </c>
      <c r="AN354" s="16">
        <f t="shared" si="324"/>
        <v>0</v>
      </c>
      <c r="AO354" s="16">
        <f t="shared" si="324"/>
        <v>0</v>
      </c>
      <c r="AP354" s="16">
        <f t="shared" si="324"/>
        <v>0</v>
      </c>
      <c r="AQ354" s="16">
        <f t="shared" si="324"/>
        <v>0</v>
      </c>
      <c r="AR354" s="16">
        <f t="shared" si="324"/>
        <v>0</v>
      </c>
      <c r="AT354" s="39" t="s">
        <v>88</v>
      </c>
      <c r="AU354" s="39" t="s">
        <v>57</v>
      </c>
      <c r="AV354" s="39" t="s">
        <v>57</v>
      </c>
      <c r="AW354" s="39" t="s">
        <v>57</v>
      </c>
      <c r="AX354" s="39" t="s">
        <v>57</v>
      </c>
      <c r="AY354" s="39" t="s">
        <v>57</v>
      </c>
      <c r="AZ354" s="39" t="s">
        <v>57</v>
      </c>
      <c r="BA354" s="39" t="s">
        <v>57</v>
      </c>
      <c r="BB354" s="39" t="s">
        <v>57</v>
      </c>
      <c r="BC354" s="39" t="s">
        <v>57</v>
      </c>
      <c r="BE354" s="8"/>
      <c r="BF354" s="8"/>
      <c r="BG354" s="8"/>
      <c r="BH354" s="8"/>
      <c r="BI354" s="8"/>
      <c r="BJ354" s="8"/>
      <c r="BK354" s="8"/>
      <c r="BL354" s="8"/>
      <c r="BM354" s="8"/>
      <c r="BN354" s="8"/>
    </row>
    <row r="355" spans="4:66" outlineLevel="1">
      <c r="D355" s="41" t="str">
        <f>INDEX($AT355:$BC355,MATCH(General!$F$14,$AT$4:$BC$4,0))</f>
        <v>Total cost - with taxes and subsidies</v>
      </c>
      <c r="E355" s="17" t="str">
        <f>General!$F$16</f>
        <v>EUR</v>
      </c>
      <c r="F355" s="28">
        <f>SUM(I355:AR355)</f>
        <v>0</v>
      </c>
      <c r="I355" s="16">
        <f>I349*I351</f>
        <v>0</v>
      </c>
      <c r="J355" s="16">
        <f t="shared" ref="J355:P355" si="325">J349*J351</f>
        <v>0</v>
      </c>
      <c r="K355" s="16">
        <f t="shared" si="325"/>
        <v>0</v>
      </c>
      <c r="L355" s="16">
        <f t="shared" si="325"/>
        <v>0</v>
      </c>
      <c r="M355" s="16">
        <f t="shared" si="325"/>
        <v>0</v>
      </c>
      <c r="N355" s="16">
        <f t="shared" si="325"/>
        <v>0</v>
      </c>
      <c r="O355" s="16">
        <f t="shared" si="325"/>
        <v>0</v>
      </c>
      <c r="P355" s="16">
        <f t="shared" si="325"/>
        <v>0</v>
      </c>
      <c r="Q355" s="16">
        <f t="shared" ref="Q355:AR355" si="326">Q349*Q351</f>
        <v>0</v>
      </c>
      <c r="R355" s="16">
        <f t="shared" si="326"/>
        <v>0</v>
      </c>
      <c r="S355" s="16">
        <f t="shared" si="326"/>
        <v>0</v>
      </c>
      <c r="T355" s="16">
        <f t="shared" si="326"/>
        <v>0</v>
      </c>
      <c r="U355" s="16">
        <f t="shared" si="326"/>
        <v>0</v>
      </c>
      <c r="V355" s="16">
        <f t="shared" si="326"/>
        <v>0</v>
      </c>
      <c r="W355" s="16">
        <f t="shared" si="326"/>
        <v>0</v>
      </c>
      <c r="X355" s="16">
        <f t="shared" si="326"/>
        <v>0</v>
      </c>
      <c r="Y355" s="16">
        <f t="shared" si="326"/>
        <v>0</v>
      </c>
      <c r="Z355" s="16">
        <f t="shared" si="326"/>
        <v>0</v>
      </c>
      <c r="AA355" s="16">
        <f t="shared" si="326"/>
        <v>0</v>
      </c>
      <c r="AB355" s="16">
        <f t="shared" si="326"/>
        <v>0</v>
      </c>
      <c r="AC355" s="16">
        <f t="shared" si="326"/>
        <v>0</v>
      </c>
      <c r="AD355" s="16">
        <f t="shared" si="326"/>
        <v>0</v>
      </c>
      <c r="AE355" s="16">
        <f t="shared" si="326"/>
        <v>0</v>
      </c>
      <c r="AF355" s="16">
        <f t="shared" si="326"/>
        <v>0</v>
      </c>
      <c r="AG355" s="16">
        <f t="shared" si="326"/>
        <v>0</v>
      </c>
      <c r="AH355" s="16">
        <f t="shared" si="326"/>
        <v>0</v>
      </c>
      <c r="AI355" s="16">
        <f t="shared" si="326"/>
        <v>0</v>
      </c>
      <c r="AJ355" s="16">
        <f t="shared" si="326"/>
        <v>0</v>
      </c>
      <c r="AK355" s="16">
        <f t="shared" si="326"/>
        <v>0</v>
      </c>
      <c r="AL355" s="16">
        <f t="shared" si="326"/>
        <v>0</v>
      </c>
      <c r="AM355" s="16">
        <f t="shared" si="326"/>
        <v>0</v>
      </c>
      <c r="AN355" s="16">
        <f t="shared" si="326"/>
        <v>0</v>
      </c>
      <c r="AO355" s="16">
        <f t="shared" si="326"/>
        <v>0</v>
      </c>
      <c r="AP355" s="16">
        <f t="shared" si="326"/>
        <v>0</v>
      </c>
      <c r="AQ355" s="16">
        <f t="shared" si="326"/>
        <v>0</v>
      </c>
      <c r="AR355" s="16">
        <f t="shared" si="326"/>
        <v>0</v>
      </c>
      <c r="AT355" s="39" t="s">
        <v>89</v>
      </c>
      <c r="AU355" s="39" t="s">
        <v>57</v>
      </c>
      <c r="AV355" s="39" t="s">
        <v>57</v>
      </c>
      <c r="AW355" s="39" t="s">
        <v>57</v>
      </c>
      <c r="AX355" s="39" t="s">
        <v>57</v>
      </c>
      <c r="AY355" s="39" t="s">
        <v>57</v>
      </c>
      <c r="AZ355" s="39" t="s">
        <v>57</v>
      </c>
      <c r="BA355" s="39" t="s">
        <v>57</v>
      </c>
      <c r="BB355" s="39" t="s">
        <v>57</v>
      </c>
      <c r="BC355" s="39" t="s">
        <v>57</v>
      </c>
      <c r="BE355" s="8"/>
      <c r="BF355" s="8"/>
      <c r="BG355" s="8"/>
      <c r="BH355" s="8"/>
      <c r="BI355" s="8"/>
      <c r="BJ355" s="8"/>
      <c r="BK355" s="8"/>
      <c r="BL355" s="8"/>
      <c r="BM355" s="8"/>
      <c r="BN355" s="8"/>
    </row>
    <row r="356" spans="4:66" outlineLevel="1">
      <c r="E356" s="11"/>
    </row>
    <row r="357" spans="4:66" outlineLevel="1">
      <c r="D357" s="2" t="str">
        <f>INDEX($AT357:$BC357,MATCH(General!$F$14,$AT$4:$BC$4,0))</f>
        <v xml:space="preserve">Wood </v>
      </c>
      <c r="E357" s="11"/>
      <c r="AT357" s="39" t="s">
        <v>71</v>
      </c>
      <c r="AU357" s="39" t="s">
        <v>57</v>
      </c>
      <c r="AV357" s="39" t="s">
        <v>57</v>
      </c>
      <c r="AW357" s="39" t="s">
        <v>57</v>
      </c>
      <c r="AX357" s="39" t="s">
        <v>57</v>
      </c>
      <c r="AY357" s="39" t="s">
        <v>57</v>
      </c>
      <c r="AZ357" s="39" t="s">
        <v>57</v>
      </c>
      <c r="BA357" s="39" t="s">
        <v>57</v>
      </c>
      <c r="BB357" s="39" t="s">
        <v>57</v>
      </c>
      <c r="BC357" s="39" t="s">
        <v>57</v>
      </c>
    </row>
    <row r="358" spans="4:66" outlineLevel="1">
      <c r="D358" s="12" t="str">
        <f>INDEX($AT358:$BC358,MATCH(General!$F$14,$AT$4:$BC$4,0))</f>
        <v>Quantity</v>
      </c>
      <c r="E358" s="11" t="str">
        <f>INDEX($BC358:$BL358,MATCH(General!$F$14,$BC$4:$BL$4,0))</f>
        <v>kWh</v>
      </c>
      <c r="F358" s="25">
        <f>SUM(I358:AR358)</f>
        <v>0</v>
      </c>
      <c r="I358" s="104">
        <f>OPEX!G121</f>
        <v>0</v>
      </c>
      <c r="J358" s="104">
        <f>OPEX!H121</f>
        <v>0</v>
      </c>
      <c r="K358" s="104">
        <f>OPEX!I121</f>
        <v>0</v>
      </c>
      <c r="L358" s="104">
        <f>OPEX!J121</f>
        <v>0</v>
      </c>
      <c r="M358" s="104">
        <f>OPEX!K121</f>
        <v>0</v>
      </c>
      <c r="N358" s="104">
        <f>OPEX!L121</f>
        <v>0</v>
      </c>
      <c r="O358" s="104">
        <f>OPEX!M121</f>
        <v>0</v>
      </c>
      <c r="P358" s="104">
        <f>OPEX!N121</f>
        <v>0</v>
      </c>
      <c r="Q358" s="104">
        <f>OPEX!O121</f>
        <v>0</v>
      </c>
      <c r="R358" s="104">
        <f>OPEX!P121</f>
        <v>0</v>
      </c>
      <c r="S358" s="104">
        <f>OPEX!Q121</f>
        <v>0</v>
      </c>
      <c r="T358" s="104">
        <f>OPEX!R121</f>
        <v>0</v>
      </c>
      <c r="U358" s="104">
        <f>OPEX!S121</f>
        <v>0</v>
      </c>
      <c r="V358" s="104">
        <f>OPEX!T121</f>
        <v>0</v>
      </c>
      <c r="W358" s="104">
        <f>OPEX!U121</f>
        <v>0</v>
      </c>
      <c r="X358" s="104">
        <f>OPEX!V121</f>
        <v>0</v>
      </c>
      <c r="Y358" s="104">
        <f>OPEX!W121</f>
        <v>0</v>
      </c>
      <c r="Z358" s="104">
        <f>OPEX!X121</f>
        <v>0</v>
      </c>
      <c r="AA358" s="104">
        <f>OPEX!Y121</f>
        <v>0</v>
      </c>
      <c r="AB358" s="104">
        <f>OPEX!Z121</f>
        <v>0</v>
      </c>
      <c r="AC358" s="104">
        <f>OPEX!AA121</f>
        <v>0</v>
      </c>
      <c r="AD358" s="104">
        <f>OPEX!AB121</f>
        <v>0</v>
      </c>
      <c r="AE358" s="104">
        <f>OPEX!AC121</f>
        <v>0</v>
      </c>
      <c r="AF358" s="104">
        <f>OPEX!AD121</f>
        <v>0</v>
      </c>
      <c r="AG358" s="104">
        <f>OPEX!AE121</f>
        <v>0</v>
      </c>
      <c r="AH358" s="104">
        <f>OPEX!AF121</f>
        <v>0</v>
      </c>
      <c r="AI358" s="104">
        <f>OPEX!AG121</f>
        <v>0</v>
      </c>
      <c r="AJ358" s="104">
        <f>OPEX!AH121</f>
        <v>0</v>
      </c>
      <c r="AK358" s="104">
        <f>OPEX!AI121</f>
        <v>0</v>
      </c>
      <c r="AL358" s="104">
        <f>OPEX!AJ121</f>
        <v>0</v>
      </c>
      <c r="AM358" s="104">
        <f>OPEX!AK121</f>
        <v>0</v>
      </c>
      <c r="AN358" s="104">
        <f>OPEX!AL121</f>
        <v>0</v>
      </c>
      <c r="AO358" s="104">
        <f>OPEX!AM121</f>
        <v>0</v>
      </c>
      <c r="AP358" s="104">
        <f>OPEX!AN121</f>
        <v>0</v>
      </c>
      <c r="AQ358" s="104">
        <f>OPEX!AO121</f>
        <v>0</v>
      </c>
      <c r="AR358" s="104">
        <f>OPEX!AP121</f>
        <v>0</v>
      </c>
      <c r="AT358" s="39" t="s">
        <v>51</v>
      </c>
      <c r="AU358" s="39" t="s">
        <v>57</v>
      </c>
      <c r="AV358" s="39" t="s">
        <v>57</v>
      </c>
      <c r="AW358" s="39" t="s">
        <v>57</v>
      </c>
      <c r="AX358" s="39" t="s">
        <v>57</v>
      </c>
      <c r="AY358" s="39" t="s">
        <v>57</v>
      </c>
      <c r="AZ358" s="39" t="s">
        <v>57</v>
      </c>
      <c r="BA358" s="39" t="s">
        <v>57</v>
      </c>
      <c r="BB358" s="39" t="s">
        <v>57</v>
      </c>
      <c r="BC358" s="39" t="s">
        <v>57</v>
      </c>
      <c r="BE358" s="39" t="s">
        <v>52</v>
      </c>
      <c r="BF358" s="39" t="s">
        <v>52</v>
      </c>
      <c r="BG358" s="39" t="s">
        <v>57</v>
      </c>
      <c r="BH358" s="39" t="s">
        <v>57</v>
      </c>
      <c r="BI358" s="39" t="s">
        <v>57</v>
      </c>
      <c r="BJ358" s="39" t="s">
        <v>57</v>
      </c>
      <c r="BK358" s="39" t="s">
        <v>57</v>
      </c>
      <c r="BL358" s="39" t="s">
        <v>57</v>
      </c>
      <c r="BM358" s="39" t="s">
        <v>57</v>
      </c>
      <c r="BN358" s="39" t="s">
        <v>57</v>
      </c>
    </row>
    <row r="359" spans="4:66" outlineLevel="1">
      <c r="D359" s="12" t="str">
        <f>INDEX($AT359:$BC359,MATCH(General!$F$14,$AT$4:$BC$4,0))</f>
        <v>Price without taxes and subsidies</v>
      </c>
      <c r="E359" s="11" t="str">
        <f>General!$F$16&amp;" / "&amp;INDEX($BC359:$BL359,MATCH(General!$F$14,$BC$4:$BL$4,0))</f>
        <v>EUR / kWh</v>
      </c>
      <c r="I359" s="108">
        <f>OPEX!G122</f>
        <v>0</v>
      </c>
      <c r="J359" s="108">
        <f>OPEX!H122</f>
        <v>0</v>
      </c>
      <c r="K359" s="108">
        <f>OPEX!I122</f>
        <v>0</v>
      </c>
      <c r="L359" s="108">
        <f>OPEX!J122</f>
        <v>0</v>
      </c>
      <c r="M359" s="108">
        <f>OPEX!K122</f>
        <v>0</v>
      </c>
      <c r="N359" s="108">
        <f>OPEX!L122</f>
        <v>0</v>
      </c>
      <c r="O359" s="108">
        <f>OPEX!M122</f>
        <v>0</v>
      </c>
      <c r="P359" s="108">
        <f>OPEX!N122</f>
        <v>0</v>
      </c>
      <c r="Q359" s="108">
        <f>OPEX!O122</f>
        <v>0</v>
      </c>
      <c r="R359" s="108">
        <f>OPEX!P122</f>
        <v>0</v>
      </c>
      <c r="S359" s="108">
        <f>OPEX!Q122</f>
        <v>0</v>
      </c>
      <c r="T359" s="108">
        <f>OPEX!R122</f>
        <v>0</v>
      </c>
      <c r="U359" s="108">
        <f>OPEX!S122</f>
        <v>0</v>
      </c>
      <c r="V359" s="108">
        <f>OPEX!T122</f>
        <v>0</v>
      </c>
      <c r="W359" s="108">
        <f>OPEX!U122</f>
        <v>0</v>
      </c>
      <c r="X359" s="108">
        <f>OPEX!V122</f>
        <v>0</v>
      </c>
      <c r="Y359" s="108">
        <f>OPEX!W122</f>
        <v>0</v>
      </c>
      <c r="Z359" s="108">
        <f>OPEX!X122</f>
        <v>0</v>
      </c>
      <c r="AA359" s="108">
        <f>OPEX!Y122</f>
        <v>0</v>
      </c>
      <c r="AB359" s="108">
        <f>OPEX!Z122</f>
        <v>0</v>
      </c>
      <c r="AC359" s="108">
        <f>OPEX!AA122</f>
        <v>0</v>
      </c>
      <c r="AD359" s="108">
        <f>OPEX!AB122</f>
        <v>0</v>
      </c>
      <c r="AE359" s="108">
        <f>OPEX!AC122</f>
        <v>0</v>
      </c>
      <c r="AF359" s="108">
        <f>OPEX!AD122</f>
        <v>0</v>
      </c>
      <c r="AG359" s="108">
        <f>OPEX!AE122</f>
        <v>0</v>
      </c>
      <c r="AH359" s="108">
        <f>OPEX!AF122</f>
        <v>0</v>
      </c>
      <c r="AI359" s="108">
        <f>OPEX!AG122</f>
        <v>0</v>
      </c>
      <c r="AJ359" s="108">
        <f>OPEX!AH122</f>
        <v>0</v>
      </c>
      <c r="AK359" s="108">
        <f>OPEX!AI122</f>
        <v>0</v>
      </c>
      <c r="AL359" s="108">
        <f>OPEX!AJ122</f>
        <v>0</v>
      </c>
      <c r="AM359" s="108">
        <f>OPEX!AK122</f>
        <v>0</v>
      </c>
      <c r="AN359" s="108">
        <f>OPEX!AL122</f>
        <v>0</v>
      </c>
      <c r="AO359" s="108">
        <f>OPEX!AM122</f>
        <v>0</v>
      </c>
      <c r="AP359" s="108">
        <f>OPEX!AN122</f>
        <v>0</v>
      </c>
      <c r="AQ359" s="108">
        <f>OPEX!AO122</f>
        <v>0</v>
      </c>
      <c r="AR359" s="108">
        <f>OPEX!AP122</f>
        <v>0</v>
      </c>
      <c r="AT359" s="39" t="s">
        <v>83</v>
      </c>
      <c r="AU359" s="39" t="s">
        <v>57</v>
      </c>
      <c r="AV359" s="39" t="s">
        <v>57</v>
      </c>
      <c r="AW359" s="39" t="s">
        <v>57</v>
      </c>
      <c r="AX359" s="39" t="s">
        <v>57</v>
      </c>
      <c r="AY359" s="39" t="s">
        <v>57</v>
      </c>
      <c r="AZ359" s="39" t="s">
        <v>57</v>
      </c>
      <c r="BA359" s="39" t="s">
        <v>57</v>
      </c>
      <c r="BB359" s="39" t="s">
        <v>57</v>
      </c>
      <c r="BC359" s="39" t="s">
        <v>57</v>
      </c>
      <c r="BE359" s="39" t="s">
        <v>52</v>
      </c>
      <c r="BF359" s="39" t="s">
        <v>52</v>
      </c>
      <c r="BG359" s="39" t="s">
        <v>57</v>
      </c>
      <c r="BH359" s="39" t="s">
        <v>57</v>
      </c>
      <c r="BI359" s="39" t="s">
        <v>57</v>
      </c>
      <c r="BJ359" s="39" t="s">
        <v>57</v>
      </c>
      <c r="BK359" s="39" t="s">
        <v>57</v>
      </c>
      <c r="BL359" s="39" t="s">
        <v>57</v>
      </c>
      <c r="BM359" s="39" t="s">
        <v>57</v>
      </c>
      <c r="BN359" s="39" t="s">
        <v>57</v>
      </c>
    </row>
    <row r="360" spans="4:66" outlineLevel="1">
      <c r="D360" s="12" t="str">
        <f>INDEX($AT360:$BC360,MATCH(General!$F$14,$AT$4:$BC$4,0))</f>
        <v>Price with taxes and subsidies</v>
      </c>
      <c r="E360" s="11" t="str">
        <f>General!$F$16&amp;" / "&amp;INDEX($BC360:$BL360,MATCH(General!$F$14,$BC$4:$BL$4,0))</f>
        <v>EUR / kWh</v>
      </c>
      <c r="I360" s="27">
        <f>SUM(I359,I361:I362)</f>
        <v>0</v>
      </c>
      <c r="J360" s="27">
        <f t="shared" ref="J360" si="327">SUM(J359,J361:J362)</f>
        <v>0</v>
      </c>
      <c r="K360" s="27">
        <f t="shared" ref="K360" si="328">SUM(K359,K361:K362)</f>
        <v>0</v>
      </c>
      <c r="L360" s="27">
        <f t="shared" ref="L360" si="329">SUM(L359,L361:L362)</f>
        <v>0</v>
      </c>
      <c r="M360" s="27">
        <f t="shared" ref="M360" si="330">SUM(M359,M361:M362)</f>
        <v>0</v>
      </c>
      <c r="N360" s="27">
        <f t="shared" ref="N360" si="331">SUM(N359,N361:N362)</f>
        <v>0</v>
      </c>
      <c r="O360" s="27">
        <f t="shared" ref="O360" si="332">SUM(O359,O361:O362)</f>
        <v>0</v>
      </c>
      <c r="P360" s="27">
        <f t="shared" ref="P360:AR360" si="333">SUM(P359,P361:P362)</f>
        <v>0</v>
      </c>
      <c r="Q360" s="27">
        <f t="shared" si="333"/>
        <v>0</v>
      </c>
      <c r="R360" s="27">
        <f t="shared" si="333"/>
        <v>0</v>
      </c>
      <c r="S360" s="27">
        <f t="shared" si="333"/>
        <v>0</v>
      </c>
      <c r="T360" s="27">
        <f t="shared" si="333"/>
        <v>0</v>
      </c>
      <c r="U360" s="27">
        <f t="shared" si="333"/>
        <v>0</v>
      </c>
      <c r="V360" s="27">
        <f t="shared" si="333"/>
        <v>0</v>
      </c>
      <c r="W360" s="27">
        <f t="shared" si="333"/>
        <v>0</v>
      </c>
      <c r="X360" s="27">
        <f t="shared" si="333"/>
        <v>0</v>
      </c>
      <c r="Y360" s="27">
        <f t="shared" si="333"/>
        <v>0</v>
      </c>
      <c r="Z360" s="27">
        <f t="shared" si="333"/>
        <v>0</v>
      </c>
      <c r="AA360" s="27">
        <f t="shared" si="333"/>
        <v>0</v>
      </c>
      <c r="AB360" s="27">
        <f t="shared" si="333"/>
        <v>0</v>
      </c>
      <c r="AC360" s="27">
        <f t="shared" si="333"/>
        <v>0</v>
      </c>
      <c r="AD360" s="27">
        <f t="shared" si="333"/>
        <v>0</v>
      </c>
      <c r="AE360" s="27">
        <f t="shared" si="333"/>
        <v>0</v>
      </c>
      <c r="AF360" s="27">
        <f t="shared" si="333"/>
        <v>0</v>
      </c>
      <c r="AG360" s="27">
        <f t="shared" si="333"/>
        <v>0</v>
      </c>
      <c r="AH360" s="27">
        <f t="shared" si="333"/>
        <v>0</v>
      </c>
      <c r="AI360" s="27">
        <f t="shared" si="333"/>
        <v>0</v>
      </c>
      <c r="AJ360" s="27">
        <f t="shared" si="333"/>
        <v>0</v>
      </c>
      <c r="AK360" s="27">
        <f t="shared" si="333"/>
        <v>0</v>
      </c>
      <c r="AL360" s="27">
        <f t="shared" si="333"/>
        <v>0</v>
      </c>
      <c r="AM360" s="27">
        <f t="shared" si="333"/>
        <v>0</v>
      </c>
      <c r="AN360" s="27">
        <f t="shared" si="333"/>
        <v>0</v>
      </c>
      <c r="AO360" s="27">
        <f t="shared" si="333"/>
        <v>0</v>
      </c>
      <c r="AP360" s="27">
        <f t="shared" si="333"/>
        <v>0</v>
      </c>
      <c r="AQ360" s="27">
        <f t="shared" si="333"/>
        <v>0</v>
      </c>
      <c r="AR360" s="27">
        <f t="shared" si="333"/>
        <v>0</v>
      </c>
      <c r="AT360" s="39" t="s">
        <v>78</v>
      </c>
      <c r="AU360" s="39" t="s">
        <v>57</v>
      </c>
      <c r="AV360" s="39" t="s">
        <v>57</v>
      </c>
      <c r="AW360" s="39" t="s">
        <v>57</v>
      </c>
      <c r="AX360" s="39" t="s">
        <v>57</v>
      </c>
      <c r="AY360" s="39" t="s">
        <v>57</v>
      </c>
      <c r="AZ360" s="39" t="s">
        <v>57</v>
      </c>
      <c r="BA360" s="39" t="s">
        <v>57</v>
      </c>
      <c r="BB360" s="39" t="s">
        <v>57</v>
      </c>
      <c r="BC360" s="39" t="s">
        <v>57</v>
      </c>
      <c r="BE360" s="39" t="s">
        <v>52</v>
      </c>
      <c r="BF360" s="39" t="s">
        <v>52</v>
      </c>
      <c r="BG360" s="39" t="s">
        <v>57</v>
      </c>
      <c r="BH360" s="39" t="s">
        <v>57</v>
      </c>
      <c r="BI360" s="39" t="s">
        <v>57</v>
      </c>
      <c r="BJ360" s="39" t="s">
        <v>57</v>
      </c>
      <c r="BK360" s="39" t="s">
        <v>57</v>
      </c>
      <c r="BL360" s="39" t="s">
        <v>57</v>
      </c>
      <c r="BM360" s="39" t="s">
        <v>57</v>
      </c>
      <c r="BN360" s="39" t="s">
        <v>57</v>
      </c>
    </row>
    <row r="361" spans="4:66" ht="12" outlineLevel="1">
      <c r="D361" s="40" t="str">
        <f>INDEX($AT361:$BC361,MATCH(General!$F$14,$AT$4:$BC$4,0))</f>
        <v>VAT / special taxes</v>
      </c>
      <c r="E361" s="18" t="str">
        <f>General!$F$16&amp;" / "&amp;INDEX($BC361:$BL361,MATCH(General!$F$14,$BC$4:$BL$4,0))</f>
        <v>EUR / kWh</v>
      </c>
      <c r="I361" s="117">
        <f>OPEX!G124</f>
        <v>0</v>
      </c>
      <c r="J361" s="117">
        <f>OPEX!H124</f>
        <v>0</v>
      </c>
      <c r="K361" s="117">
        <f>OPEX!I124</f>
        <v>0</v>
      </c>
      <c r="L361" s="117">
        <f>OPEX!J124</f>
        <v>0</v>
      </c>
      <c r="M361" s="117">
        <f>OPEX!K124</f>
        <v>0</v>
      </c>
      <c r="N361" s="117">
        <f>OPEX!L124</f>
        <v>0</v>
      </c>
      <c r="O361" s="117">
        <f>OPEX!M124</f>
        <v>0</v>
      </c>
      <c r="P361" s="117">
        <f>OPEX!N124</f>
        <v>0</v>
      </c>
      <c r="Q361" s="117">
        <f>OPEX!O124</f>
        <v>0</v>
      </c>
      <c r="R361" s="117">
        <f>OPEX!P124</f>
        <v>0</v>
      </c>
      <c r="S361" s="117">
        <f>OPEX!Q124</f>
        <v>0</v>
      </c>
      <c r="T361" s="117">
        <f>OPEX!R124</f>
        <v>0</v>
      </c>
      <c r="U361" s="117">
        <f>OPEX!S124</f>
        <v>0</v>
      </c>
      <c r="V361" s="117">
        <f>OPEX!T124</f>
        <v>0</v>
      </c>
      <c r="W361" s="117">
        <f>OPEX!U124</f>
        <v>0</v>
      </c>
      <c r="X361" s="117">
        <f>OPEX!V124</f>
        <v>0</v>
      </c>
      <c r="Y361" s="117">
        <f>OPEX!W124</f>
        <v>0</v>
      </c>
      <c r="Z361" s="117">
        <f>OPEX!X124</f>
        <v>0</v>
      </c>
      <c r="AA361" s="117">
        <f>OPEX!Y124</f>
        <v>0</v>
      </c>
      <c r="AB361" s="117">
        <f>OPEX!Z124</f>
        <v>0</v>
      </c>
      <c r="AC361" s="117">
        <f>OPEX!AA124</f>
        <v>0</v>
      </c>
      <c r="AD361" s="117">
        <f>OPEX!AB124</f>
        <v>0</v>
      </c>
      <c r="AE361" s="117">
        <f>OPEX!AC124</f>
        <v>0</v>
      </c>
      <c r="AF361" s="117">
        <f>OPEX!AD124</f>
        <v>0</v>
      </c>
      <c r="AG361" s="117">
        <f>OPEX!AE124</f>
        <v>0</v>
      </c>
      <c r="AH361" s="117">
        <f>OPEX!AF124</f>
        <v>0</v>
      </c>
      <c r="AI361" s="117">
        <f>OPEX!AG124</f>
        <v>0</v>
      </c>
      <c r="AJ361" s="117">
        <f>OPEX!AH124</f>
        <v>0</v>
      </c>
      <c r="AK361" s="117">
        <f>OPEX!AI124</f>
        <v>0</v>
      </c>
      <c r="AL361" s="117">
        <f>OPEX!AJ124</f>
        <v>0</v>
      </c>
      <c r="AM361" s="117">
        <f>OPEX!AK124</f>
        <v>0</v>
      </c>
      <c r="AN361" s="117">
        <f>OPEX!AL124</f>
        <v>0</v>
      </c>
      <c r="AO361" s="117">
        <f>OPEX!AM124</f>
        <v>0</v>
      </c>
      <c r="AP361" s="117">
        <f>OPEX!AN124</f>
        <v>0</v>
      </c>
      <c r="AQ361" s="117">
        <f>OPEX!AO124</f>
        <v>0</v>
      </c>
      <c r="AR361" s="117">
        <f>OPEX!AP124</f>
        <v>0</v>
      </c>
      <c r="AT361" s="39" t="s">
        <v>504</v>
      </c>
      <c r="AU361" s="39" t="s">
        <v>57</v>
      </c>
      <c r="AV361" s="39" t="s">
        <v>57</v>
      </c>
      <c r="AW361" s="39" t="s">
        <v>57</v>
      </c>
      <c r="AX361" s="39" t="s">
        <v>57</v>
      </c>
      <c r="AY361" s="39" t="s">
        <v>57</v>
      </c>
      <c r="AZ361" s="39" t="s">
        <v>57</v>
      </c>
      <c r="BA361" s="39" t="s">
        <v>57</v>
      </c>
      <c r="BB361" s="39" t="s">
        <v>57</v>
      </c>
      <c r="BC361" s="39" t="s">
        <v>57</v>
      </c>
      <c r="BE361" s="39" t="s">
        <v>52</v>
      </c>
      <c r="BF361" s="39" t="s">
        <v>52</v>
      </c>
      <c r="BG361" s="39" t="s">
        <v>57</v>
      </c>
      <c r="BH361" s="39" t="s">
        <v>57</v>
      </c>
      <c r="BI361" s="39" t="s">
        <v>57</v>
      </c>
      <c r="BJ361" s="39" t="s">
        <v>57</v>
      </c>
      <c r="BK361" s="39" t="s">
        <v>57</v>
      </c>
      <c r="BL361" s="39" t="s">
        <v>57</v>
      </c>
      <c r="BM361" s="39" t="s">
        <v>57</v>
      </c>
      <c r="BN361" s="39" t="s">
        <v>57</v>
      </c>
    </row>
    <row r="362" spans="4:66" ht="12" outlineLevel="1">
      <c r="D362" s="40" t="str">
        <f>INDEX($AT362:$BC362,MATCH(General!$F$14,$AT$4:$BC$4,0))</f>
        <v>Subsidies</v>
      </c>
      <c r="E362" s="18" t="str">
        <f>General!$F$16&amp;" / "&amp;INDEX($BC362:$BL362,MATCH(General!$F$14,$BC$4:$BL$4,0))</f>
        <v>EUR / kWh</v>
      </c>
      <c r="I362" s="117">
        <f>OPEX!G125</f>
        <v>0</v>
      </c>
      <c r="J362" s="117">
        <f>OPEX!H125</f>
        <v>0</v>
      </c>
      <c r="K362" s="117">
        <f>OPEX!I125</f>
        <v>0</v>
      </c>
      <c r="L362" s="117">
        <f>OPEX!J125</f>
        <v>0</v>
      </c>
      <c r="M362" s="117">
        <f>OPEX!K125</f>
        <v>0</v>
      </c>
      <c r="N362" s="117">
        <f>OPEX!L125</f>
        <v>0</v>
      </c>
      <c r="O362" s="117">
        <f>OPEX!M125</f>
        <v>0</v>
      </c>
      <c r="P362" s="117">
        <f>OPEX!N125</f>
        <v>0</v>
      </c>
      <c r="Q362" s="117">
        <f>OPEX!O125</f>
        <v>0</v>
      </c>
      <c r="R362" s="117">
        <f>OPEX!P125</f>
        <v>0</v>
      </c>
      <c r="S362" s="117">
        <f>OPEX!Q125</f>
        <v>0</v>
      </c>
      <c r="T362" s="117">
        <f>OPEX!R125</f>
        <v>0</v>
      </c>
      <c r="U362" s="117">
        <f>OPEX!S125</f>
        <v>0</v>
      </c>
      <c r="V362" s="117">
        <f>OPEX!T125</f>
        <v>0</v>
      </c>
      <c r="W362" s="117">
        <f>OPEX!U125</f>
        <v>0</v>
      </c>
      <c r="X362" s="117">
        <f>OPEX!V125</f>
        <v>0</v>
      </c>
      <c r="Y362" s="117">
        <f>OPEX!W125</f>
        <v>0</v>
      </c>
      <c r="Z362" s="117">
        <f>OPEX!X125</f>
        <v>0</v>
      </c>
      <c r="AA362" s="117">
        <f>OPEX!Y125</f>
        <v>0</v>
      </c>
      <c r="AB362" s="117">
        <f>OPEX!Z125</f>
        <v>0</v>
      </c>
      <c r="AC362" s="117">
        <f>OPEX!AA125</f>
        <v>0</v>
      </c>
      <c r="AD362" s="117">
        <f>OPEX!AB125</f>
        <v>0</v>
      </c>
      <c r="AE362" s="117">
        <f>OPEX!AC125</f>
        <v>0</v>
      </c>
      <c r="AF362" s="117">
        <f>OPEX!AD125</f>
        <v>0</v>
      </c>
      <c r="AG362" s="117">
        <f>OPEX!AE125</f>
        <v>0</v>
      </c>
      <c r="AH362" s="117">
        <f>OPEX!AF125</f>
        <v>0</v>
      </c>
      <c r="AI362" s="117">
        <f>OPEX!AG125</f>
        <v>0</v>
      </c>
      <c r="AJ362" s="117">
        <f>OPEX!AH125</f>
        <v>0</v>
      </c>
      <c r="AK362" s="117">
        <f>OPEX!AI125</f>
        <v>0</v>
      </c>
      <c r="AL362" s="117">
        <f>OPEX!AJ125</f>
        <v>0</v>
      </c>
      <c r="AM362" s="117">
        <f>OPEX!AK125</f>
        <v>0</v>
      </c>
      <c r="AN362" s="117">
        <f>OPEX!AL125</f>
        <v>0</v>
      </c>
      <c r="AO362" s="117">
        <f>OPEX!AM125</f>
        <v>0</v>
      </c>
      <c r="AP362" s="117">
        <f>OPEX!AN125</f>
        <v>0</v>
      </c>
      <c r="AQ362" s="117">
        <f>OPEX!AO125</f>
        <v>0</v>
      </c>
      <c r="AR362" s="117">
        <f>OPEX!AP125</f>
        <v>0</v>
      </c>
      <c r="AT362" s="39" t="s">
        <v>505</v>
      </c>
      <c r="AU362" s="39" t="s">
        <v>57</v>
      </c>
      <c r="AV362" s="39" t="s">
        <v>57</v>
      </c>
      <c r="AW362" s="39" t="s">
        <v>57</v>
      </c>
      <c r="AX362" s="39" t="s">
        <v>57</v>
      </c>
      <c r="AY362" s="39" t="s">
        <v>57</v>
      </c>
      <c r="AZ362" s="39" t="s">
        <v>57</v>
      </c>
      <c r="BA362" s="39" t="s">
        <v>57</v>
      </c>
      <c r="BB362" s="39" t="s">
        <v>57</v>
      </c>
      <c r="BC362" s="39" t="s">
        <v>57</v>
      </c>
      <c r="BE362" s="39" t="s">
        <v>52</v>
      </c>
      <c r="BF362" s="39" t="s">
        <v>52</v>
      </c>
      <c r="BG362" s="39" t="s">
        <v>57</v>
      </c>
      <c r="BH362" s="39" t="s">
        <v>57</v>
      </c>
      <c r="BI362" s="39" t="s">
        <v>57</v>
      </c>
      <c r="BJ362" s="39" t="s">
        <v>57</v>
      </c>
      <c r="BK362" s="39" t="s">
        <v>57</v>
      </c>
      <c r="BL362" s="39" t="s">
        <v>57</v>
      </c>
      <c r="BM362" s="39" t="s">
        <v>57</v>
      </c>
      <c r="BN362" s="39" t="s">
        <v>57</v>
      </c>
    </row>
    <row r="363" spans="4:66" outlineLevel="1">
      <c r="D363" s="41" t="str">
        <f>INDEX($AT363:$BC363,MATCH(General!$F$14,$AT$4:$BC$4,0))</f>
        <v>Total cost - without taxes and subsidies</v>
      </c>
      <c r="E363" s="17" t="str">
        <f>General!$F$16</f>
        <v>EUR</v>
      </c>
      <c r="F363" s="28">
        <f>SUM(I363:AR363)</f>
        <v>0</v>
      </c>
      <c r="I363" s="16">
        <f>I358*I359</f>
        <v>0</v>
      </c>
      <c r="J363" s="16">
        <f t="shared" ref="J363:P363" si="334">J358*J359</f>
        <v>0</v>
      </c>
      <c r="K363" s="16">
        <f t="shared" si="334"/>
        <v>0</v>
      </c>
      <c r="L363" s="16">
        <f t="shared" si="334"/>
        <v>0</v>
      </c>
      <c r="M363" s="16">
        <f t="shared" si="334"/>
        <v>0</v>
      </c>
      <c r="N363" s="16">
        <f t="shared" si="334"/>
        <v>0</v>
      </c>
      <c r="O363" s="16">
        <f t="shared" si="334"/>
        <v>0</v>
      </c>
      <c r="P363" s="16">
        <f t="shared" si="334"/>
        <v>0</v>
      </c>
      <c r="Q363" s="16">
        <f t="shared" ref="Q363:AR363" si="335">Q358*Q359</f>
        <v>0</v>
      </c>
      <c r="R363" s="16">
        <f t="shared" si="335"/>
        <v>0</v>
      </c>
      <c r="S363" s="16">
        <f t="shared" si="335"/>
        <v>0</v>
      </c>
      <c r="T363" s="16">
        <f t="shared" si="335"/>
        <v>0</v>
      </c>
      <c r="U363" s="16">
        <f t="shared" si="335"/>
        <v>0</v>
      </c>
      <c r="V363" s="16">
        <f t="shared" si="335"/>
        <v>0</v>
      </c>
      <c r="W363" s="16">
        <f t="shared" si="335"/>
        <v>0</v>
      </c>
      <c r="X363" s="16">
        <f t="shared" si="335"/>
        <v>0</v>
      </c>
      <c r="Y363" s="16">
        <f t="shared" si="335"/>
        <v>0</v>
      </c>
      <c r="Z363" s="16">
        <f t="shared" si="335"/>
        <v>0</v>
      </c>
      <c r="AA363" s="16">
        <f t="shared" si="335"/>
        <v>0</v>
      </c>
      <c r="AB363" s="16">
        <f t="shared" si="335"/>
        <v>0</v>
      </c>
      <c r="AC363" s="16">
        <f t="shared" si="335"/>
        <v>0</v>
      </c>
      <c r="AD363" s="16">
        <f t="shared" si="335"/>
        <v>0</v>
      </c>
      <c r="AE363" s="16">
        <f t="shared" si="335"/>
        <v>0</v>
      </c>
      <c r="AF363" s="16">
        <f t="shared" si="335"/>
        <v>0</v>
      </c>
      <c r="AG363" s="16">
        <f t="shared" si="335"/>
        <v>0</v>
      </c>
      <c r="AH363" s="16">
        <f t="shared" si="335"/>
        <v>0</v>
      </c>
      <c r="AI363" s="16">
        <f t="shared" si="335"/>
        <v>0</v>
      </c>
      <c r="AJ363" s="16">
        <f t="shared" si="335"/>
        <v>0</v>
      </c>
      <c r="AK363" s="16">
        <f t="shared" si="335"/>
        <v>0</v>
      </c>
      <c r="AL363" s="16">
        <f t="shared" si="335"/>
        <v>0</v>
      </c>
      <c r="AM363" s="16">
        <f t="shared" si="335"/>
        <v>0</v>
      </c>
      <c r="AN363" s="16">
        <f t="shared" si="335"/>
        <v>0</v>
      </c>
      <c r="AO363" s="16">
        <f t="shared" si="335"/>
        <v>0</v>
      </c>
      <c r="AP363" s="16">
        <f t="shared" si="335"/>
        <v>0</v>
      </c>
      <c r="AQ363" s="16">
        <f t="shared" si="335"/>
        <v>0</v>
      </c>
      <c r="AR363" s="16">
        <f t="shared" si="335"/>
        <v>0</v>
      </c>
      <c r="AT363" s="39" t="s">
        <v>88</v>
      </c>
      <c r="AU363" s="39" t="s">
        <v>57</v>
      </c>
      <c r="AV363" s="39" t="s">
        <v>57</v>
      </c>
      <c r="AW363" s="39" t="s">
        <v>57</v>
      </c>
      <c r="AX363" s="39" t="s">
        <v>57</v>
      </c>
      <c r="AY363" s="39" t="s">
        <v>57</v>
      </c>
      <c r="AZ363" s="39" t="s">
        <v>57</v>
      </c>
      <c r="BA363" s="39" t="s">
        <v>57</v>
      </c>
      <c r="BB363" s="39" t="s">
        <v>57</v>
      </c>
      <c r="BC363" s="39" t="s">
        <v>57</v>
      </c>
      <c r="BE363" s="8"/>
      <c r="BF363" s="8"/>
      <c r="BG363" s="8"/>
      <c r="BH363" s="8"/>
      <c r="BI363" s="8"/>
      <c r="BJ363" s="8"/>
      <c r="BK363" s="8"/>
      <c r="BL363" s="8"/>
      <c r="BM363" s="8"/>
      <c r="BN363" s="8"/>
    </row>
    <row r="364" spans="4:66" outlineLevel="1">
      <c r="D364" s="41" t="str">
        <f>INDEX($AT364:$BC364,MATCH(General!$F$14,$AT$4:$BC$4,0))</f>
        <v>Total cost - with taxes and subsidies</v>
      </c>
      <c r="E364" s="17" t="str">
        <f>General!$F$16</f>
        <v>EUR</v>
      </c>
      <c r="F364" s="28">
        <f>SUM(I364:AR364)</f>
        <v>0</v>
      </c>
      <c r="I364" s="16">
        <f>I358*I360</f>
        <v>0</v>
      </c>
      <c r="J364" s="16">
        <f t="shared" ref="J364:P364" si="336">J358*J360</f>
        <v>0</v>
      </c>
      <c r="K364" s="16">
        <f t="shared" si="336"/>
        <v>0</v>
      </c>
      <c r="L364" s="16">
        <f t="shared" si="336"/>
        <v>0</v>
      </c>
      <c r="M364" s="16">
        <f t="shared" si="336"/>
        <v>0</v>
      </c>
      <c r="N364" s="16">
        <f t="shared" si="336"/>
        <v>0</v>
      </c>
      <c r="O364" s="16">
        <f t="shared" si="336"/>
        <v>0</v>
      </c>
      <c r="P364" s="16">
        <f t="shared" si="336"/>
        <v>0</v>
      </c>
      <c r="Q364" s="16">
        <f t="shared" ref="Q364:AR364" si="337">Q358*Q360</f>
        <v>0</v>
      </c>
      <c r="R364" s="16">
        <f t="shared" si="337"/>
        <v>0</v>
      </c>
      <c r="S364" s="16">
        <f t="shared" si="337"/>
        <v>0</v>
      </c>
      <c r="T364" s="16">
        <f t="shared" si="337"/>
        <v>0</v>
      </c>
      <c r="U364" s="16">
        <f t="shared" si="337"/>
        <v>0</v>
      </c>
      <c r="V364" s="16">
        <f t="shared" si="337"/>
        <v>0</v>
      </c>
      <c r="W364" s="16">
        <f t="shared" si="337"/>
        <v>0</v>
      </c>
      <c r="X364" s="16">
        <f t="shared" si="337"/>
        <v>0</v>
      </c>
      <c r="Y364" s="16">
        <f t="shared" si="337"/>
        <v>0</v>
      </c>
      <c r="Z364" s="16">
        <f t="shared" si="337"/>
        <v>0</v>
      </c>
      <c r="AA364" s="16">
        <f t="shared" si="337"/>
        <v>0</v>
      </c>
      <c r="AB364" s="16">
        <f t="shared" si="337"/>
        <v>0</v>
      </c>
      <c r="AC364" s="16">
        <f t="shared" si="337"/>
        <v>0</v>
      </c>
      <c r="AD364" s="16">
        <f t="shared" si="337"/>
        <v>0</v>
      </c>
      <c r="AE364" s="16">
        <f t="shared" si="337"/>
        <v>0</v>
      </c>
      <c r="AF364" s="16">
        <f t="shared" si="337"/>
        <v>0</v>
      </c>
      <c r="AG364" s="16">
        <f t="shared" si="337"/>
        <v>0</v>
      </c>
      <c r="AH364" s="16">
        <f t="shared" si="337"/>
        <v>0</v>
      </c>
      <c r="AI364" s="16">
        <f t="shared" si="337"/>
        <v>0</v>
      </c>
      <c r="AJ364" s="16">
        <f t="shared" si="337"/>
        <v>0</v>
      </c>
      <c r="AK364" s="16">
        <f t="shared" si="337"/>
        <v>0</v>
      </c>
      <c r="AL364" s="16">
        <f t="shared" si="337"/>
        <v>0</v>
      </c>
      <c r="AM364" s="16">
        <f t="shared" si="337"/>
        <v>0</v>
      </c>
      <c r="AN364" s="16">
        <f t="shared" si="337"/>
        <v>0</v>
      </c>
      <c r="AO364" s="16">
        <f t="shared" si="337"/>
        <v>0</v>
      </c>
      <c r="AP364" s="16">
        <f t="shared" si="337"/>
        <v>0</v>
      </c>
      <c r="AQ364" s="16">
        <f t="shared" si="337"/>
        <v>0</v>
      </c>
      <c r="AR364" s="16">
        <f t="shared" si="337"/>
        <v>0</v>
      </c>
      <c r="AT364" s="39" t="s">
        <v>89</v>
      </c>
      <c r="AU364" s="39" t="s">
        <v>57</v>
      </c>
      <c r="AV364" s="39" t="s">
        <v>57</v>
      </c>
      <c r="AW364" s="39" t="s">
        <v>57</v>
      </c>
      <c r="AX364" s="39" t="s">
        <v>57</v>
      </c>
      <c r="AY364" s="39" t="s">
        <v>57</v>
      </c>
      <c r="AZ364" s="39" t="s">
        <v>57</v>
      </c>
      <c r="BA364" s="39" t="s">
        <v>57</v>
      </c>
      <c r="BB364" s="39" t="s">
        <v>57</v>
      </c>
      <c r="BC364" s="39" t="s">
        <v>57</v>
      </c>
      <c r="BE364" s="8"/>
      <c r="BF364" s="8"/>
      <c r="BG364" s="8"/>
      <c r="BH364" s="8"/>
      <c r="BI364" s="8"/>
      <c r="BJ364" s="8"/>
      <c r="BK364" s="8"/>
      <c r="BL364" s="8"/>
      <c r="BM364" s="8"/>
      <c r="BN364" s="8"/>
    </row>
    <row r="365" spans="4:66" outlineLevel="1">
      <c r="E365" s="11"/>
    </row>
    <row r="366" spans="4:66" outlineLevel="1">
      <c r="D366" s="2" t="str">
        <f>INDEX($AT366:$BC366,MATCH(General!$F$14,$AT$4:$BC$4,0))</f>
        <v>Coal</v>
      </c>
      <c r="E366" s="11"/>
      <c r="AT366" s="39" t="s">
        <v>72</v>
      </c>
      <c r="AU366" s="39" t="s">
        <v>57</v>
      </c>
      <c r="AV366" s="39" t="s">
        <v>57</v>
      </c>
      <c r="AW366" s="39" t="s">
        <v>57</v>
      </c>
      <c r="AX366" s="39" t="s">
        <v>57</v>
      </c>
      <c r="AY366" s="39" t="s">
        <v>57</v>
      </c>
      <c r="AZ366" s="39" t="s">
        <v>57</v>
      </c>
      <c r="BA366" s="39" t="s">
        <v>57</v>
      </c>
      <c r="BB366" s="39" t="s">
        <v>57</v>
      </c>
      <c r="BC366" s="39" t="s">
        <v>57</v>
      </c>
    </row>
    <row r="367" spans="4:66" outlineLevel="1">
      <c r="D367" s="12" t="str">
        <f>INDEX($AT367:$BC367,MATCH(General!$F$14,$AT$4:$BC$4,0))</f>
        <v>Quantity</v>
      </c>
      <c r="E367" s="11" t="str">
        <f>INDEX($BC367:$BL367,MATCH(General!$F$14,$BC$4:$BL$4,0))</f>
        <v>kWh</v>
      </c>
      <c r="F367" s="25">
        <f>SUM(I367:AR367)</f>
        <v>0</v>
      </c>
      <c r="I367" s="104">
        <f>OPEX!G127</f>
        <v>0</v>
      </c>
      <c r="J367" s="104">
        <f>OPEX!H127</f>
        <v>0</v>
      </c>
      <c r="K367" s="104">
        <f>OPEX!I127</f>
        <v>0</v>
      </c>
      <c r="L367" s="104">
        <f>OPEX!J127</f>
        <v>0</v>
      </c>
      <c r="M367" s="104">
        <f>OPEX!K127</f>
        <v>0</v>
      </c>
      <c r="N367" s="104">
        <f>OPEX!L127</f>
        <v>0</v>
      </c>
      <c r="O367" s="104">
        <f>OPEX!M127</f>
        <v>0</v>
      </c>
      <c r="P367" s="104">
        <f>OPEX!N127</f>
        <v>0</v>
      </c>
      <c r="Q367" s="104">
        <f>OPEX!O127</f>
        <v>0</v>
      </c>
      <c r="R367" s="104">
        <f>OPEX!P127</f>
        <v>0</v>
      </c>
      <c r="S367" s="104">
        <f>OPEX!Q127</f>
        <v>0</v>
      </c>
      <c r="T367" s="104">
        <f>OPEX!R127</f>
        <v>0</v>
      </c>
      <c r="U367" s="104">
        <f>OPEX!S127</f>
        <v>0</v>
      </c>
      <c r="V367" s="104">
        <f>OPEX!T127</f>
        <v>0</v>
      </c>
      <c r="W367" s="104">
        <f>OPEX!U127</f>
        <v>0</v>
      </c>
      <c r="X367" s="104">
        <f>OPEX!V127</f>
        <v>0</v>
      </c>
      <c r="Y367" s="104">
        <f>OPEX!W127</f>
        <v>0</v>
      </c>
      <c r="Z367" s="104">
        <f>OPEX!X127</f>
        <v>0</v>
      </c>
      <c r="AA367" s="104">
        <f>OPEX!Y127</f>
        <v>0</v>
      </c>
      <c r="AB367" s="104">
        <f>OPEX!Z127</f>
        <v>0</v>
      </c>
      <c r="AC367" s="104">
        <f>OPEX!AA127</f>
        <v>0</v>
      </c>
      <c r="AD367" s="104">
        <f>OPEX!AB127</f>
        <v>0</v>
      </c>
      <c r="AE367" s="104">
        <f>OPEX!AC127</f>
        <v>0</v>
      </c>
      <c r="AF367" s="104">
        <f>OPEX!AD127</f>
        <v>0</v>
      </c>
      <c r="AG367" s="104">
        <f>OPEX!AE127</f>
        <v>0</v>
      </c>
      <c r="AH367" s="104">
        <f>OPEX!AF127</f>
        <v>0</v>
      </c>
      <c r="AI367" s="104">
        <f>OPEX!AG127</f>
        <v>0</v>
      </c>
      <c r="AJ367" s="104">
        <f>OPEX!AH127</f>
        <v>0</v>
      </c>
      <c r="AK367" s="104">
        <f>OPEX!AI127</f>
        <v>0</v>
      </c>
      <c r="AL367" s="104">
        <f>OPEX!AJ127</f>
        <v>0</v>
      </c>
      <c r="AM367" s="104">
        <f>OPEX!AK127</f>
        <v>0</v>
      </c>
      <c r="AN367" s="104">
        <f>OPEX!AL127</f>
        <v>0</v>
      </c>
      <c r="AO367" s="104">
        <f>OPEX!AM127</f>
        <v>0</v>
      </c>
      <c r="AP367" s="104">
        <f>OPEX!AN127</f>
        <v>0</v>
      </c>
      <c r="AQ367" s="104">
        <f>OPEX!AO127</f>
        <v>0</v>
      </c>
      <c r="AR367" s="104">
        <f>OPEX!AP127</f>
        <v>0</v>
      </c>
      <c r="AT367" s="39" t="s">
        <v>51</v>
      </c>
      <c r="AU367" s="39" t="s">
        <v>57</v>
      </c>
      <c r="AV367" s="39" t="s">
        <v>57</v>
      </c>
      <c r="AW367" s="39" t="s">
        <v>57</v>
      </c>
      <c r="AX367" s="39" t="s">
        <v>57</v>
      </c>
      <c r="AY367" s="39" t="s">
        <v>57</v>
      </c>
      <c r="AZ367" s="39" t="s">
        <v>57</v>
      </c>
      <c r="BA367" s="39" t="s">
        <v>57</v>
      </c>
      <c r="BB367" s="39" t="s">
        <v>57</v>
      </c>
      <c r="BC367" s="39" t="s">
        <v>57</v>
      </c>
      <c r="BE367" s="39" t="s">
        <v>52</v>
      </c>
      <c r="BF367" s="39" t="s">
        <v>52</v>
      </c>
      <c r="BG367" s="39" t="s">
        <v>57</v>
      </c>
      <c r="BH367" s="39" t="s">
        <v>57</v>
      </c>
      <c r="BI367" s="39" t="s">
        <v>57</v>
      </c>
      <c r="BJ367" s="39" t="s">
        <v>57</v>
      </c>
      <c r="BK367" s="39" t="s">
        <v>57</v>
      </c>
      <c r="BL367" s="39" t="s">
        <v>57</v>
      </c>
      <c r="BM367" s="39" t="s">
        <v>57</v>
      </c>
      <c r="BN367" s="39" t="s">
        <v>57</v>
      </c>
    </row>
    <row r="368" spans="4:66" outlineLevel="1">
      <c r="D368" s="12" t="str">
        <f>INDEX($AT368:$BC368,MATCH(General!$F$14,$AT$4:$BC$4,0))</f>
        <v>Price without taxes and subsidies</v>
      </c>
      <c r="E368" s="11" t="str">
        <f>General!$F$16&amp;" / "&amp;INDEX($BC368:$BL368,MATCH(General!$F$14,$BC$4:$BL$4,0))</f>
        <v>EUR / kWh</v>
      </c>
      <c r="I368" s="108">
        <f>OPEX!G128</f>
        <v>0</v>
      </c>
      <c r="J368" s="108">
        <f>OPEX!H128</f>
        <v>0</v>
      </c>
      <c r="K368" s="108">
        <f>OPEX!I128</f>
        <v>0</v>
      </c>
      <c r="L368" s="108">
        <f>OPEX!J128</f>
        <v>0</v>
      </c>
      <c r="M368" s="108">
        <f>OPEX!K128</f>
        <v>0</v>
      </c>
      <c r="N368" s="108">
        <f>OPEX!L128</f>
        <v>0</v>
      </c>
      <c r="O368" s="108">
        <f>OPEX!M128</f>
        <v>0</v>
      </c>
      <c r="P368" s="108">
        <f>OPEX!N128</f>
        <v>0</v>
      </c>
      <c r="Q368" s="108">
        <f>OPEX!O128</f>
        <v>0</v>
      </c>
      <c r="R368" s="108">
        <f>OPEX!P128</f>
        <v>0</v>
      </c>
      <c r="S368" s="108">
        <f>OPEX!Q128</f>
        <v>0</v>
      </c>
      <c r="T368" s="108">
        <f>OPEX!R128</f>
        <v>0</v>
      </c>
      <c r="U368" s="108">
        <f>OPEX!S128</f>
        <v>0</v>
      </c>
      <c r="V368" s="108">
        <f>OPEX!T128</f>
        <v>0</v>
      </c>
      <c r="W368" s="108">
        <f>OPEX!U128</f>
        <v>0</v>
      </c>
      <c r="X368" s="108">
        <f>OPEX!V128</f>
        <v>0</v>
      </c>
      <c r="Y368" s="108">
        <f>OPEX!W128</f>
        <v>0</v>
      </c>
      <c r="Z368" s="108">
        <f>OPEX!X128</f>
        <v>0</v>
      </c>
      <c r="AA368" s="108">
        <f>OPEX!Y128</f>
        <v>0</v>
      </c>
      <c r="AB368" s="108">
        <f>OPEX!Z128</f>
        <v>0</v>
      </c>
      <c r="AC368" s="108">
        <f>OPEX!AA128</f>
        <v>0</v>
      </c>
      <c r="AD368" s="108">
        <f>OPEX!AB128</f>
        <v>0</v>
      </c>
      <c r="AE368" s="108">
        <f>OPEX!AC128</f>
        <v>0</v>
      </c>
      <c r="AF368" s="108">
        <f>OPEX!AD128</f>
        <v>0</v>
      </c>
      <c r="AG368" s="108">
        <f>OPEX!AE128</f>
        <v>0</v>
      </c>
      <c r="AH368" s="108">
        <f>OPEX!AF128</f>
        <v>0</v>
      </c>
      <c r="AI368" s="108">
        <f>OPEX!AG128</f>
        <v>0</v>
      </c>
      <c r="AJ368" s="108">
        <f>OPEX!AH128</f>
        <v>0</v>
      </c>
      <c r="AK368" s="108">
        <f>OPEX!AI128</f>
        <v>0</v>
      </c>
      <c r="AL368" s="108">
        <f>OPEX!AJ128</f>
        <v>0</v>
      </c>
      <c r="AM368" s="108">
        <f>OPEX!AK128</f>
        <v>0</v>
      </c>
      <c r="AN368" s="108">
        <f>OPEX!AL128</f>
        <v>0</v>
      </c>
      <c r="AO368" s="108">
        <f>OPEX!AM128</f>
        <v>0</v>
      </c>
      <c r="AP368" s="108">
        <f>OPEX!AN128</f>
        <v>0</v>
      </c>
      <c r="AQ368" s="108">
        <f>OPEX!AO128</f>
        <v>0</v>
      </c>
      <c r="AR368" s="108">
        <f>OPEX!AP128</f>
        <v>0</v>
      </c>
      <c r="AT368" s="39" t="s">
        <v>83</v>
      </c>
      <c r="AU368" s="39" t="s">
        <v>57</v>
      </c>
      <c r="AV368" s="39" t="s">
        <v>57</v>
      </c>
      <c r="AW368" s="39" t="s">
        <v>57</v>
      </c>
      <c r="AX368" s="39" t="s">
        <v>57</v>
      </c>
      <c r="AY368" s="39" t="s">
        <v>57</v>
      </c>
      <c r="AZ368" s="39" t="s">
        <v>57</v>
      </c>
      <c r="BA368" s="39" t="s">
        <v>57</v>
      </c>
      <c r="BB368" s="39" t="s">
        <v>57</v>
      </c>
      <c r="BC368" s="39" t="s">
        <v>57</v>
      </c>
      <c r="BE368" s="39" t="s">
        <v>52</v>
      </c>
      <c r="BF368" s="39" t="s">
        <v>52</v>
      </c>
      <c r="BG368" s="39" t="s">
        <v>57</v>
      </c>
      <c r="BH368" s="39" t="s">
        <v>57</v>
      </c>
      <c r="BI368" s="39" t="s">
        <v>57</v>
      </c>
      <c r="BJ368" s="39" t="s">
        <v>57</v>
      </c>
      <c r="BK368" s="39" t="s">
        <v>57</v>
      </c>
      <c r="BL368" s="39" t="s">
        <v>57</v>
      </c>
      <c r="BM368" s="39" t="s">
        <v>57</v>
      </c>
      <c r="BN368" s="39" t="s">
        <v>57</v>
      </c>
    </row>
    <row r="369" spans="3:66" outlineLevel="1">
      <c r="D369" s="12" t="str">
        <f>INDEX($AT369:$BC369,MATCH(General!$F$14,$AT$4:$BC$4,0))</f>
        <v>Price with taxes and subsidies</v>
      </c>
      <c r="E369" s="11" t="str">
        <f>General!$F$16&amp;" / "&amp;INDEX($BC369:$BL369,MATCH(General!$F$14,$BC$4:$BL$4,0))</f>
        <v>EUR / kWh</v>
      </c>
      <c r="I369" s="27">
        <f>SUM(I368,I370:I371)</f>
        <v>0</v>
      </c>
      <c r="J369" s="27">
        <f t="shared" ref="J369" si="338">SUM(J368,J370:J371)</f>
        <v>0</v>
      </c>
      <c r="K369" s="27">
        <f t="shared" ref="K369" si="339">SUM(K368,K370:K371)</f>
        <v>0</v>
      </c>
      <c r="L369" s="27">
        <f t="shared" ref="L369" si="340">SUM(L368,L370:L371)</f>
        <v>0</v>
      </c>
      <c r="M369" s="27">
        <f t="shared" ref="M369" si="341">SUM(M368,M370:M371)</f>
        <v>0</v>
      </c>
      <c r="N369" s="27">
        <f t="shared" ref="N369" si="342">SUM(N368,N370:N371)</f>
        <v>0</v>
      </c>
      <c r="O369" s="27">
        <f t="shared" ref="O369" si="343">SUM(O368,O370:O371)</f>
        <v>0</v>
      </c>
      <c r="P369" s="27">
        <f t="shared" ref="P369:AR369" si="344">SUM(P368,P370:P371)</f>
        <v>0</v>
      </c>
      <c r="Q369" s="27">
        <f t="shared" si="344"/>
        <v>0</v>
      </c>
      <c r="R369" s="27">
        <f t="shared" si="344"/>
        <v>0</v>
      </c>
      <c r="S369" s="27">
        <f t="shared" si="344"/>
        <v>0</v>
      </c>
      <c r="T369" s="27">
        <f t="shared" si="344"/>
        <v>0</v>
      </c>
      <c r="U369" s="27">
        <f t="shared" si="344"/>
        <v>0</v>
      </c>
      <c r="V369" s="27">
        <f t="shared" si="344"/>
        <v>0</v>
      </c>
      <c r="W369" s="27">
        <f t="shared" si="344"/>
        <v>0</v>
      </c>
      <c r="X369" s="27">
        <f t="shared" si="344"/>
        <v>0</v>
      </c>
      <c r="Y369" s="27">
        <f t="shared" si="344"/>
        <v>0</v>
      </c>
      <c r="Z369" s="27">
        <f t="shared" si="344"/>
        <v>0</v>
      </c>
      <c r="AA369" s="27">
        <f t="shared" si="344"/>
        <v>0</v>
      </c>
      <c r="AB369" s="27">
        <f t="shared" si="344"/>
        <v>0</v>
      </c>
      <c r="AC369" s="27">
        <f t="shared" si="344"/>
        <v>0</v>
      </c>
      <c r="AD369" s="27">
        <f t="shared" si="344"/>
        <v>0</v>
      </c>
      <c r="AE369" s="27">
        <f t="shared" si="344"/>
        <v>0</v>
      </c>
      <c r="AF369" s="27">
        <f t="shared" si="344"/>
        <v>0</v>
      </c>
      <c r="AG369" s="27">
        <f t="shared" si="344"/>
        <v>0</v>
      </c>
      <c r="AH369" s="27">
        <f t="shared" si="344"/>
        <v>0</v>
      </c>
      <c r="AI369" s="27">
        <f t="shared" si="344"/>
        <v>0</v>
      </c>
      <c r="AJ369" s="27">
        <f t="shared" si="344"/>
        <v>0</v>
      </c>
      <c r="AK369" s="27">
        <f t="shared" si="344"/>
        <v>0</v>
      </c>
      <c r="AL369" s="27">
        <f t="shared" si="344"/>
        <v>0</v>
      </c>
      <c r="AM369" s="27">
        <f t="shared" si="344"/>
        <v>0</v>
      </c>
      <c r="AN369" s="27">
        <f t="shared" si="344"/>
        <v>0</v>
      </c>
      <c r="AO369" s="27">
        <f t="shared" si="344"/>
        <v>0</v>
      </c>
      <c r="AP369" s="27">
        <f t="shared" si="344"/>
        <v>0</v>
      </c>
      <c r="AQ369" s="27">
        <f t="shared" si="344"/>
        <v>0</v>
      </c>
      <c r="AR369" s="27">
        <f t="shared" si="344"/>
        <v>0</v>
      </c>
      <c r="AT369" s="39" t="s">
        <v>78</v>
      </c>
      <c r="AU369" s="39" t="s">
        <v>57</v>
      </c>
      <c r="AV369" s="39" t="s">
        <v>57</v>
      </c>
      <c r="AW369" s="39" t="s">
        <v>57</v>
      </c>
      <c r="AX369" s="39" t="s">
        <v>57</v>
      </c>
      <c r="AY369" s="39" t="s">
        <v>57</v>
      </c>
      <c r="AZ369" s="39" t="s">
        <v>57</v>
      </c>
      <c r="BA369" s="39" t="s">
        <v>57</v>
      </c>
      <c r="BB369" s="39" t="s">
        <v>57</v>
      </c>
      <c r="BC369" s="39" t="s">
        <v>57</v>
      </c>
      <c r="BE369" s="39" t="s">
        <v>52</v>
      </c>
      <c r="BF369" s="39" t="s">
        <v>52</v>
      </c>
      <c r="BG369" s="39" t="s">
        <v>57</v>
      </c>
      <c r="BH369" s="39" t="s">
        <v>57</v>
      </c>
      <c r="BI369" s="39" t="s">
        <v>57</v>
      </c>
      <c r="BJ369" s="39" t="s">
        <v>57</v>
      </c>
      <c r="BK369" s="39" t="s">
        <v>57</v>
      </c>
      <c r="BL369" s="39" t="s">
        <v>57</v>
      </c>
      <c r="BM369" s="39" t="s">
        <v>57</v>
      </c>
      <c r="BN369" s="39" t="s">
        <v>57</v>
      </c>
    </row>
    <row r="370" spans="3:66" ht="12" outlineLevel="1">
      <c r="D370" s="40" t="str">
        <f>INDEX($AT370:$BC370,MATCH(General!$F$14,$AT$4:$BC$4,0))</f>
        <v>VAT / special taxes</v>
      </c>
      <c r="E370" s="18" t="str">
        <f>General!$F$16&amp;" / "&amp;INDEX($BC370:$BL370,MATCH(General!$F$14,$BC$4:$BL$4,0))</f>
        <v>EUR / kWh</v>
      </c>
      <c r="I370" s="117">
        <f>OPEX!G130</f>
        <v>0</v>
      </c>
      <c r="J370" s="117">
        <f>OPEX!H130</f>
        <v>0</v>
      </c>
      <c r="K370" s="117">
        <f>OPEX!I130</f>
        <v>0</v>
      </c>
      <c r="L370" s="117">
        <f>OPEX!J130</f>
        <v>0</v>
      </c>
      <c r="M370" s="117">
        <f>OPEX!K130</f>
        <v>0</v>
      </c>
      <c r="N370" s="117">
        <f>OPEX!L130</f>
        <v>0</v>
      </c>
      <c r="O370" s="117">
        <f>OPEX!M130</f>
        <v>0</v>
      </c>
      <c r="P370" s="117">
        <f>OPEX!N130</f>
        <v>0</v>
      </c>
      <c r="Q370" s="117">
        <f>OPEX!O130</f>
        <v>0</v>
      </c>
      <c r="R370" s="117">
        <f>OPEX!P130</f>
        <v>0</v>
      </c>
      <c r="S370" s="117">
        <f>OPEX!Q130</f>
        <v>0</v>
      </c>
      <c r="T370" s="117">
        <f>OPEX!R130</f>
        <v>0</v>
      </c>
      <c r="U370" s="117">
        <f>OPEX!S130</f>
        <v>0</v>
      </c>
      <c r="V370" s="117">
        <f>OPEX!T130</f>
        <v>0</v>
      </c>
      <c r="W370" s="117">
        <f>OPEX!U130</f>
        <v>0</v>
      </c>
      <c r="X370" s="117">
        <f>OPEX!V130</f>
        <v>0</v>
      </c>
      <c r="Y370" s="117">
        <f>OPEX!W130</f>
        <v>0</v>
      </c>
      <c r="Z370" s="117">
        <f>OPEX!X130</f>
        <v>0</v>
      </c>
      <c r="AA370" s="117">
        <f>OPEX!Y130</f>
        <v>0</v>
      </c>
      <c r="AB370" s="117">
        <f>OPEX!Z130</f>
        <v>0</v>
      </c>
      <c r="AC370" s="117">
        <f>OPEX!AA130</f>
        <v>0</v>
      </c>
      <c r="AD370" s="117">
        <f>OPEX!AB130</f>
        <v>0</v>
      </c>
      <c r="AE370" s="117">
        <f>OPEX!AC130</f>
        <v>0</v>
      </c>
      <c r="AF370" s="117">
        <f>OPEX!AD130</f>
        <v>0</v>
      </c>
      <c r="AG370" s="117">
        <f>OPEX!AE130</f>
        <v>0</v>
      </c>
      <c r="AH370" s="117">
        <f>OPEX!AF130</f>
        <v>0</v>
      </c>
      <c r="AI370" s="117">
        <f>OPEX!AG130</f>
        <v>0</v>
      </c>
      <c r="AJ370" s="117">
        <f>OPEX!AH130</f>
        <v>0</v>
      </c>
      <c r="AK370" s="117">
        <f>OPEX!AI130</f>
        <v>0</v>
      </c>
      <c r="AL370" s="117">
        <f>OPEX!AJ130</f>
        <v>0</v>
      </c>
      <c r="AM370" s="117">
        <f>OPEX!AK130</f>
        <v>0</v>
      </c>
      <c r="AN370" s="117">
        <f>OPEX!AL130</f>
        <v>0</v>
      </c>
      <c r="AO370" s="117">
        <f>OPEX!AM130</f>
        <v>0</v>
      </c>
      <c r="AP370" s="117">
        <f>OPEX!AN130</f>
        <v>0</v>
      </c>
      <c r="AQ370" s="117">
        <f>OPEX!AO130</f>
        <v>0</v>
      </c>
      <c r="AR370" s="117">
        <f>OPEX!AP130</f>
        <v>0</v>
      </c>
      <c r="AT370" s="39" t="s">
        <v>504</v>
      </c>
      <c r="AU370" s="39" t="s">
        <v>57</v>
      </c>
      <c r="AV370" s="39" t="s">
        <v>57</v>
      </c>
      <c r="AW370" s="39" t="s">
        <v>57</v>
      </c>
      <c r="AX370" s="39" t="s">
        <v>57</v>
      </c>
      <c r="AY370" s="39" t="s">
        <v>57</v>
      </c>
      <c r="AZ370" s="39" t="s">
        <v>57</v>
      </c>
      <c r="BA370" s="39" t="s">
        <v>57</v>
      </c>
      <c r="BB370" s="39" t="s">
        <v>57</v>
      </c>
      <c r="BC370" s="39" t="s">
        <v>57</v>
      </c>
      <c r="BE370" s="39" t="s">
        <v>52</v>
      </c>
      <c r="BF370" s="39" t="s">
        <v>52</v>
      </c>
      <c r="BG370" s="39" t="s">
        <v>57</v>
      </c>
      <c r="BH370" s="39" t="s">
        <v>57</v>
      </c>
      <c r="BI370" s="39" t="s">
        <v>57</v>
      </c>
      <c r="BJ370" s="39" t="s">
        <v>57</v>
      </c>
      <c r="BK370" s="39" t="s">
        <v>57</v>
      </c>
      <c r="BL370" s="39" t="s">
        <v>57</v>
      </c>
      <c r="BM370" s="39" t="s">
        <v>57</v>
      </c>
      <c r="BN370" s="39" t="s">
        <v>57</v>
      </c>
    </row>
    <row r="371" spans="3:66" ht="12" outlineLevel="1">
      <c r="D371" s="40" t="str">
        <f>INDEX($AT371:$BC371,MATCH(General!$F$14,$AT$4:$BC$4,0))</f>
        <v>Subsidies</v>
      </c>
      <c r="E371" s="18" t="str">
        <f>General!$F$16&amp;" / "&amp;INDEX($BC371:$BL371,MATCH(General!$F$14,$BC$4:$BL$4,0))</f>
        <v>EUR / kWh</v>
      </c>
      <c r="I371" s="117">
        <f>OPEX!G131</f>
        <v>0</v>
      </c>
      <c r="J371" s="117">
        <f>OPEX!H131</f>
        <v>0</v>
      </c>
      <c r="K371" s="117">
        <f>OPEX!I131</f>
        <v>0</v>
      </c>
      <c r="L371" s="117">
        <f>OPEX!J131</f>
        <v>0</v>
      </c>
      <c r="M371" s="117">
        <f>OPEX!K131</f>
        <v>0</v>
      </c>
      <c r="N371" s="117">
        <f>OPEX!L131</f>
        <v>0</v>
      </c>
      <c r="O371" s="117">
        <f>OPEX!M131</f>
        <v>0</v>
      </c>
      <c r="P371" s="117">
        <f>OPEX!N131</f>
        <v>0</v>
      </c>
      <c r="Q371" s="117">
        <f>OPEX!O131</f>
        <v>0</v>
      </c>
      <c r="R371" s="117">
        <f>OPEX!P131</f>
        <v>0</v>
      </c>
      <c r="S371" s="117">
        <f>OPEX!Q131</f>
        <v>0</v>
      </c>
      <c r="T371" s="117">
        <f>OPEX!R131</f>
        <v>0</v>
      </c>
      <c r="U371" s="117">
        <f>OPEX!S131</f>
        <v>0</v>
      </c>
      <c r="V371" s="117">
        <f>OPEX!T131</f>
        <v>0</v>
      </c>
      <c r="W371" s="117">
        <f>OPEX!U131</f>
        <v>0</v>
      </c>
      <c r="X371" s="117">
        <f>OPEX!V131</f>
        <v>0</v>
      </c>
      <c r="Y371" s="117">
        <f>OPEX!W131</f>
        <v>0</v>
      </c>
      <c r="Z371" s="117">
        <f>OPEX!X131</f>
        <v>0</v>
      </c>
      <c r="AA371" s="117">
        <f>OPEX!Y131</f>
        <v>0</v>
      </c>
      <c r="AB371" s="117">
        <f>OPEX!Z131</f>
        <v>0</v>
      </c>
      <c r="AC371" s="117">
        <f>OPEX!AA131</f>
        <v>0</v>
      </c>
      <c r="AD371" s="117">
        <f>OPEX!AB131</f>
        <v>0</v>
      </c>
      <c r="AE371" s="117">
        <f>OPEX!AC131</f>
        <v>0</v>
      </c>
      <c r="AF371" s="117">
        <f>OPEX!AD131</f>
        <v>0</v>
      </c>
      <c r="AG371" s="117">
        <f>OPEX!AE131</f>
        <v>0</v>
      </c>
      <c r="AH371" s="117">
        <f>OPEX!AF131</f>
        <v>0</v>
      </c>
      <c r="AI371" s="117">
        <f>OPEX!AG131</f>
        <v>0</v>
      </c>
      <c r="AJ371" s="117">
        <f>OPEX!AH131</f>
        <v>0</v>
      </c>
      <c r="AK371" s="117">
        <f>OPEX!AI131</f>
        <v>0</v>
      </c>
      <c r="AL371" s="117">
        <f>OPEX!AJ131</f>
        <v>0</v>
      </c>
      <c r="AM371" s="117">
        <f>OPEX!AK131</f>
        <v>0</v>
      </c>
      <c r="AN371" s="117">
        <f>OPEX!AL131</f>
        <v>0</v>
      </c>
      <c r="AO371" s="117">
        <f>OPEX!AM131</f>
        <v>0</v>
      </c>
      <c r="AP371" s="117">
        <f>OPEX!AN131</f>
        <v>0</v>
      </c>
      <c r="AQ371" s="117">
        <f>OPEX!AO131</f>
        <v>0</v>
      </c>
      <c r="AR371" s="117">
        <f>OPEX!AP131</f>
        <v>0</v>
      </c>
      <c r="AT371" s="39" t="s">
        <v>505</v>
      </c>
      <c r="AU371" s="39" t="s">
        <v>57</v>
      </c>
      <c r="AV371" s="39" t="s">
        <v>57</v>
      </c>
      <c r="AW371" s="39" t="s">
        <v>57</v>
      </c>
      <c r="AX371" s="39" t="s">
        <v>57</v>
      </c>
      <c r="AY371" s="39" t="s">
        <v>57</v>
      </c>
      <c r="AZ371" s="39" t="s">
        <v>57</v>
      </c>
      <c r="BA371" s="39" t="s">
        <v>57</v>
      </c>
      <c r="BB371" s="39" t="s">
        <v>57</v>
      </c>
      <c r="BC371" s="39" t="s">
        <v>57</v>
      </c>
      <c r="BE371" s="39" t="s">
        <v>52</v>
      </c>
      <c r="BF371" s="39" t="s">
        <v>52</v>
      </c>
      <c r="BG371" s="39" t="s">
        <v>57</v>
      </c>
      <c r="BH371" s="39" t="s">
        <v>57</v>
      </c>
      <c r="BI371" s="39" t="s">
        <v>57</v>
      </c>
      <c r="BJ371" s="39" t="s">
        <v>57</v>
      </c>
      <c r="BK371" s="39" t="s">
        <v>57</v>
      </c>
      <c r="BL371" s="39" t="s">
        <v>57</v>
      </c>
      <c r="BM371" s="39" t="s">
        <v>57</v>
      </c>
      <c r="BN371" s="39" t="s">
        <v>57</v>
      </c>
    </row>
    <row r="372" spans="3:66" outlineLevel="1">
      <c r="D372" s="41" t="str">
        <f>INDEX($AT372:$BC372,MATCH(General!$F$14,$AT$4:$BC$4,0))</f>
        <v>Total cost - without taxes and subsidies</v>
      </c>
      <c r="E372" s="17" t="str">
        <f>General!$F$16</f>
        <v>EUR</v>
      </c>
      <c r="F372" s="28">
        <f>SUM(I372:AR372)</f>
        <v>0</v>
      </c>
      <c r="I372" s="16">
        <f>I367*I368</f>
        <v>0</v>
      </c>
      <c r="J372" s="16">
        <f t="shared" ref="J372:P372" si="345">J367*J368</f>
        <v>0</v>
      </c>
      <c r="K372" s="16">
        <f t="shared" si="345"/>
        <v>0</v>
      </c>
      <c r="L372" s="16">
        <f t="shared" si="345"/>
        <v>0</v>
      </c>
      <c r="M372" s="16">
        <f t="shared" si="345"/>
        <v>0</v>
      </c>
      <c r="N372" s="16">
        <f t="shared" si="345"/>
        <v>0</v>
      </c>
      <c r="O372" s="16">
        <f t="shared" si="345"/>
        <v>0</v>
      </c>
      <c r="P372" s="16">
        <f t="shared" si="345"/>
        <v>0</v>
      </c>
      <c r="Q372" s="16">
        <f t="shared" ref="Q372:AR372" si="346">Q367*Q368</f>
        <v>0</v>
      </c>
      <c r="R372" s="16">
        <f t="shared" si="346"/>
        <v>0</v>
      </c>
      <c r="S372" s="16">
        <f t="shared" si="346"/>
        <v>0</v>
      </c>
      <c r="T372" s="16">
        <f t="shared" si="346"/>
        <v>0</v>
      </c>
      <c r="U372" s="16">
        <f t="shared" si="346"/>
        <v>0</v>
      </c>
      <c r="V372" s="16">
        <f t="shared" si="346"/>
        <v>0</v>
      </c>
      <c r="W372" s="16">
        <f t="shared" si="346"/>
        <v>0</v>
      </c>
      <c r="X372" s="16">
        <f t="shared" si="346"/>
        <v>0</v>
      </c>
      <c r="Y372" s="16">
        <f t="shared" si="346"/>
        <v>0</v>
      </c>
      <c r="Z372" s="16">
        <f t="shared" si="346"/>
        <v>0</v>
      </c>
      <c r="AA372" s="16">
        <f t="shared" si="346"/>
        <v>0</v>
      </c>
      <c r="AB372" s="16">
        <f t="shared" si="346"/>
        <v>0</v>
      </c>
      <c r="AC372" s="16">
        <f t="shared" si="346"/>
        <v>0</v>
      </c>
      <c r="AD372" s="16">
        <f t="shared" si="346"/>
        <v>0</v>
      </c>
      <c r="AE372" s="16">
        <f t="shared" si="346"/>
        <v>0</v>
      </c>
      <c r="AF372" s="16">
        <f t="shared" si="346"/>
        <v>0</v>
      </c>
      <c r="AG372" s="16">
        <f t="shared" si="346"/>
        <v>0</v>
      </c>
      <c r="AH372" s="16">
        <f t="shared" si="346"/>
        <v>0</v>
      </c>
      <c r="AI372" s="16">
        <f t="shared" si="346"/>
        <v>0</v>
      </c>
      <c r="AJ372" s="16">
        <f t="shared" si="346"/>
        <v>0</v>
      </c>
      <c r="AK372" s="16">
        <f t="shared" si="346"/>
        <v>0</v>
      </c>
      <c r="AL372" s="16">
        <f t="shared" si="346"/>
        <v>0</v>
      </c>
      <c r="AM372" s="16">
        <f t="shared" si="346"/>
        <v>0</v>
      </c>
      <c r="AN372" s="16">
        <f t="shared" si="346"/>
        <v>0</v>
      </c>
      <c r="AO372" s="16">
        <f t="shared" si="346"/>
        <v>0</v>
      </c>
      <c r="AP372" s="16">
        <f t="shared" si="346"/>
        <v>0</v>
      </c>
      <c r="AQ372" s="16">
        <f t="shared" si="346"/>
        <v>0</v>
      </c>
      <c r="AR372" s="16">
        <f t="shared" si="346"/>
        <v>0</v>
      </c>
      <c r="AT372" s="39" t="s">
        <v>88</v>
      </c>
      <c r="AU372" s="39" t="s">
        <v>57</v>
      </c>
      <c r="AV372" s="39" t="s">
        <v>57</v>
      </c>
      <c r="AW372" s="39" t="s">
        <v>57</v>
      </c>
      <c r="AX372" s="39" t="s">
        <v>57</v>
      </c>
      <c r="AY372" s="39" t="s">
        <v>57</v>
      </c>
      <c r="AZ372" s="39" t="s">
        <v>57</v>
      </c>
      <c r="BA372" s="39" t="s">
        <v>57</v>
      </c>
      <c r="BB372" s="39" t="s">
        <v>57</v>
      </c>
      <c r="BC372" s="39" t="s">
        <v>57</v>
      </c>
      <c r="BE372" s="8"/>
      <c r="BF372" s="8"/>
      <c r="BG372" s="8"/>
      <c r="BH372" s="8"/>
      <c r="BI372" s="8"/>
      <c r="BJ372" s="8"/>
      <c r="BK372" s="8"/>
      <c r="BL372" s="8"/>
      <c r="BM372" s="8"/>
      <c r="BN372" s="8"/>
    </row>
    <row r="373" spans="3:66" outlineLevel="1">
      <c r="D373" s="41" t="str">
        <f>INDEX($AT373:$BC373,MATCH(General!$F$14,$AT$4:$BC$4,0))</f>
        <v>Total cost - with taxes and subsidies</v>
      </c>
      <c r="E373" s="17" t="str">
        <f>General!$F$16</f>
        <v>EUR</v>
      </c>
      <c r="F373" s="28">
        <f>SUM(I373:AR373)</f>
        <v>0</v>
      </c>
      <c r="I373" s="16">
        <f>I367*I369</f>
        <v>0</v>
      </c>
      <c r="J373" s="16">
        <f t="shared" ref="J373:P373" si="347">J367*J369</f>
        <v>0</v>
      </c>
      <c r="K373" s="16">
        <f t="shared" si="347"/>
        <v>0</v>
      </c>
      <c r="L373" s="16">
        <f t="shared" si="347"/>
        <v>0</v>
      </c>
      <c r="M373" s="16">
        <f t="shared" si="347"/>
        <v>0</v>
      </c>
      <c r="N373" s="16">
        <f t="shared" si="347"/>
        <v>0</v>
      </c>
      <c r="O373" s="16">
        <f t="shared" si="347"/>
        <v>0</v>
      </c>
      <c r="P373" s="16">
        <f t="shared" si="347"/>
        <v>0</v>
      </c>
      <c r="Q373" s="16">
        <f t="shared" ref="Q373:AR373" si="348">Q367*Q369</f>
        <v>0</v>
      </c>
      <c r="R373" s="16">
        <f t="shared" si="348"/>
        <v>0</v>
      </c>
      <c r="S373" s="16">
        <f t="shared" si="348"/>
        <v>0</v>
      </c>
      <c r="T373" s="16">
        <f t="shared" si="348"/>
        <v>0</v>
      </c>
      <c r="U373" s="16">
        <f t="shared" si="348"/>
        <v>0</v>
      </c>
      <c r="V373" s="16">
        <f t="shared" si="348"/>
        <v>0</v>
      </c>
      <c r="W373" s="16">
        <f t="shared" si="348"/>
        <v>0</v>
      </c>
      <c r="X373" s="16">
        <f t="shared" si="348"/>
        <v>0</v>
      </c>
      <c r="Y373" s="16">
        <f t="shared" si="348"/>
        <v>0</v>
      </c>
      <c r="Z373" s="16">
        <f t="shared" si="348"/>
        <v>0</v>
      </c>
      <c r="AA373" s="16">
        <f t="shared" si="348"/>
        <v>0</v>
      </c>
      <c r="AB373" s="16">
        <f t="shared" si="348"/>
        <v>0</v>
      </c>
      <c r="AC373" s="16">
        <f t="shared" si="348"/>
        <v>0</v>
      </c>
      <c r="AD373" s="16">
        <f t="shared" si="348"/>
        <v>0</v>
      </c>
      <c r="AE373" s="16">
        <f t="shared" si="348"/>
        <v>0</v>
      </c>
      <c r="AF373" s="16">
        <f t="shared" si="348"/>
        <v>0</v>
      </c>
      <c r="AG373" s="16">
        <f t="shared" si="348"/>
        <v>0</v>
      </c>
      <c r="AH373" s="16">
        <f t="shared" si="348"/>
        <v>0</v>
      </c>
      <c r="AI373" s="16">
        <f t="shared" si="348"/>
        <v>0</v>
      </c>
      <c r="AJ373" s="16">
        <f t="shared" si="348"/>
        <v>0</v>
      </c>
      <c r="AK373" s="16">
        <f t="shared" si="348"/>
        <v>0</v>
      </c>
      <c r="AL373" s="16">
        <f t="shared" si="348"/>
        <v>0</v>
      </c>
      <c r="AM373" s="16">
        <f t="shared" si="348"/>
        <v>0</v>
      </c>
      <c r="AN373" s="16">
        <f t="shared" si="348"/>
        <v>0</v>
      </c>
      <c r="AO373" s="16">
        <f t="shared" si="348"/>
        <v>0</v>
      </c>
      <c r="AP373" s="16">
        <f t="shared" si="348"/>
        <v>0</v>
      </c>
      <c r="AQ373" s="16">
        <f t="shared" si="348"/>
        <v>0</v>
      </c>
      <c r="AR373" s="16">
        <f t="shared" si="348"/>
        <v>0</v>
      </c>
      <c r="AT373" s="39" t="s">
        <v>89</v>
      </c>
      <c r="AU373" s="39" t="s">
        <v>57</v>
      </c>
      <c r="AV373" s="39" t="s">
        <v>57</v>
      </c>
      <c r="AW373" s="39" t="s">
        <v>57</v>
      </c>
      <c r="AX373" s="39" t="s">
        <v>57</v>
      </c>
      <c r="AY373" s="39" t="s">
        <v>57</v>
      </c>
      <c r="AZ373" s="39" t="s">
        <v>57</v>
      </c>
      <c r="BA373" s="39" t="s">
        <v>57</v>
      </c>
      <c r="BB373" s="39" t="s">
        <v>57</v>
      </c>
      <c r="BC373" s="39" t="s">
        <v>57</v>
      </c>
      <c r="BE373" s="8"/>
      <c r="BF373" s="8"/>
      <c r="BG373" s="8"/>
      <c r="BH373" s="8"/>
      <c r="BI373" s="8"/>
      <c r="BJ373" s="8"/>
      <c r="BK373" s="8"/>
      <c r="BL373" s="8"/>
      <c r="BM373" s="8"/>
      <c r="BN373" s="8"/>
    </row>
    <row r="374" spans="3:66" outlineLevel="1">
      <c r="E374" s="11"/>
    </row>
    <row r="375" spans="3:66" outlineLevel="1">
      <c r="C375" s="6" t="str">
        <f>INDEX($AT375:$BC375,MATCH(General!$F$14,$AT$4:$BC$4,0))</f>
        <v>Maintenance costs</v>
      </c>
      <c r="D375" s="6"/>
      <c r="E375" s="13"/>
      <c r="F375" s="6"/>
      <c r="G375" s="6"/>
      <c r="H375" s="6"/>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T375" s="39" t="s">
        <v>47</v>
      </c>
      <c r="AU375" s="39" t="s">
        <v>57</v>
      </c>
      <c r="AV375" s="39" t="s">
        <v>57</v>
      </c>
      <c r="AW375" s="39" t="s">
        <v>57</v>
      </c>
      <c r="AX375" s="39" t="s">
        <v>57</v>
      </c>
      <c r="AY375" s="39" t="s">
        <v>57</v>
      </c>
      <c r="AZ375" s="39" t="s">
        <v>57</v>
      </c>
      <c r="BA375" s="39" t="s">
        <v>57</v>
      </c>
      <c r="BB375" s="39" t="s">
        <v>57</v>
      </c>
      <c r="BC375" s="39" t="s">
        <v>57</v>
      </c>
    </row>
    <row r="376" spans="3:66" outlineLevel="1">
      <c r="E376" s="11"/>
    </row>
    <row r="377" spans="3:66" outlineLevel="1">
      <c r="D377" t="str">
        <f>INDEX($AT377:$BC377,MATCH(General!$F$14,$AT$4:$BC$4,0))</f>
        <v>Building maintenance</v>
      </c>
      <c r="E377" s="11" t="str">
        <f>General!$F$16</f>
        <v>EUR</v>
      </c>
      <c r="F377" s="25">
        <f t="shared" ref="F377:F381" si="349">SUM(I377:AR377)</f>
        <v>3800</v>
      </c>
      <c r="I377" s="104">
        <f>OPEX!G135</f>
        <v>0</v>
      </c>
      <c r="J377" s="104">
        <f>OPEX!H135</f>
        <v>200</v>
      </c>
      <c r="K377" s="104">
        <f>OPEX!I135</f>
        <v>200</v>
      </c>
      <c r="L377" s="104">
        <f>OPEX!J135</f>
        <v>200</v>
      </c>
      <c r="M377" s="104">
        <f>OPEX!K135</f>
        <v>200</v>
      </c>
      <c r="N377" s="104">
        <f>OPEX!L135</f>
        <v>200</v>
      </c>
      <c r="O377" s="104">
        <f>OPEX!M135</f>
        <v>200</v>
      </c>
      <c r="P377" s="104">
        <f>OPEX!N135</f>
        <v>200</v>
      </c>
      <c r="Q377" s="104">
        <f>OPEX!O135</f>
        <v>200</v>
      </c>
      <c r="R377" s="104">
        <f>OPEX!P135</f>
        <v>200</v>
      </c>
      <c r="S377" s="104">
        <f>OPEX!Q135</f>
        <v>200</v>
      </c>
      <c r="T377" s="104">
        <f>OPEX!R135</f>
        <v>200</v>
      </c>
      <c r="U377" s="104">
        <f>OPEX!S135</f>
        <v>200</v>
      </c>
      <c r="V377" s="104">
        <f>OPEX!T135</f>
        <v>200</v>
      </c>
      <c r="W377" s="104">
        <f>OPEX!U135</f>
        <v>200</v>
      </c>
      <c r="X377" s="104">
        <f>OPEX!V135</f>
        <v>200</v>
      </c>
      <c r="Y377" s="104">
        <f>OPEX!W135</f>
        <v>200</v>
      </c>
      <c r="Z377" s="104">
        <f>OPEX!X135</f>
        <v>200</v>
      </c>
      <c r="AA377" s="104">
        <f>OPEX!Y135</f>
        <v>200</v>
      </c>
      <c r="AB377" s="104">
        <f>OPEX!Z135</f>
        <v>200</v>
      </c>
      <c r="AC377" s="104">
        <f>OPEX!AA135</f>
        <v>0</v>
      </c>
      <c r="AD377" s="104">
        <f>OPEX!AB135</f>
        <v>0</v>
      </c>
      <c r="AE377" s="104">
        <f>OPEX!AC135</f>
        <v>0</v>
      </c>
      <c r="AF377" s="104">
        <f>OPEX!AD135</f>
        <v>0</v>
      </c>
      <c r="AG377" s="104">
        <f>OPEX!AE135</f>
        <v>0</v>
      </c>
      <c r="AH377" s="104">
        <f>OPEX!AF135</f>
        <v>0</v>
      </c>
      <c r="AI377" s="104">
        <f>OPEX!AG135</f>
        <v>0</v>
      </c>
      <c r="AJ377" s="104">
        <f>OPEX!AH135</f>
        <v>0</v>
      </c>
      <c r="AK377" s="104">
        <f>OPEX!AI135</f>
        <v>0</v>
      </c>
      <c r="AL377" s="104">
        <f>OPEX!AJ135</f>
        <v>0</v>
      </c>
      <c r="AM377" s="104">
        <f>OPEX!AK135</f>
        <v>0</v>
      </c>
      <c r="AN377" s="104">
        <f>OPEX!AL135</f>
        <v>0</v>
      </c>
      <c r="AO377" s="104">
        <f>OPEX!AM135</f>
        <v>0</v>
      </c>
      <c r="AP377" s="104">
        <f>OPEX!AN135</f>
        <v>0</v>
      </c>
      <c r="AQ377" s="104">
        <f>OPEX!AO135</f>
        <v>0</v>
      </c>
      <c r="AR377" s="104">
        <f>OPEX!AP135</f>
        <v>0</v>
      </c>
      <c r="AT377" s="39" t="s">
        <v>73</v>
      </c>
      <c r="AU377" s="39" t="s">
        <v>57</v>
      </c>
      <c r="AV377" s="39" t="s">
        <v>57</v>
      </c>
      <c r="AW377" s="39" t="s">
        <v>57</v>
      </c>
      <c r="AX377" s="39" t="s">
        <v>57</v>
      </c>
      <c r="AY377" s="39" t="s">
        <v>57</v>
      </c>
      <c r="AZ377" s="39" t="s">
        <v>57</v>
      </c>
      <c r="BA377" s="39" t="s">
        <v>57</v>
      </c>
      <c r="BB377" s="39" t="s">
        <v>57</v>
      </c>
      <c r="BC377" s="39" t="s">
        <v>57</v>
      </c>
      <c r="BE377" s="8"/>
      <c r="BF377" s="8"/>
      <c r="BG377" s="8"/>
      <c r="BH377" s="8"/>
      <c r="BI377" s="8"/>
      <c r="BJ377" s="8"/>
      <c r="BK377" s="8"/>
      <c r="BL377" s="8"/>
      <c r="BM377" s="8"/>
      <c r="BN377" s="8"/>
    </row>
    <row r="378" spans="3:66" outlineLevel="1">
      <c r="D378" t="str">
        <f>INDEX($AT378:$BC378,MATCH(General!$F$14,$AT$4:$BC$4,0))</f>
        <v>Equipment maintenance</v>
      </c>
      <c r="E378" s="11" t="str">
        <f>General!$F$16</f>
        <v>EUR</v>
      </c>
      <c r="F378" s="25">
        <f t="shared" si="349"/>
        <v>9500</v>
      </c>
      <c r="I378" s="104">
        <f>OPEX!G136</f>
        <v>0</v>
      </c>
      <c r="J378" s="104">
        <f>OPEX!H136</f>
        <v>500</v>
      </c>
      <c r="K378" s="104">
        <f>OPEX!I136</f>
        <v>500</v>
      </c>
      <c r="L378" s="104">
        <f>OPEX!J136</f>
        <v>500</v>
      </c>
      <c r="M378" s="104">
        <f>OPEX!K136</f>
        <v>500</v>
      </c>
      <c r="N378" s="104">
        <f>OPEX!L136</f>
        <v>500</v>
      </c>
      <c r="O378" s="104">
        <f>OPEX!M136</f>
        <v>500</v>
      </c>
      <c r="P378" s="104">
        <f>OPEX!N136</f>
        <v>500</v>
      </c>
      <c r="Q378" s="104">
        <f>OPEX!O136</f>
        <v>500</v>
      </c>
      <c r="R378" s="104">
        <f>OPEX!P136</f>
        <v>500</v>
      </c>
      <c r="S378" s="104">
        <f>OPEX!Q136</f>
        <v>500</v>
      </c>
      <c r="T378" s="104">
        <f>OPEX!R136</f>
        <v>500</v>
      </c>
      <c r="U378" s="104">
        <f>OPEX!S136</f>
        <v>500</v>
      </c>
      <c r="V378" s="104">
        <f>OPEX!T136</f>
        <v>500</v>
      </c>
      <c r="W378" s="104">
        <f>OPEX!U136</f>
        <v>500</v>
      </c>
      <c r="X378" s="104">
        <f>OPEX!V136</f>
        <v>500</v>
      </c>
      <c r="Y378" s="104">
        <f>OPEX!W136</f>
        <v>500</v>
      </c>
      <c r="Z378" s="104">
        <f>OPEX!X136</f>
        <v>500</v>
      </c>
      <c r="AA378" s="104">
        <f>OPEX!Y136</f>
        <v>500</v>
      </c>
      <c r="AB378" s="104">
        <f>OPEX!Z136</f>
        <v>500</v>
      </c>
      <c r="AC378" s="104">
        <f>OPEX!AA136</f>
        <v>0</v>
      </c>
      <c r="AD378" s="104">
        <f>OPEX!AB136</f>
        <v>0</v>
      </c>
      <c r="AE378" s="104">
        <f>OPEX!AC136</f>
        <v>0</v>
      </c>
      <c r="AF378" s="104">
        <f>OPEX!AD136</f>
        <v>0</v>
      </c>
      <c r="AG378" s="104">
        <f>OPEX!AE136</f>
        <v>0</v>
      </c>
      <c r="AH378" s="104">
        <f>OPEX!AF136</f>
        <v>0</v>
      </c>
      <c r="AI378" s="104">
        <f>OPEX!AG136</f>
        <v>0</v>
      </c>
      <c r="AJ378" s="104">
        <f>OPEX!AH136</f>
        <v>0</v>
      </c>
      <c r="AK378" s="104">
        <f>OPEX!AI136</f>
        <v>0</v>
      </c>
      <c r="AL378" s="104">
        <f>OPEX!AJ136</f>
        <v>0</v>
      </c>
      <c r="AM378" s="104">
        <f>OPEX!AK136</f>
        <v>0</v>
      </c>
      <c r="AN378" s="104">
        <f>OPEX!AL136</f>
        <v>0</v>
      </c>
      <c r="AO378" s="104">
        <f>OPEX!AM136</f>
        <v>0</v>
      </c>
      <c r="AP378" s="104">
        <f>OPEX!AN136</f>
        <v>0</v>
      </c>
      <c r="AQ378" s="104">
        <f>OPEX!AO136</f>
        <v>0</v>
      </c>
      <c r="AR378" s="104">
        <f>OPEX!AP136</f>
        <v>0</v>
      </c>
      <c r="AT378" s="39" t="s">
        <v>74</v>
      </c>
      <c r="AU378" s="39" t="s">
        <v>57</v>
      </c>
      <c r="AV378" s="39" t="s">
        <v>57</v>
      </c>
      <c r="AW378" s="39" t="s">
        <v>57</v>
      </c>
      <c r="AX378" s="39" t="s">
        <v>57</v>
      </c>
      <c r="AY378" s="39" t="s">
        <v>57</v>
      </c>
      <c r="AZ378" s="39" t="s">
        <v>57</v>
      </c>
      <c r="BA378" s="39" t="s">
        <v>57</v>
      </c>
      <c r="BB378" s="39" t="s">
        <v>57</v>
      </c>
      <c r="BC378" s="39" t="s">
        <v>57</v>
      </c>
      <c r="BE378" s="8"/>
      <c r="BF378" s="8"/>
      <c r="BG378" s="8"/>
      <c r="BH378" s="8"/>
      <c r="BI378" s="8"/>
      <c r="BJ378" s="8"/>
      <c r="BK378" s="8"/>
      <c r="BL378" s="8"/>
      <c r="BM378" s="8"/>
      <c r="BN378" s="8"/>
    </row>
    <row r="379" spans="3:66" outlineLevel="1">
      <c r="D379" t="str">
        <f>INDEX($AT379:$BC379,MATCH(General!$F$14,$AT$4:$BC$4,0))</f>
        <v>Insurance</v>
      </c>
      <c r="E379" s="11" t="str">
        <f>General!$F$16</f>
        <v>EUR</v>
      </c>
      <c r="F379" s="25">
        <f t="shared" si="349"/>
        <v>57000</v>
      </c>
      <c r="I379" s="104">
        <f>OPEX!G137</f>
        <v>0</v>
      </c>
      <c r="J379" s="104">
        <f>OPEX!H137</f>
        <v>3000</v>
      </c>
      <c r="K379" s="104">
        <f>OPEX!I137</f>
        <v>3000</v>
      </c>
      <c r="L379" s="104">
        <f>OPEX!J137</f>
        <v>3000</v>
      </c>
      <c r="M379" s="104">
        <f>OPEX!K137</f>
        <v>3000</v>
      </c>
      <c r="N379" s="104">
        <f>OPEX!L137</f>
        <v>3000</v>
      </c>
      <c r="O379" s="104">
        <f>OPEX!M137</f>
        <v>3000</v>
      </c>
      <c r="P379" s="104">
        <f>OPEX!N137</f>
        <v>3000</v>
      </c>
      <c r="Q379" s="104">
        <f>OPEX!O137</f>
        <v>3000</v>
      </c>
      <c r="R379" s="104">
        <f>OPEX!P137</f>
        <v>3000</v>
      </c>
      <c r="S379" s="104">
        <f>OPEX!Q137</f>
        <v>3000</v>
      </c>
      <c r="T379" s="104">
        <f>OPEX!R137</f>
        <v>3000</v>
      </c>
      <c r="U379" s="104">
        <f>OPEX!S137</f>
        <v>3000</v>
      </c>
      <c r="V379" s="104">
        <f>OPEX!T137</f>
        <v>3000</v>
      </c>
      <c r="W379" s="104">
        <f>OPEX!U137</f>
        <v>3000</v>
      </c>
      <c r="X379" s="104">
        <f>OPEX!V137</f>
        <v>3000</v>
      </c>
      <c r="Y379" s="104">
        <f>OPEX!W137</f>
        <v>3000</v>
      </c>
      <c r="Z379" s="104">
        <f>OPEX!X137</f>
        <v>3000</v>
      </c>
      <c r="AA379" s="104">
        <f>OPEX!Y137</f>
        <v>3000</v>
      </c>
      <c r="AB379" s="104">
        <f>OPEX!Z137</f>
        <v>3000</v>
      </c>
      <c r="AC379" s="104">
        <f>OPEX!AA137</f>
        <v>0</v>
      </c>
      <c r="AD379" s="104">
        <f>OPEX!AB137</f>
        <v>0</v>
      </c>
      <c r="AE379" s="104">
        <f>OPEX!AC137</f>
        <v>0</v>
      </c>
      <c r="AF379" s="104">
        <f>OPEX!AD137</f>
        <v>0</v>
      </c>
      <c r="AG379" s="104">
        <f>OPEX!AE137</f>
        <v>0</v>
      </c>
      <c r="AH379" s="104">
        <f>OPEX!AF137</f>
        <v>0</v>
      </c>
      <c r="AI379" s="104">
        <f>OPEX!AG137</f>
        <v>0</v>
      </c>
      <c r="AJ379" s="104">
        <f>OPEX!AH137</f>
        <v>0</v>
      </c>
      <c r="AK379" s="104">
        <f>OPEX!AI137</f>
        <v>0</v>
      </c>
      <c r="AL379" s="104">
        <f>OPEX!AJ137</f>
        <v>0</v>
      </c>
      <c r="AM379" s="104">
        <f>OPEX!AK137</f>
        <v>0</v>
      </c>
      <c r="AN379" s="104">
        <f>OPEX!AL137</f>
        <v>0</v>
      </c>
      <c r="AO379" s="104">
        <f>OPEX!AM137</f>
        <v>0</v>
      </c>
      <c r="AP379" s="104">
        <f>OPEX!AN137</f>
        <v>0</v>
      </c>
      <c r="AQ379" s="104">
        <f>OPEX!AO137</f>
        <v>0</v>
      </c>
      <c r="AR379" s="104">
        <f>OPEX!AP137</f>
        <v>0</v>
      </c>
      <c r="AT379" s="39" t="s">
        <v>75</v>
      </c>
      <c r="AU379" s="39" t="s">
        <v>57</v>
      </c>
      <c r="AV379" s="39" t="s">
        <v>57</v>
      </c>
      <c r="AW379" s="39" t="s">
        <v>57</v>
      </c>
      <c r="AX379" s="39" t="s">
        <v>57</v>
      </c>
      <c r="AY379" s="39" t="s">
        <v>57</v>
      </c>
      <c r="AZ379" s="39" t="s">
        <v>57</v>
      </c>
      <c r="BA379" s="39" t="s">
        <v>57</v>
      </c>
      <c r="BB379" s="39" t="s">
        <v>57</v>
      </c>
      <c r="BC379" s="39" t="s">
        <v>57</v>
      </c>
      <c r="BE379" s="8"/>
      <c r="BF379" s="8"/>
      <c r="BG379" s="8"/>
      <c r="BH379" s="8"/>
      <c r="BI379" s="8"/>
      <c r="BJ379" s="8"/>
      <c r="BK379" s="8"/>
      <c r="BL379" s="8"/>
      <c r="BM379" s="8"/>
      <c r="BN379" s="8"/>
    </row>
    <row r="380" spans="3:66" outlineLevel="1">
      <c r="D380" t="str">
        <f>INDEX($AT380:$BC380,MATCH(General!$F$14,$AT$4:$BC$4,0))</f>
        <v>Licence fees</v>
      </c>
      <c r="E380" s="11" t="str">
        <f>General!$F$16</f>
        <v>EUR</v>
      </c>
      <c r="F380" s="25">
        <f t="shared" si="349"/>
        <v>0</v>
      </c>
      <c r="I380" s="104">
        <f>OPEX!G138</f>
        <v>0</v>
      </c>
      <c r="J380" s="104">
        <f>OPEX!H138</f>
        <v>0</v>
      </c>
      <c r="K380" s="104">
        <f>OPEX!I138</f>
        <v>0</v>
      </c>
      <c r="L380" s="104">
        <f>OPEX!J138</f>
        <v>0</v>
      </c>
      <c r="M380" s="104">
        <f>OPEX!K138</f>
        <v>0</v>
      </c>
      <c r="N380" s="104">
        <f>OPEX!L138</f>
        <v>0</v>
      </c>
      <c r="O380" s="104">
        <f>OPEX!M138</f>
        <v>0</v>
      </c>
      <c r="P380" s="104">
        <f>OPEX!N138</f>
        <v>0</v>
      </c>
      <c r="Q380" s="104">
        <f>OPEX!O138</f>
        <v>0</v>
      </c>
      <c r="R380" s="104">
        <f>OPEX!P138</f>
        <v>0</v>
      </c>
      <c r="S380" s="104">
        <f>OPEX!Q138</f>
        <v>0</v>
      </c>
      <c r="T380" s="104">
        <f>OPEX!R138</f>
        <v>0</v>
      </c>
      <c r="U380" s="104">
        <f>OPEX!S138</f>
        <v>0</v>
      </c>
      <c r="V380" s="104">
        <f>OPEX!T138</f>
        <v>0</v>
      </c>
      <c r="W380" s="104">
        <f>OPEX!U138</f>
        <v>0</v>
      </c>
      <c r="X380" s="104">
        <f>OPEX!V138</f>
        <v>0</v>
      </c>
      <c r="Y380" s="104">
        <f>OPEX!W138</f>
        <v>0</v>
      </c>
      <c r="Z380" s="104">
        <f>OPEX!X138</f>
        <v>0</v>
      </c>
      <c r="AA380" s="104">
        <f>OPEX!Y138</f>
        <v>0</v>
      </c>
      <c r="AB380" s="104">
        <f>OPEX!Z138</f>
        <v>0</v>
      </c>
      <c r="AC380" s="104">
        <f>OPEX!AA138</f>
        <v>0</v>
      </c>
      <c r="AD380" s="104">
        <f>OPEX!AB138</f>
        <v>0</v>
      </c>
      <c r="AE380" s="104">
        <f>OPEX!AC138</f>
        <v>0</v>
      </c>
      <c r="AF380" s="104">
        <f>OPEX!AD138</f>
        <v>0</v>
      </c>
      <c r="AG380" s="104">
        <f>OPEX!AE138</f>
        <v>0</v>
      </c>
      <c r="AH380" s="104">
        <f>OPEX!AF138</f>
        <v>0</v>
      </c>
      <c r="AI380" s="104">
        <f>OPEX!AG138</f>
        <v>0</v>
      </c>
      <c r="AJ380" s="104">
        <f>OPEX!AH138</f>
        <v>0</v>
      </c>
      <c r="AK380" s="104">
        <f>OPEX!AI138</f>
        <v>0</v>
      </c>
      <c r="AL380" s="104">
        <f>OPEX!AJ138</f>
        <v>0</v>
      </c>
      <c r="AM380" s="104">
        <f>OPEX!AK138</f>
        <v>0</v>
      </c>
      <c r="AN380" s="104">
        <f>OPEX!AL138</f>
        <v>0</v>
      </c>
      <c r="AO380" s="104">
        <f>OPEX!AM138</f>
        <v>0</v>
      </c>
      <c r="AP380" s="104">
        <f>OPEX!AN138</f>
        <v>0</v>
      </c>
      <c r="AQ380" s="104">
        <f>OPEX!AO138</f>
        <v>0</v>
      </c>
      <c r="AR380" s="104">
        <f>OPEX!AP138</f>
        <v>0</v>
      </c>
      <c r="AT380" s="39" t="s">
        <v>76</v>
      </c>
      <c r="AU380" s="39" t="s">
        <v>57</v>
      </c>
      <c r="AV380" s="39" t="s">
        <v>57</v>
      </c>
      <c r="AW380" s="39" t="s">
        <v>57</v>
      </c>
      <c r="AX380" s="39" t="s">
        <v>57</v>
      </c>
      <c r="AY380" s="39" t="s">
        <v>57</v>
      </c>
      <c r="AZ380" s="39" t="s">
        <v>57</v>
      </c>
      <c r="BA380" s="39" t="s">
        <v>57</v>
      </c>
      <c r="BB380" s="39" t="s">
        <v>57</v>
      </c>
      <c r="BC380" s="39" t="s">
        <v>57</v>
      </c>
      <c r="BE380" s="8"/>
      <c r="BF380" s="8"/>
      <c r="BG380" s="8"/>
      <c r="BH380" s="8"/>
      <c r="BI380" s="8"/>
      <c r="BJ380" s="8"/>
      <c r="BK380" s="8"/>
      <c r="BL380" s="8"/>
      <c r="BM380" s="8"/>
      <c r="BN380" s="8"/>
    </row>
    <row r="381" spans="3:66" outlineLevel="1">
      <c r="D381" t="str">
        <f>INDEX($AT381:$BC381,MATCH(General!$F$14,$AT$4:$BC$4,0))</f>
        <v>Other</v>
      </c>
      <c r="E381" s="11" t="str">
        <f>General!$F$16</f>
        <v>EUR</v>
      </c>
      <c r="F381" s="25">
        <f t="shared" si="349"/>
        <v>0</v>
      </c>
      <c r="I381" s="104">
        <f>OPEX!G139</f>
        <v>0</v>
      </c>
      <c r="J381" s="104">
        <f>OPEX!H139</f>
        <v>0</v>
      </c>
      <c r="K381" s="104">
        <f>OPEX!I139</f>
        <v>0</v>
      </c>
      <c r="L381" s="104">
        <f>OPEX!J139</f>
        <v>0</v>
      </c>
      <c r="M381" s="104">
        <f>OPEX!K139</f>
        <v>0</v>
      </c>
      <c r="N381" s="104">
        <f>OPEX!L139</f>
        <v>0</v>
      </c>
      <c r="O381" s="104">
        <f>OPEX!M139</f>
        <v>0</v>
      </c>
      <c r="P381" s="104">
        <f>OPEX!N139</f>
        <v>0</v>
      </c>
      <c r="Q381" s="104">
        <f>OPEX!O139</f>
        <v>0</v>
      </c>
      <c r="R381" s="104">
        <f>OPEX!P139</f>
        <v>0</v>
      </c>
      <c r="S381" s="104">
        <f>OPEX!Q139</f>
        <v>0</v>
      </c>
      <c r="T381" s="104">
        <f>OPEX!R139</f>
        <v>0</v>
      </c>
      <c r="U381" s="104">
        <f>OPEX!S139</f>
        <v>0</v>
      </c>
      <c r="V381" s="104">
        <f>OPEX!T139</f>
        <v>0</v>
      </c>
      <c r="W381" s="104">
        <f>OPEX!U139</f>
        <v>0</v>
      </c>
      <c r="X381" s="104">
        <f>OPEX!V139</f>
        <v>0</v>
      </c>
      <c r="Y381" s="104">
        <f>OPEX!W139</f>
        <v>0</v>
      </c>
      <c r="Z381" s="104">
        <f>OPEX!X139</f>
        <v>0</v>
      </c>
      <c r="AA381" s="104">
        <f>OPEX!Y139</f>
        <v>0</v>
      </c>
      <c r="AB381" s="104">
        <f>OPEX!Z139</f>
        <v>0</v>
      </c>
      <c r="AC381" s="104">
        <f>OPEX!AA139</f>
        <v>0</v>
      </c>
      <c r="AD381" s="104">
        <f>OPEX!AB139</f>
        <v>0</v>
      </c>
      <c r="AE381" s="104">
        <f>OPEX!AC139</f>
        <v>0</v>
      </c>
      <c r="AF381" s="104">
        <f>OPEX!AD139</f>
        <v>0</v>
      </c>
      <c r="AG381" s="104">
        <f>OPEX!AE139</f>
        <v>0</v>
      </c>
      <c r="AH381" s="104">
        <f>OPEX!AF139</f>
        <v>0</v>
      </c>
      <c r="AI381" s="104">
        <f>OPEX!AG139</f>
        <v>0</v>
      </c>
      <c r="AJ381" s="104">
        <f>OPEX!AH139</f>
        <v>0</v>
      </c>
      <c r="AK381" s="104">
        <f>OPEX!AI139</f>
        <v>0</v>
      </c>
      <c r="AL381" s="104">
        <f>OPEX!AJ139</f>
        <v>0</v>
      </c>
      <c r="AM381" s="104">
        <f>OPEX!AK139</f>
        <v>0</v>
      </c>
      <c r="AN381" s="104">
        <f>OPEX!AL139</f>
        <v>0</v>
      </c>
      <c r="AO381" s="104">
        <f>OPEX!AM139</f>
        <v>0</v>
      </c>
      <c r="AP381" s="104">
        <f>OPEX!AN139</f>
        <v>0</v>
      </c>
      <c r="AQ381" s="104">
        <f>OPEX!AO139</f>
        <v>0</v>
      </c>
      <c r="AR381" s="104">
        <f>OPEX!AP139</f>
        <v>0</v>
      </c>
      <c r="AT381" s="39" t="s">
        <v>56</v>
      </c>
      <c r="AU381" s="39" t="s">
        <v>57</v>
      </c>
      <c r="AV381" s="39" t="s">
        <v>57</v>
      </c>
      <c r="AW381" s="39" t="s">
        <v>57</v>
      </c>
      <c r="AX381" s="39" t="s">
        <v>57</v>
      </c>
      <c r="AY381" s="39" t="s">
        <v>57</v>
      </c>
      <c r="AZ381" s="39" t="s">
        <v>57</v>
      </c>
      <c r="BA381" s="39" t="s">
        <v>57</v>
      </c>
      <c r="BB381" s="39" t="s">
        <v>57</v>
      </c>
      <c r="BC381" s="39" t="s">
        <v>57</v>
      </c>
      <c r="BE381" s="8"/>
      <c r="BF381" s="8"/>
      <c r="BG381" s="8"/>
      <c r="BH381" s="8"/>
      <c r="BI381" s="8"/>
      <c r="BJ381" s="8"/>
      <c r="BK381" s="8"/>
      <c r="BL381" s="8"/>
      <c r="BM381" s="8"/>
      <c r="BN381" s="8"/>
    </row>
    <row r="382" spans="3:66" outlineLevel="1">
      <c r="D382" s="2" t="str">
        <f>INDEX($AT382:$BC382,MATCH(General!$F$14,$AT$4:$BC$4,0))</f>
        <v>Total cost</v>
      </c>
      <c r="E382" s="17" t="str">
        <f>General!$F$16</f>
        <v>EUR</v>
      </c>
      <c r="F382" s="28">
        <f>SUM(I382:AR382)</f>
        <v>70300</v>
      </c>
      <c r="I382" s="16">
        <f>SUM(I377:I381)</f>
        <v>0</v>
      </c>
      <c r="J382" s="16">
        <f t="shared" ref="J382" si="350">SUM(J377:J381)</f>
        <v>3700</v>
      </c>
      <c r="K382" s="16">
        <f t="shared" ref="K382" si="351">SUM(K377:K381)</f>
        <v>3700</v>
      </c>
      <c r="L382" s="16">
        <f t="shared" ref="L382" si="352">SUM(L377:L381)</f>
        <v>3700</v>
      </c>
      <c r="M382" s="16">
        <f t="shared" ref="M382" si="353">SUM(M377:M381)</f>
        <v>3700</v>
      </c>
      <c r="N382" s="16">
        <f t="shared" ref="N382" si="354">SUM(N377:N381)</f>
        <v>3700</v>
      </c>
      <c r="O382" s="16">
        <f t="shared" ref="O382" si="355">SUM(O377:O381)</f>
        <v>3700</v>
      </c>
      <c r="P382" s="16">
        <f t="shared" ref="P382:AR382" si="356">SUM(P377:P381)</f>
        <v>3700</v>
      </c>
      <c r="Q382" s="16">
        <f t="shared" si="356"/>
        <v>3700</v>
      </c>
      <c r="R382" s="16">
        <f t="shared" si="356"/>
        <v>3700</v>
      </c>
      <c r="S382" s="16">
        <f t="shared" si="356"/>
        <v>3700</v>
      </c>
      <c r="T382" s="16">
        <f t="shared" si="356"/>
        <v>3700</v>
      </c>
      <c r="U382" s="16">
        <f t="shared" si="356"/>
        <v>3700</v>
      </c>
      <c r="V382" s="16">
        <f t="shared" si="356"/>
        <v>3700</v>
      </c>
      <c r="W382" s="16">
        <f t="shared" si="356"/>
        <v>3700</v>
      </c>
      <c r="X382" s="16">
        <f t="shared" si="356"/>
        <v>3700</v>
      </c>
      <c r="Y382" s="16">
        <f t="shared" si="356"/>
        <v>3700</v>
      </c>
      <c r="Z382" s="16">
        <f t="shared" si="356"/>
        <v>3700</v>
      </c>
      <c r="AA382" s="16">
        <f t="shared" si="356"/>
        <v>3700</v>
      </c>
      <c r="AB382" s="16">
        <f t="shared" si="356"/>
        <v>3700</v>
      </c>
      <c r="AC382" s="16">
        <f t="shared" si="356"/>
        <v>0</v>
      </c>
      <c r="AD382" s="16">
        <f t="shared" si="356"/>
        <v>0</v>
      </c>
      <c r="AE382" s="16">
        <f t="shared" si="356"/>
        <v>0</v>
      </c>
      <c r="AF382" s="16">
        <f t="shared" si="356"/>
        <v>0</v>
      </c>
      <c r="AG382" s="16">
        <f t="shared" si="356"/>
        <v>0</v>
      </c>
      <c r="AH382" s="16">
        <f t="shared" si="356"/>
        <v>0</v>
      </c>
      <c r="AI382" s="16">
        <f t="shared" si="356"/>
        <v>0</v>
      </c>
      <c r="AJ382" s="16">
        <f t="shared" si="356"/>
        <v>0</v>
      </c>
      <c r="AK382" s="16">
        <f t="shared" si="356"/>
        <v>0</v>
      </c>
      <c r="AL382" s="16">
        <f t="shared" si="356"/>
        <v>0</v>
      </c>
      <c r="AM382" s="16">
        <f t="shared" si="356"/>
        <v>0</v>
      </c>
      <c r="AN382" s="16">
        <f t="shared" si="356"/>
        <v>0</v>
      </c>
      <c r="AO382" s="16">
        <f t="shared" si="356"/>
        <v>0</v>
      </c>
      <c r="AP382" s="16">
        <f t="shared" si="356"/>
        <v>0</v>
      </c>
      <c r="AQ382" s="16">
        <f t="shared" si="356"/>
        <v>0</v>
      </c>
      <c r="AR382" s="16">
        <f t="shared" si="356"/>
        <v>0</v>
      </c>
      <c r="AT382" s="39" t="s">
        <v>69</v>
      </c>
      <c r="AU382" s="39" t="s">
        <v>57</v>
      </c>
      <c r="AV382" s="39" t="s">
        <v>57</v>
      </c>
      <c r="AW382" s="39" t="s">
        <v>57</v>
      </c>
      <c r="AX382" s="39" t="s">
        <v>57</v>
      </c>
      <c r="AY382" s="39" t="s">
        <v>57</v>
      </c>
      <c r="AZ382" s="39" t="s">
        <v>57</v>
      </c>
      <c r="BA382" s="39" t="s">
        <v>57</v>
      </c>
      <c r="BB382" s="39" t="s">
        <v>57</v>
      </c>
      <c r="BC382" s="39" t="s">
        <v>57</v>
      </c>
      <c r="BE382" s="8"/>
      <c r="BF382" s="8"/>
      <c r="BG382" s="8"/>
      <c r="BH382" s="8"/>
      <c r="BI382" s="8"/>
      <c r="BJ382" s="8"/>
      <c r="BK382" s="8"/>
      <c r="BL382" s="8"/>
      <c r="BM382" s="8"/>
      <c r="BN382" s="8"/>
    </row>
    <row r="383" spans="3:66" outlineLevel="1">
      <c r="D383" t="str">
        <f>INDEX($AT383:$BC383,MATCH(General!$F$14,$AT$4:$BC$4,0))</f>
        <v>VAT expense</v>
      </c>
      <c r="E383" s="11" t="str">
        <f>General!$F$16</f>
        <v>EUR</v>
      </c>
      <c r="I383" s="104">
        <f>OPEX!G141</f>
        <v>0</v>
      </c>
      <c r="J383" s="104">
        <f>OPEX!H141</f>
        <v>851</v>
      </c>
      <c r="K383" s="104">
        <f>OPEX!I141</f>
        <v>851</v>
      </c>
      <c r="L383" s="104">
        <f>OPEX!J141</f>
        <v>851</v>
      </c>
      <c r="M383" s="104">
        <f>OPEX!K141</f>
        <v>851</v>
      </c>
      <c r="N383" s="104">
        <f>OPEX!L141</f>
        <v>851</v>
      </c>
      <c r="O383" s="104">
        <f>OPEX!M141</f>
        <v>851</v>
      </c>
      <c r="P383" s="104">
        <f>OPEX!N141</f>
        <v>851</v>
      </c>
      <c r="Q383" s="104">
        <f>OPEX!O141</f>
        <v>851</v>
      </c>
      <c r="R383" s="104">
        <f>OPEX!P141</f>
        <v>851</v>
      </c>
      <c r="S383" s="104">
        <f>OPEX!Q141</f>
        <v>851</v>
      </c>
      <c r="T383" s="104">
        <f>OPEX!R141</f>
        <v>851</v>
      </c>
      <c r="U383" s="104">
        <f>OPEX!S141</f>
        <v>851</v>
      </c>
      <c r="V383" s="104">
        <f>OPEX!T141</f>
        <v>851</v>
      </c>
      <c r="W383" s="104">
        <f>OPEX!U141</f>
        <v>851</v>
      </c>
      <c r="X383" s="104">
        <f>OPEX!V141</f>
        <v>851</v>
      </c>
      <c r="Y383" s="104">
        <f>OPEX!W141</f>
        <v>851</v>
      </c>
      <c r="Z383" s="104">
        <f>OPEX!X141</f>
        <v>851</v>
      </c>
      <c r="AA383" s="104">
        <f>OPEX!Y141</f>
        <v>851</v>
      </c>
      <c r="AB383" s="104">
        <f>OPEX!Z141</f>
        <v>851</v>
      </c>
      <c r="AC383" s="104">
        <f>OPEX!AA141</f>
        <v>0</v>
      </c>
      <c r="AD383" s="104">
        <f>OPEX!AB141</f>
        <v>0</v>
      </c>
      <c r="AE383" s="104">
        <f>OPEX!AC141</f>
        <v>0</v>
      </c>
      <c r="AF383" s="104">
        <f>OPEX!AD141</f>
        <v>0</v>
      </c>
      <c r="AG383" s="104">
        <f>OPEX!AE141</f>
        <v>0</v>
      </c>
      <c r="AH383" s="104">
        <f>OPEX!AF141</f>
        <v>0</v>
      </c>
      <c r="AI383" s="104">
        <f>OPEX!AG141</f>
        <v>0</v>
      </c>
      <c r="AJ383" s="104">
        <f>OPEX!AH141</f>
        <v>0</v>
      </c>
      <c r="AK383" s="104">
        <f>OPEX!AI141</f>
        <v>0</v>
      </c>
      <c r="AL383" s="104">
        <f>OPEX!AJ141</f>
        <v>0</v>
      </c>
      <c r="AM383" s="104">
        <f>OPEX!AK141</f>
        <v>0</v>
      </c>
      <c r="AN383" s="104">
        <f>OPEX!AL141</f>
        <v>0</v>
      </c>
      <c r="AO383" s="104">
        <f>OPEX!AM141</f>
        <v>0</v>
      </c>
      <c r="AP383" s="104">
        <f>OPEX!AN141</f>
        <v>0</v>
      </c>
      <c r="AQ383" s="104">
        <f>OPEX!AO141</f>
        <v>0</v>
      </c>
      <c r="AR383" s="104">
        <f>OPEX!AP141</f>
        <v>0</v>
      </c>
      <c r="AT383" s="39" t="s">
        <v>99</v>
      </c>
      <c r="AU383" s="39" t="s">
        <v>57</v>
      </c>
      <c r="AV383" s="39" t="s">
        <v>57</v>
      </c>
      <c r="AW383" s="39" t="s">
        <v>57</v>
      </c>
      <c r="AX383" s="39" t="s">
        <v>57</v>
      </c>
      <c r="AY383" s="39" t="s">
        <v>57</v>
      </c>
      <c r="AZ383" s="39" t="s">
        <v>57</v>
      </c>
      <c r="BA383" s="39" t="s">
        <v>57</v>
      </c>
      <c r="BB383" s="39" t="s">
        <v>57</v>
      </c>
      <c r="BC383" s="39" t="s">
        <v>57</v>
      </c>
      <c r="BE383" s="8"/>
      <c r="BF383" s="8"/>
      <c r="BG383" s="8"/>
      <c r="BH383" s="8"/>
      <c r="BI383" s="8"/>
      <c r="BJ383" s="8"/>
      <c r="BK383" s="8"/>
      <c r="BL383" s="8"/>
      <c r="BM383" s="8"/>
      <c r="BN383" s="8"/>
    </row>
    <row r="384" spans="3:66" outlineLevel="1">
      <c r="D384" s="2" t="str">
        <f>INDEX($AT384:$BC384,MATCH(General!$F$14,$AT$4:$BC$4,0))</f>
        <v>Total cost incl. VAT</v>
      </c>
      <c r="E384" s="17" t="str">
        <f>General!$F$16</f>
        <v>EUR</v>
      </c>
      <c r="F384" s="28">
        <f>SUM(I384:AR384)</f>
        <v>86469</v>
      </c>
      <c r="I384" s="16">
        <f t="shared" ref="I384" si="357">SUM(I382:I383)</f>
        <v>0</v>
      </c>
      <c r="J384" s="16">
        <f t="shared" ref="J384" si="358">SUM(J382:J383)</f>
        <v>4551</v>
      </c>
      <c r="K384" s="16">
        <f t="shared" ref="K384" si="359">SUM(K382:K383)</f>
        <v>4551</v>
      </c>
      <c r="L384" s="16">
        <f t="shared" ref="L384" si="360">SUM(L382:L383)</f>
        <v>4551</v>
      </c>
      <c r="M384" s="16">
        <f t="shared" ref="M384" si="361">SUM(M382:M383)</f>
        <v>4551</v>
      </c>
      <c r="N384" s="16">
        <f t="shared" ref="N384" si="362">SUM(N382:N383)</f>
        <v>4551</v>
      </c>
      <c r="O384" s="16">
        <f t="shared" ref="O384" si="363">SUM(O382:O383)</f>
        <v>4551</v>
      </c>
      <c r="P384" s="16">
        <f t="shared" ref="P384" si="364">SUM(P382:P383)</f>
        <v>4551</v>
      </c>
      <c r="Q384" s="16">
        <f t="shared" ref="Q384" si="365">SUM(Q382:Q383)</f>
        <v>4551</v>
      </c>
      <c r="R384" s="16">
        <f t="shared" ref="R384" si="366">SUM(R382:R383)</f>
        <v>4551</v>
      </c>
      <c r="S384" s="16">
        <f t="shared" ref="S384" si="367">SUM(S382:S383)</f>
        <v>4551</v>
      </c>
      <c r="T384" s="16">
        <f t="shared" ref="T384" si="368">SUM(T382:T383)</f>
        <v>4551</v>
      </c>
      <c r="U384" s="16">
        <f t="shared" ref="U384" si="369">SUM(U382:U383)</f>
        <v>4551</v>
      </c>
      <c r="V384" s="16">
        <f t="shared" ref="V384" si="370">SUM(V382:V383)</f>
        <v>4551</v>
      </c>
      <c r="W384" s="16">
        <f t="shared" ref="W384" si="371">SUM(W382:W383)</f>
        <v>4551</v>
      </c>
      <c r="X384" s="16">
        <f t="shared" ref="X384" si="372">SUM(X382:X383)</f>
        <v>4551</v>
      </c>
      <c r="Y384" s="16">
        <f t="shared" ref="Y384" si="373">SUM(Y382:Y383)</f>
        <v>4551</v>
      </c>
      <c r="Z384" s="16">
        <f t="shared" ref="Z384" si="374">SUM(Z382:Z383)</f>
        <v>4551</v>
      </c>
      <c r="AA384" s="16">
        <f t="shared" ref="AA384" si="375">SUM(AA382:AA383)</f>
        <v>4551</v>
      </c>
      <c r="AB384" s="16">
        <f t="shared" ref="AB384" si="376">SUM(AB382:AB383)</f>
        <v>4551</v>
      </c>
      <c r="AC384" s="16">
        <f t="shared" ref="AC384" si="377">SUM(AC382:AC383)</f>
        <v>0</v>
      </c>
      <c r="AD384" s="16">
        <f t="shared" ref="AD384" si="378">SUM(AD382:AD383)</f>
        <v>0</v>
      </c>
      <c r="AE384" s="16">
        <f t="shared" ref="AE384" si="379">SUM(AE382:AE383)</f>
        <v>0</v>
      </c>
      <c r="AF384" s="16">
        <f t="shared" ref="AF384" si="380">SUM(AF382:AF383)</f>
        <v>0</v>
      </c>
      <c r="AG384" s="16">
        <f t="shared" ref="AG384" si="381">SUM(AG382:AG383)</f>
        <v>0</v>
      </c>
      <c r="AH384" s="16">
        <f t="shared" ref="AH384" si="382">SUM(AH382:AH383)</f>
        <v>0</v>
      </c>
      <c r="AI384" s="16">
        <f t="shared" ref="AI384" si="383">SUM(AI382:AI383)</f>
        <v>0</v>
      </c>
      <c r="AJ384" s="16">
        <f t="shared" ref="AJ384" si="384">SUM(AJ382:AJ383)</f>
        <v>0</v>
      </c>
      <c r="AK384" s="16">
        <f t="shared" ref="AK384" si="385">SUM(AK382:AK383)</f>
        <v>0</v>
      </c>
      <c r="AL384" s="16">
        <f t="shared" ref="AL384" si="386">SUM(AL382:AL383)</f>
        <v>0</v>
      </c>
      <c r="AM384" s="16">
        <f t="shared" ref="AM384" si="387">SUM(AM382:AM383)</f>
        <v>0</v>
      </c>
      <c r="AN384" s="16">
        <f t="shared" ref="AN384" si="388">SUM(AN382:AN383)</f>
        <v>0</v>
      </c>
      <c r="AO384" s="16">
        <f t="shared" ref="AO384" si="389">SUM(AO382:AO383)</f>
        <v>0</v>
      </c>
      <c r="AP384" s="16">
        <f t="shared" ref="AP384" si="390">SUM(AP382:AP383)</f>
        <v>0</v>
      </c>
      <c r="AQ384" s="16">
        <f t="shared" ref="AQ384" si="391">SUM(AQ382:AQ383)</f>
        <v>0</v>
      </c>
      <c r="AR384" s="16">
        <f t="shared" ref="AR384" si="392">SUM(AR382:AR383)</f>
        <v>0</v>
      </c>
      <c r="AT384" s="39" t="s">
        <v>97</v>
      </c>
      <c r="AU384" s="39" t="s">
        <v>57</v>
      </c>
      <c r="AV384" s="39" t="s">
        <v>57</v>
      </c>
      <c r="AW384" s="39" t="s">
        <v>57</v>
      </c>
      <c r="AX384" s="39" t="s">
        <v>57</v>
      </c>
      <c r="AY384" s="39" t="s">
        <v>57</v>
      </c>
      <c r="AZ384" s="39" t="s">
        <v>57</v>
      </c>
      <c r="BA384" s="39" t="s">
        <v>57</v>
      </c>
      <c r="BB384" s="39" t="s">
        <v>57</v>
      </c>
      <c r="BC384" s="39" t="s">
        <v>57</v>
      </c>
      <c r="BE384" s="8"/>
      <c r="BF384" s="8"/>
      <c r="BG384" s="8"/>
      <c r="BH384" s="8"/>
      <c r="BI384" s="8"/>
      <c r="BJ384" s="8"/>
      <c r="BK384" s="8"/>
      <c r="BL384" s="8"/>
      <c r="BM384" s="8"/>
      <c r="BN384" s="8"/>
    </row>
    <row r="385" spans="3:66" outlineLevel="1">
      <c r="E385" s="11"/>
    </row>
    <row r="386" spans="3:66" outlineLevel="1">
      <c r="C386" s="6" t="str">
        <f>INDEX($AT386:$BC386,MATCH(General!$F$14,$AT$4:$BC$4,0))</f>
        <v>External sub-contracting</v>
      </c>
      <c r="D386" s="6"/>
      <c r="E386" s="13"/>
      <c r="F386" s="6"/>
      <c r="G386" s="6"/>
      <c r="H386" s="6"/>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c r="AG386" s="14"/>
      <c r="AH386" s="14"/>
      <c r="AI386" s="14"/>
      <c r="AJ386" s="14"/>
      <c r="AK386" s="14"/>
      <c r="AL386" s="14"/>
      <c r="AM386" s="14"/>
      <c r="AN386" s="14"/>
      <c r="AO386" s="14"/>
      <c r="AP386" s="14"/>
      <c r="AQ386" s="14"/>
      <c r="AR386" s="14"/>
      <c r="AT386" s="39" t="s">
        <v>80</v>
      </c>
      <c r="AU386" s="39" t="s">
        <v>57</v>
      </c>
      <c r="AV386" s="39" t="s">
        <v>57</v>
      </c>
      <c r="AW386" s="39" t="s">
        <v>57</v>
      </c>
      <c r="AX386" s="39" t="s">
        <v>57</v>
      </c>
      <c r="AY386" s="39" t="s">
        <v>57</v>
      </c>
      <c r="AZ386" s="39" t="s">
        <v>57</v>
      </c>
      <c r="BA386" s="39" t="s">
        <v>57</v>
      </c>
      <c r="BB386" s="39" t="s">
        <v>57</v>
      </c>
      <c r="BC386" s="39" t="s">
        <v>57</v>
      </c>
    </row>
    <row r="387" spans="3:66" outlineLevel="1">
      <c r="E387" s="11"/>
    </row>
    <row r="388" spans="3:66" outlineLevel="1">
      <c r="D388" s="110" t="str">
        <f>OPEX!D146</f>
        <v>[…]</v>
      </c>
      <c r="E388" s="11" t="str">
        <f>General!$F$16</f>
        <v>EUR</v>
      </c>
      <c r="F388" s="25">
        <f t="shared" ref="F388:F392" si="393">SUM(I388:AR388)</f>
        <v>0</v>
      </c>
      <c r="I388" s="104">
        <f>OPEX!G146</f>
        <v>0</v>
      </c>
      <c r="J388" s="104">
        <f>OPEX!H146</f>
        <v>0</v>
      </c>
      <c r="K388" s="104">
        <f>OPEX!I146</f>
        <v>0</v>
      </c>
      <c r="L388" s="104">
        <f>OPEX!J146</f>
        <v>0</v>
      </c>
      <c r="M388" s="104">
        <f>OPEX!K146</f>
        <v>0</v>
      </c>
      <c r="N388" s="104">
        <f>OPEX!L146</f>
        <v>0</v>
      </c>
      <c r="O388" s="104">
        <f>OPEX!M146</f>
        <v>0</v>
      </c>
      <c r="P388" s="104">
        <f>OPEX!N146</f>
        <v>0</v>
      </c>
      <c r="Q388" s="104">
        <f>OPEX!O146</f>
        <v>0</v>
      </c>
      <c r="R388" s="104">
        <f>OPEX!P146</f>
        <v>0</v>
      </c>
      <c r="S388" s="104">
        <f>OPEX!Q146</f>
        <v>0</v>
      </c>
      <c r="T388" s="104">
        <f>OPEX!R146</f>
        <v>0</v>
      </c>
      <c r="U388" s="104">
        <f>OPEX!S146</f>
        <v>0</v>
      </c>
      <c r="V388" s="104">
        <f>OPEX!T146</f>
        <v>0</v>
      </c>
      <c r="W388" s="104">
        <f>OPEX!U146</f>
        <v>0</v>
      </c>
      <c r="X388" s="104">
        <f>OPEX!V146</f>
        <v>0</v>
      </c>
      <c r="Y388" s="104">
        <f>OPEX!W146</f>
        <v>0</v>
      </c>
      <c r="Z388" s="104">
        <f>OPEX!X146</f>
        <v>0</v>
      </c>
      <c r="AA388" s="104">
        <f>OPEX!Y146</f>
        <v>0</v>
      </c>
      <c r="AB388" s="104">
        <f>OPEX!Z146</f>
        <v>0</v>
      </c>
      <c r="AC388" s="104">
        <f>OPEX!AA146</f>
        <v>0</v>
      </c>
      <c r="AD388" s="104">
        <f>OPEX!AB146</f>
        <v>0</v>
      </c>
      <c r="AE388" s="104">
        <f>OPEX!AC146</f>
        <v>0</v>
      </c>
      <c r="AF388" s="104">
        <f>OPEX!AD146</f>
        <v>0</v>
      </c>
      <c r="AG388" s="104">
        <f>OPEX!AE146</f>
        <v>0</v>
      </c>
      <c r="AH388" s="104">
        <f>OPEX!AF146</f>
        <v>0</v>
      </c>
      <c r="AI388" s="104">
        <f>OPEX!AG146</f>
        <v>0</v>
      </c>
      <c r="AJ388" s="104">
        <f>OPEX!AH146</f>
        <v>0</v>
      </c>
      <c r="AK388" s="104">
        <f>OPEX!AI146</f>
        <v>0</v>
      </c>
      <c r="AL388" s="104">
        <f>OPEX!AJ146</f>
        <v>0</v>
      </c>
      <c r="AM388" s="104">
        <f>OPEX!AK146</f>
        <v>0</v>
      </c>
      <c r="AN388" s="104">
        <f>OPEX!AL146</f>
        <v>0</v>
      </c>
      <c r="AO388" s="104">
        <f>OPEX!AM146</f>
        <v>0</v>
      </c>
      <c r="AP388" s="104">
        <f>OPEX!AN146</f>
        <v>0</v>
      </c>
      <c r="AQ388" s="104">
        <f>OPEX!AO146</f>
        <v>0</v>
      </c>
      <c r="AR388" s="104">
        <f>OPEX!AP146</f>
        <v>0</v>
      </c>
      <c r="AT388" s="8"/>
      <c r="AU388" s="8"/>
      <c r="AV388" s="8"/>
      <c r="AW388" s="8"/>
      <c r="AX388" s="8"/>
      <c r="AY388" s="8"/>
      <c r="AZ388" s="8"/>
      <c r="BA388" s="8"/>
      <c r="BB388" s="8"/>
      <c r="BC388" s="8"/>
      <c r="BE388" s="8"/>
      <c r="BF388" s="8"/>
      <c r="BG388" s="8"/>
      <c r="BH388" s="8"/>
      <c r="BI388" s="8"/>
      <c r="BJ388" s="8"/>
      <c r="BK388" s="8"/>
      <c r="BL388" s="8"/>
      <c r="BM388" s="8"/>
      <c r="BN388" s="8"/>
    </row>
    <row r="389" spans="3:66" outlineLevel="1">
      <c r="D389" s="110" t="str">
        <f>OPEX!D147</f>
        <v>[…]</v>
      </c>
      <c r="E389" s="11" t="str">
        <f>General!$F$16</f>
        <v>EUR</v>
      </c>
      <c r="F389" s="25">
        <f t="shared" si="393"/>
        <v>0</v>
      </c>
      <c r="I389" s="104">
        <f>OPEX!G147</f>
        <v>0</v>
      </c>
      <c r="J389" s="104">
        <f>OPEX!H147</f>
        <v>0</v>
      </c>
      <c r="K389" s="104">
        <f>OPEX!I147</f>
        <v>0</v>
      </c>
      <c r="L389" s="104">
        <f>OPEX!J147</f>
        <v>0</v>
      </c>
      <c r="M389" s="104">
        <f>OPEX!K147</f>
        <v>0</v>
      </c>
      <c r="N389" s="104">
        <f>OPEX!L147</f>
        <v>0</v>
      </c>
      <c r="O389" s="104">
        <f>OPEX!M147</f>
        <v>0</v>
      </c>
      <c r="P389" s="104">
        <f>OPEX!N147</f>
        <v>0</v>
      </c>
      <c r="Q389" s="104">
        <f>OPEX!O147</f>
        <v>0</v>
      </c>
      <c r="R389" s="104">
        <f>OPEX!P147</f>
        <v>0</v>
      </c>
      <c r="S389" s="104">
        <f>OPEX!Q147</f>
        <v>0</v>
      </c>
      <c r="T389" s="104">
        <f>OPEX!R147</f>
        <v>0</v>
      </c>
      <c r="U389" s="104">
        <f>OPEX!S147</f>
        <v>0</v>
      </c>
      <c r="V389" s="104">
        <f>OPEX!T147</f>
        <v>0</v>
      </c>
      <c r="W389" s="104">
        <f>OPEX!U147</f>
        <v>0</v>
      </c>
      <c r="X389" s="104">
        <f>OPEX!V147</f>
        <v>0</v>
      </c>
      <c r="Y389" s="104">
        <f>OPEX!W147</f>
        <v>0</v>
      </c>
      <c r="Z389" s="104">
        <f>OPEX!X147</f>
        <v>0</v>
      </c>
      <c r="AA389" s="104">
        <f>OPEX!Y147</f>
        <v>0</v>
      </c>
      <c r="AB389" s="104">
        <f>OPEX!Z147</f>
        <v>0</v>
      </c>
      <c r="AC389" s="104">
        <f>OPEX!AA147</f>
        <v>0</v>
      </c>
      <c r="AD389" s="104">
        <f>OPEX!AB147</f>
        <v>0</v>
      </c>
      <c r="AE389" s="104">
        <f>OPEX!AC147</f>
        <v>0</v>
      </c>
      <c r="AF389" s="104">
        <f>OPEX!AD147</f>
        <v>0</v>
      </c>
      <c r="AG389" s="104">
        <f>OPEX!AE147</f>
        <v>0</v>
      </c>
      <c r="AH389" s="104">
        <f>OPEX!AF147</f>
        <v>0</v>
      </c>
      <c r="AI389" s="104">
        <f>OPEX!AG147</f>
        <v>0</v>
      </c>
      <c r="AJ389" s="104">
        <f>OPEX!AH147</f>
        <v>0</v>
      </c>
      <c r="AK389" s="104">
        <f>OPEX!AI147</f>
        <v>0</v>
      </c>
      <c r="AL389" s="104">
        <f>OPEX!AJ147</f>
        <v>0</v>
      </c>
      <c r="AM389" s="104">
        <f>OPEX!AK147</f>
        <v>0</v>
      </c>
      <c r="AN389" s="104">
        <f>OPEX!AL147</f>
        <v>0</v>
      </c>
      <c r="AO389" s="104">
        <f>OPEX!AM147</f>
        <v>0</v>
      </c>
      <c r="AP389" s="104">
        <f>OPEX!AN147</f>
        <v>0</v>
      </c>
      <c r="AQ389" s="104">
        <f>OPEX!AO147</f>
        <v>0</v>
      </c>
      <c r="AR389" s="104">
        <f>OPEX!AP147</f>
        <v>0</v>
      </c>
      <c r="AT389" s="8"/>
      <c r="AU389" s="8"/>
      <c r="AV389" s="8"/>
      <c r="AW389" s="8"/>
      <c r="AX389" s="8"/>
      <c r="AY389" s="8"/>
      <c r="AZ389" s="8"/>
      <c r="BA389" s="8"/>
      <c r="BB389" s="8"/>
      <c r="BC389" s="8"/>
      <c r="BE389" s="8"/>
      <c r="BF389" s="8"/>
      <c r="BG389" s="8"/>
      <c r="BH389" s="8"/>
      <c r="BI389" s="8"/>
      <c r="BJ389" s="8"/>
      <c r="BK389" s="8"/>
      <c r="BL389" s="8"/>
      <c r="BM389" s="8"/>
      <c r="BN389" s="8"/>
    </row>
    <row r="390" spans="3:66" outlineLevel="1">
      <c r="D390" s="110" t="str">
        <f>OPEX!D148</f>
        <v>[…]</v>
      </c>
      <c r="E390" s="11" t="str">
        <f>General!$F$16</f>
        <v>EUR</v>
      </c>
      <c r="F390" s="25">
        <f t="shared" si="393"/>
        <v>0</v>
      </c>
      <c r="I390" s="104">
        <f>OPEX!G148</f>
        <v>0</v>
      </c>
      <c r="J390" s="104">
        <f>OPEX!H148</f>
        <v>0</v>
      </c>
      <c r="K390" s="104">
        <f>OPEX!I148</f>
        <v>0</v>
      </c>
      <c r="L390" s="104">
        <f>OPEX!J148</f>
        <v>0</v>
      </c>
      <c r="M390" s="104">
        <f>OPEX!K148</f>
        <v>0</v>
      </c>
      <c r="N390" s="104">
        <f>OPEX!L148</f>
        <v>0</v>
      </c>
      <c r="O390" s="104">
        <f>OPEX!M148</f>
        <v>0</v>
      </c>
      <c r="P390" s="104">
        <f>OPEX!N148</f>
        <v>0</v>
      </c>
      <c r="Q390" s="104">
        <f>OPEX!O148</f>
        <v>0</v>
      </c>
      <c r="R390" s="104">
        <f>OPEX!P148</f>
        <v>0</v>
      </c>
      <c r="S390" s="104">
        <f>OPEX!Q148</f>
        <v>0</v>
      </c>
      <c r="T390" s="104">
        <f>OPEX!R148</f>
        <v>0</v>
      </c>
      <c r="U390" s="104">
        <f>OPEX!S148</f>
        <v>0</v>
      </c>
      <c r="V390" s="104">
        <f>OPEX!T148</f>
        <v>0</v>
      </c>
      <c r="W390" s="104">
        <f>OPEX!U148</f>
        <v>0</v>
      </c>
      <c r="X390" s="104">
        <f>OPEX!V148</f>
        <v>0</v>
      </c>
      <c r="Y390" s="104">
        <f>OPEX!W148</f>
        <v>0</v>
      </c>
      <c r="Z390" s="104">
        <f>OPEX!X148</f>
        <v>0</v>
      </c>
      <c r="AA390" s="104">
        <f>OPEX!Y148</f>
        <v>0</v>
      </c>
      <c r="AB390" s="104">
        <f>OPEX!Z148</f>
        <v>0</v>
      </c>
      <c r="AC390" s="104">
        <f>OPEX!AA148</f>
        <v>0</v>
      </c>
      <c r="AD390" s="104">
        <f>OPEX!AB148</f>
        <v>0</v>
      </c>
      <c r="AE390" s="104">
        <f>OPEX!AC148</f>
        <v>0</v>
      </c>
      <c r="AF390" s="104">
        <f>OPEX!AD148</f>
        <v>0</v>
      </c>
      <c r="AG390" s="104">
        <f>OPEX!AE148</f>
        <v>0</v>
      </c>
      <c r="AH390" s="104">
        <f>OPEX!AF148</f>
        <v>0</v>
      </c>
      <c r="AI390" s="104">
        <f>OPEX!AG148</f>
        <v>0</v>
      </c>
      <c r="AJ390" s="104">
        <f>OPEX!AH148</f>
        <v>0</v>
      </c>
      <c r="AK390" s="104">
        <f>OPEX!AI148</f>
        <v>0</v>
      </c>
      <c r="AL390" s="104">
        <f>OPEX!AJ148</f>
        <v>0</v>
      </c>
      <c r="AM390" s="104">
        <f>OPEX!AK148</f>
        <v>0</v>
      </c>
      <c r="AN390" s="104">
        <f>OPEX!AL148</f>
        <v>0</v>
      </c>
      <c r="AO390" s="104">
        <f>OPEX!AM148</f>
        <v>0</v>
      </c>
      <c r="AP390" s="104">
        <f>OPEX!AN148</f>
        <v>0</v>
      </c>
      <c r="AQ390" s="104">
        <f>OPEX!AO148</f>
        <v>0</v>
      </c>
      <c r="AR390" s="104">
        <f>OPEX!AP148</f>
        <v>0</v>
      </c>
      <c r="AT390" s="8"/>
      <c r="AU390" s="8"/>
      <c r="AV390" s="8"/>
      <c r="AW390" s="8"/>
      <c r="AX390" s="8"/>
      <c r="AY390" s="8"/>
      <c r="AZ390" s="8"/>
      <c r="BA390" s="8"/>
      <c r="BB390" s="8"/>
      <c r="BC390" s="8"/>
      <c r="BE390" s="8"/>
      <c r="BF390" s="8"/>
      <c r="BG390" s="8"/>
      <c r="BH390" s="8"/>
      <c r="BI390" s="8"/>
      <c r="BJ390" s="8"/>
      <c r="BK390" s="8"/>
      <c r="BL390" s="8"/>
      <c r="BM390" s="8"/>
      <c r="BN390" s="8"/>
    </row>
    <row r="391" spans="3:66" outlineLevel="1">
      <c r="D391" s="110" t="str">
        <f>OPEX!D149</f>
        <v>[…]</v>
      </c>
      <c r="E391" s="11" t="str">
        <f>General!$F$16</f>
        <v>EUR</v>
      </c>
      <c r="F391" s="25">
        <f t="shared" si="393"/>
        <v>0</v>
      </c>
      <c r="I391" s="104">
        <f>OPEX!G149</f>
        <v>0</v>
      </c>
      <c r="J391" s="104">
        <f>OPEX!H149</f>
        <v>0</v>
      </c>
      <c r="K391" s="104">
        <f>OPEX!I149</f>
        <v>0</v>
      </c>
      <c r="L391" s="104">
        <f>OPEX!J149</f>
        <v>0</v>
      </c>
      <c r="M391" s="104">
        <f>OPEX!K149</f>
        <v>0</v>
      </c>
      <c r="N391" s="104">
        <f>OPEX!L149</f>
        <v>0</v>
      </c>
      <c r="O391" s="104">
        <f>OPEX!M149</f>
        <v>0</v>
      </c>
      <c r="P391" s="104">
        <f>OPEX!N149</f>
        <v>0</v>
      </c>
      <c r="Q391" s="104">
        <f>OPEX!O149</f>
        <v>0</v>
      </c>
      <c r="R391" s="104">
        <f>OPEX!P149</f>
        <v>0</v>
      </c>
      <c r="S391" s="104">
        <f>OPEX!Q149</f>
        <v>0</v>
      </c>
      <c r="T391" s="104">
        <f>OPEX!R149</f>
        <v>0</v>
      </c>
      <c r="U391" s="104">
        <f>OPEX!S149</f>
        <v>0</v>
      </c>
      <c r="V391" s="104">
        <f>OPEX!T149</f>
        <v>0</v>
      </c>
      <c r="W391" s="104">
        <f>OPEX!U149</f>
        <v>0</v>
      </c>
      <c r="X391" s="104">
        <f>OPEX!V149</f>
        <v>0</v>
      </c>
      <c r="Y391" s="104">
        <f>OPEX!W149</f>
        <v>0</v>
      </c>
      <c r="Z391" s="104">
        <f>OPEX!X149</f>
        <v>0</v>
      </c>
      <c r="AA391" s="104">
        <f>OPEX!Y149</f>
        <v>0</v>
      </c>
      <c r="AB391" s="104">
        <f>OPEX!Z149</f>
        <v>0</v>
      </c>
      <c r="AC391" s="104">
        <f>OPEX!AA149</f>
        <v>0</v>
      </c>
      <c r="AD391" s="104">
        <f>OPEX!AB149</f>
        <v>0</v>
      </c>
      <c r="AE391" s="104">
        <f>OPEX!AC149</f>
        <v>0</v>
      </c>
      <c r="AF391" s="104">
        <f>OPEX!AD149</f>
        <v>0</v>
      </c>
      <c r="AG391" s="104">
        <f>OPEX!AE149</f>
        <v>0</v>
      </c>
      <c r="AH391" s="104">
        <f>OPEX!AF149</f>
        <v>0</v>
      </c>
      <c r="AI391" s="104">
        <f>OPEX!AG149</f>
        <v>0</v>
      </c>
      <c r="AJ391" s="104">
        <f>OPEX!AH149</f>
        <v>0</v>
      </c>
      <c r="AK391" s="104">
        <f>OPEX!AI149</f>
        <v>0</v>
      </c>
      <c r="AL391" s="104">
        <f>OPEX!AJ149</f>
        <v>0</v>
      </c>
      <c r="AM391" s="104">
        <f>OPEX!AK149</f>
        <v>0</v>
      </c>
      <c r="AN391" s="104">
        <f>OPEX!AL149</f>
        <v>0</v>
      </c>
      <c r="AO391" s="104">
        <f>OPEX!AM149</f>
        <v>0</v>
      </c>
      <c r="AP391" s="104">
        <f>OPEX!AN149</f>
        <v>0</v>
      </c>
      <c r="AQ391" s="104">
        <f>OPEX!AO149</f>
        <v>0</v>
      </c>
      <c r="AR391" s="104">
        <f>OPEX!AP149</f>
        <v>0</v>
      </c>
      <c r="AT391" s="8"/>
      <c r="AU391" s="8"/>
      <c r="AV391" s="8"/>
      <c r="AW391" s="8"/>
      <c r="AX391" s="8"/>
      <c r="AY391" s="8"/>
      <c r="AZ391" s="8"/>
      <c r="BA391" s="8"/>
      <c r="BB391" s="8"/>
      <c r="BC391" s="8"/>
      <c r="BE391" s="8"/>
      <c r="BF391" s="8"/>
      <c r="BG391" s="8"/>
      <c r="BH391" s="8"/>
      <c r="BI391" s="8"/>
      <c r="BJ391" s="8"/>
      <c r="BK391" s="8"/>
      <c r="BL391" s="8"/>
      <c r="BM391" s="8"/>
      <c r="BN391" s="8"/>
    </row>
    <row r="392" spans="3:66" outlineLevel="1">
      <c r="D392" s="110" t="str">
        <f>OPEX!D150</f>
        <v>[…]</v>
      </c>
      <c r="E392" s="11" t="str">
        <f>General!$F$16</f>
        <v>EUR</v>
      </c>
      <c r="F392" s="25">
        <f t="shared" si="393"/>
        <v>0</v>
      </c>
      <c r="I392" s="104">
        <f>OPEX!G150</f>
        <v>0</v>
      </c>
      <c r="J392" s="104">
        <f>OPEX!H150</f>
        <v>0</v>
      </c>
      <c r="K392" s="104">
        <f>OPEX!I150</f>
        <v>0</v>
      </c>
      <c r="L392" s="104">
        <f>OPEX!J150</f>
        <v>0</v>
      </c>
      <c r="M392" s="104">
        <f>OPEX!K150</f>
        <v>0</v>
      </c>
      <c r="N392" s="104">
        <f>OPEX!L150</f>
        <v>0</v>
      </c>
      <c r="O392" s="104">
        <f>OPEX!M150</f>
        <v>0</v>
      </c>
      <c r="P392" s="104">
        <f>OPEX!N150</f>
        <v>0</v>
      </c>
      <c r="Q392" s="104">
        <f>OPEX!O150</f>
        <v>0</v>
      </c>
      <c r="R392" s="104">
        <f>OPEX!P150</f>
        <v>0</v>
      </c>
      <c r="S392" s="104">
        <f>OPEX!Q150</f>
        <v>0</v>
      </c>
      <c r="T392" s="104">
        <f>OPEX!R150</f>
        <v>0</v>
      </c>
      <c r="U392" s="104">
        <f>OPEX!S150</f>
        <v>0</v>
      </c>
      <c r="V392" s="104">
        <f>OPEX!T150</f>
        <v>0</v>
      </c>
      <c r="W392" s="104">
        <f>OPEX!U150</f>
        <v>0</v>
      </c>
      <c r="X392" s="104">
        <f>OPEX!V150</f>
        <v>0</v>
      </c>
      <c r="Y392" s="104">
        <f>OPEX!W150</f>
        <v>0</v>
      </c>
      <c r="Z392" s="104">
        <f>OPEX!X150</f>
        <v>0</v>
      </c>
      <c r="AA392" s="104">
        <f>OPEX!Y150</f>
        <v>0</v>
      </c>
      <c r="AB392" s="104">
        <f>OPEX!Z150</f>
        <v>0</v>
      </c>
      <c r="AC392" s="104">
        <f>OPEX!AA150</f>
        <v>0</v>
      </c>
      <c r="AD392" s="104">
        <f>OPEX!AB150</f>
        <v>0</v>
      </c>
      <c r="AE392" s="104">
        <f>OPEX!AC150</f>
        <v>0</v>
      </c>
      <c r="AF392" s="104">
        <f>OPEX!AD150</f>
        <v>0</v>
      </c>
      <c r="AG392" s="104">
        <f>OPEX!AE150</f>
        <v>0</v>
      </c>
      <c r="AH392" s="104">
        <f>OPEX!AF150</f>
        <v>0</v>
      </c>
      <c r="AI392" s="104">
        <f>OPEX!AG150</f>
        <v>0</v>
      </c>
      <c r="AJ392" s="104">
        <f>OPEX!AH150</f>
        <v>0</v>
      </c>
      <c r="AK392" s="104">
        <f>OPEX!AI150</f>
        <v>0</v>
      </c>
      <c r="AL392" s="104">
        <f>OPEX!AJ150</f>
        <v>0</v>
      </c>
      <c r="AM392" s="104">
        <f>OPEX!AK150</f>
        <v>0</v>
      </c>
      <c r="AN392" s="104">
        <f>OPEX!AL150</f>
        <v>0</v>
      </c>
      <c r="AO392" s="104">
        <f>OPEX!AM150</f>
        <v>0</v>
      </c>
      <c r="AP392" s="104">
        <f>OPEX!AN150</f>
        <v>0</v>
      </c>
      <c r="AQ392" s="104">
        <f>OPEX!AO150</f>
        <v>0</v>
      </c>
      <c r="AR392" s="104">
        <f>OPEX!AP150</f>
        <v>0</v>
      </c>
      <c r="AT392" s="8"/>
      <c r="AU392" s="8"/>
      <c r="AV392" s="8"/>
      <c r="AW392" s="8"/>
      <c r="AX392" s="8"/>
      <c r="AY392" s="8"/>
      <c r="AZ392" s="8"/>
      <c r="BA392" s="8"/>
      <c r="BB392" s="8"/>
      <c r="BC392" s="8"/>
      <c r="BE392" s="8"/>
      <c r="BF392" s="8"/>
      <c r="BG392" s="8"/>
      <c r="BH392" s="8"/>
      <c r="BI392" s="8"/>
      <c r="BJ392" s="8"/>
      <c r="BK392" s="8"/>
      <c r="BL392" s="8"/>
      <c r="BM392" s="8"/>
      <c r="BN392" s="8"/>
    </row>
    <row r="393" spans="3:66" outlineLevel="1">
      <c r="D393" s="2" t="str">
        <f>INDEX($AT393:$BC393,MATCH(General!$F$14,$AT$4:$BC$4,0))</f>
        <v>Total cost</v>
      </c>
      <c r="E393" s="17" t="str">
        <f>General!$F$16</f>
        <v>EUR</v>
      </c>
      <c r="F393" s="28">
        <f>SUM(I393:AR393)</f>
        <v>0</v>
      </c>
      <c r="I393" s="16">
        <f>SUM(I388:I392)</f>
        <v>0</v>
      </c>
      <c r="J393" s="16">
        <f t="shared" ref="J393" si="394">SUM(J388:J392)</f>
        <v>0</v>
      </c>
      <c r="K393" s="16">
        <f t="shared" ref="K393" si="395">SUM(K388:K392)</f>
        <v>0</v>
      </c>
      <c r="L393" s="16">
        <f t="shared" ref="L393" si="396">SUM(L388:L392)</f>
        <v>0</v>
      </c>
      <c r="M393" s="16">
        <f t="shared" ref="M393" si="397">SUM(M388:M392)</f>
        <v>0</v>
      </c>
      <c r="N393" s="16">
        <f t="shared" ref="N393" si="398">SUM(N388:N392)</f>
        <v>0</v>
      </c>
      <c r="O393" s="16">
        <f t="shared" ref="O393" si="399">SUM(O388:O392)</f>
        <v>0</v>
      </c>
      <c r="P393" s="16">
        <f t="shared" ref="P393:AR393" si="400">SUM(P388:P392)</f>
        <v>0</v>
      </c>
      <c r="Q393" s="16">
        <f t="shared" si="400"/>
        <v>0</v>
      </c>
      <c r="R393" s="16">
        <f t="shared" si="400"/>
        <v>0</v>
      </c>
      <c r="S393" s="16">
        <f t="shared" si="400"/>
        <v>0</v>
      </c>
      <c r="T393" s="16">
        <f t="shared" si="400"/>
        <v>0</v>
      </c>
      <c r="U393" s="16">
        <f t="shared" si="400"/>
        <v>0</v>
      </c>
      <c r="V393" s="16">
        <f t="shared" si="400"/>
        <v>0</v>
      </c>
      <c r="W393" s="16">
        <f t="shared" si="400"/>
        <v>0</v>
      </c>
      <c r="X393" s="16">
        <f t="shared" si="400"/>
        <v>0</v>
      </c>
      <c r="Y393" s="16">
        <f t="shared" si="400"/>
        <v>0</v>
      </c>
      <c r="Z393" s="16">
        <f t="shared" si="400"/>
        <v>0</v>
      </c>
      <c r="AA393" s="16">
        <f t="shared" si="400"/>
        <v>0</v>
      </c>
      <c r="AB393" s="16">
        <f t="shared" si="400"/>
        <v>0</v>
      </c>
      <c r="AC393" s="16">
        <f t="shared" si="400"/>
        <v>0</v>
      </c>
      <c r="AD393" s="16">
        <f t="shared" si="400"/>
        <v>0</v>
      </c>
      <c r="AE393" s="16">
        <f t="shared" si="400"/>
        <v>0</v>
      </c>
      <c r="AF393" s="16">
        <f t="shared" si="400"/>
        <v>0</v>
      </c>
      <c r="AG393" s="16">
        <f t="shared" si="400"/>
        <v>0</v>
      </c>
      <c r="AH393" s="16">
        <f t="shared" si="400"/>
        <v>0</v>
      </c>
      <c r="AI393" s="16">
        <f t="shared" si="400"/>
        <v>0</v>
      </c>
      <c r="AJ393" s="16">
        <f t="shared" si="400"/>
        <v>0</v>
      </c>
      <c r="AK393" s="16">
        <f t="shared" si="400"/>
        <v>0</v>
      </c>
      <c r="AL393" s="16">
        <f t="shared" si="400"/>
        <v>0</v>
      </c>
      <c r="AM393" s="16">
        <f t="shared" si="400"/>
        <v>0</v>
      </c>
      <c r="AN393" s="16">
        <f t="shared" si="400"/>
        <v>0</v>
      </c>
      <c r="AO393" s="16">
        <f t="shared" si="400"/>
        <v>0</v>
      </c>
      <c r="AP393" s="16">
        <f t="shared" si="400"/>
        <v>0</v>
      </c>
      <c r="AQ393" s="16">
        <f t="shared" si="400"/>
        <v>0</v>
      </c>
      <c r="AR393" s="16">
        <f t="shared" si="400"/>
        <v>0</v>
      </c>
      <c r="AT393" s="39" t="s">
        <v>69</v>
      </c>
      <c r="AU393" s="39" t="s">
        <v>57</v>
      </c>
      <c r="AV393" s="39" t="s">
        <v>57</v>
      </c>
      <c r="AW393" s="39" t="s">
        <v>57</v>
      </c>
      <c r="AX393" s="39" t="s">
        <v>57</v>
      </c>
      <c r="AY393" s="39" t="s">
        <v>57</v>
      </c>
      <c r="AZ393" s="39" t="s">
        <v>57</v>
      </c>
      <c r="BA393" s="39" t="s">
        <v>57</v>
      </c>
      <c r="BB393" s="39" t="s">
        <v>57</v>
      </c>
      <c r="BC393" s="39" t="s">
        <v>57</v>
      </c>
      <c r="BE393" s="8"/>
      <c r="BF393" s="8"/>
      <c r="BG393" s="8"/>
      <c r="BH393" s="8"/>
      <c r="BI393" s="8"/>
      <c r="BJ393" s="8"/>
      <c r="BK393" s="8"/>
      <c r="BL393" s="8"/>
      <c r="BM393" s="8"/>
      <c r="BN393" s="8"/>
    </row>
    <row r="394" spans="3:66" outlineLevel="1">
      <c r="D394" t="str">
        <f>INDEX($AT394:$BC394,MATCH(General!$F$14,$AT$4:$BC$4,0))</f>
        <v>VAT expense</v>
      </c>
      <c r="E394" s="11" t="str">
        <f>General!$F$16</f>
        <v>EUR</v>
      </c>
      <c r="I394" s="104">
        <f>OPEX!G152</f>
        <v>0</v>
      </c>
      <c r="J394" s="104">
        <f>OPEX!H152</f>
        <v>0</v>
      </c>
      <c r="K394" s="104">
        <f>OPEX!I152</f>
        <v>0</v>
      </c>
      <c r="L394" s="104">
        <f>OPEX!J152</f>
        <v>0</v>
      </c>
      <c r="M394" s="104">
        <f>OPEX!K152</f>
        <v>0</v>
      </c>
      <c r="N394" s="104">
        <f>OPEX!L152</f>
        <v>0</v>
      </c>
      <c r="O394" s="104">
        <f>OPEX!M152</f>
        <v>0</v>
      </c>
      <c r="P394" s="104">
        <f>OPEX!N152</f>
        <v>0</v>
      </c>
      <c r="Q394" s="104">
        <f>OPEX!O152</f>
        <v>0</v>
      </c>
      <c r="R394" s="104">
        <f>OPEX!P152</f>
        <v>0</v>
      </c>
      <c r="S394" s="104">
        <f>OPEX!Q152</f>
        <v>0</v>
      </c>
      <c r="T394" s="104">
        <f>OPEX!R152</f>
        <v>0</v>
      </c>
      <c r="U394" s="104">
        <f>OPEX!S152</f>
        <v>0</v>
      </c>
      <c r="V394" s="104">
        <f>OPEX!T152</f>
        <v>0</v>
      </c>
      <c r="W394" s="104">
        <f>OPEX!U152</f>
        <v>0</v>
      </c>
      <c r="X394" s="104">
        <f>OPEX!V152</f>
        <v>0</v>
      </c>
      <c r="Y394" s="104">
        <f>OPEX!W152</f>
        <v>0</v>
      </c>
      <c r="Z394" s="104">
        <f>OPEX!X152</f>
        <v>0</v>
      </c>
      <c r="AA394" s="104">
        <f>OPEX!Y152</f>
        <v>0</v>
      </c>
      <c r="AB394" s="104">
        <f>OPEX!Z152</f>
        <v>0</v>
      </c>
      <c r="AC394" s="104">
        <f>OPEX!AA152</f>
        <v>0</v>
      </c>
      <c r="AD394" s="104">
        <f>OPEX!AB152</f>
        <v>0</v>
      </c>
      <c r="AE394" s="104">
        <f>OPEX!AC152</f>
        <v>0</v>
      </c>
      <c r="AF394" s="104">
        <f>OPEX!AD152</f>
        <v>0</v>
      </c>
      <c r="AG394" s="104">
        <f>OPEX!AE152</f>
        <v>0</v>
      </c>
      <c r="AH394" s="104">
        <f>OPEX!AF152</f>
        <v>0</v>
      </c>
      <c r="AI394" s="104">
        <f>OPEX!AG152</f>
        <v>0</v>
      </c>
      <c r="AJ394" s="104">
        <f>OPEX!AH152</f>
        <v>0</v>
      </c>
      <c r="AK394" s="104">
        <f>OPEX!AI152</f>
        <v>0</v>
      </c>
      <c r="AL394" s="104">
        <f>OPEX!AJ152</f>
        <v>0</v>
      </c>
      <c r="AM394" s="104">
        <f>OPEX!AK152</f>
        <v>0</v>
      </c>
      <c r="AN394" s="104">
        <f>OPEX!AL152</f>
        <v>0</v>
      </c>
      <c r="AO394" s="104">
        <f>OPEX!AM152</f>
        <v>0</v>
      </c>
      <c r="AP394" s="104">
        <f>OPEX!AN152</f>
        <v>0</v>
      </c>
      <c r="AQ394" s="104">
        <f>OPEX!AO152</f>
        <v>0</v>
      </c>
      <c r="AR394" s="104">
        <f>OPEX!AP152</f>
        <v>0</v>
      </c>
      <c r="AT394" s="39" t="s">
        <v>99</v>
      </c>
      <c r="AU394" s="39" t="s">
        <v>57</v>
      </c>
      <c r="AV394" s="39" t="s">
        <v>57</v>
      </c>
      <c r="AW394" s="39" t="s">
        <v>57</v>
      </c>
      <c r="AX394" s="39" t="s">
        <v>57</v>
      </c>
      <c r="AY394" s="39" t="s">
        <v>57</v>
      </c>
      <c r="AZ394" s="39" t="s">
        <v>57</v>
      </c>
      <c r="BA394" s="39" t="s">
        <v>57</v>
      </c>
      <c r="BB394" s="39" t="s">
        <v>57</v>
      </c>
      <c r="BC394" s="39" t="s">
        <v>57</v>
      </c>
      <c r="BE394" s="8"/>
      <c r="BF394" s="8"/>
      <c r="BG394" s="8"/>
      <c r="BH394" s="8"/>
      <c r="BI394" s="8"/>
      <c r="BJ394" s="8"/>
      <c r="BK394" s="8"/>
      <c r="BL394" s="8"/>
      <c r="BM394" s="8"/>
      <c r="BN394" s="8"/>
    </row>
    <row r="395" spans="3:66" outlineLevel="1">
      <c r="D395" s="2" t="str">
        <f>INDEX($AT395:$BC395,MATCH(General!$F$14,$AT$4:$BC$4,0))</f>
        <v>Total cost incl. VAT</v>
      </c>
      <c r="E395" s="17" t="str">
        <f>General!$F$16</f>
        <v>EUR</v>
      </c>
      <c r="F395" s="28">
        <f>SUM(I395:AR395)</f>
        <v>0</v>
      </c>
      <c r="I395" s="16">
        <f t="shared" ref="I395" si="401">SUM(I393:I394)</f>
        <v>0</v>
      </c>
      <c r="J395" s="16">
        <f t="shared" ref="J395" si="402">SUM(J393:J394)</f>
        <v>0</v>
      </c>
      <c r="K395" s="16">
        <f t="shared" ref="K395" si="403">SUM(K393:K394)</f>
        <v>0</v>
      </c>
      <c r="L395" s="16">
        <f t="shared" ref="L395" si="404">SUM(L393:L394)</f>
        <v>0</v>
      </c>
      <c r="M395" s="16">
        <f t="shared" ref="M395" si="405">SUM(M393:M394)</f>
        <v>0</v>
      </c>
      <c r="N395" s="16">
        <f t="shared" ref="N395" si="406">SUM(N393:N394)</f>
        <v>0</v>
      </c>
      <c r="O395" s="16">
        <f t="shared" ref="O395" si="407">SUM(O393:O394)</f>
        <v>0</v>
      </c>
      <c r="P395" s="16">
        <f t="shared" ref="P395" si="408">SUM(P393:P394)</f>
        <v>0</v>
      </c>
      <c r="Q395" s="16">
        <f t="shared" ref="Q395" si="409">SUM(Q393:Q394)</f>
        <v>0</v>
      </c>
      <c r="R395" s="16">
        <f t="shared" ref="R395" si="410">SUM(R393:R394)</f>
        <v>0</v>
      </c>
      <c r="S395" s="16">
        <f t="shared" ref="S395" si="411">SUM(S393:S394)</f>
        <v>0</v>
      </c>
      <c r="T395" s="16">
        <f t="shared" ref="T395" si="412">SUM(T393:T394)</f>
        <v>0</v>
      </c>
      <c r="U395" s="16">
        <f t="shared" ref="U395" si="413">SUM(U393:U394)</f>
        <v>0</v>
      </c>
      <c r="V395" s="16">
        <f t="shared" ref="V395" si="414">SUM(V393:V394)</f>
        <v>0</v>
      </c>
      <c r="W395" s="16">
        <f t="shared" ref="W395" si="415">SUM(W393:W394)</f>
        <v>0</v>
      </c>
      <c r="X395" s="16">
        <f t="shared" ref="X395" si="416">SUM(X393:X394)</f>
        <v>0</v>
      </c>
      <c r="Y395" s="16">
        <f t="shared" ref="Y395" si="417">SUM(Y393:Y394)</f>
        <v>0</v>
      </c>
      <c r="Z395" s="16">
        <f t="shared" ref="Z395" si="418">SUM(Z393:Z394)</f>
        <v>0</v>
      </c>
      <c r="AA395" s="16">
        <f t="shared" ref="AA395" si="419">SUM(AA393:AA394)</f>
        <v>0</v>
      </c>
      <c r="AB395" s="16">
        <f t="shared" ref="AB395" si="420">SUM(AB393:AB394)</f>
        <v>0</v>
      </c>
      <c r="AC395" s="16">
        <f t="shared" ref="AC395" si="421">SUM(AC393:AC394)</f>
        <v>0</v>
      </c>
      <c r="AD395" s="16">
        <f t="shared" ref="AD395" si="422">SUM(AD393:AD394)</f>
        <v>0</v>
      </c>
      <c r="AE395" s="16">
        <f t="shared" ref="AE395" si="423">SUM(AE393:AE394)</f>
        <v>0</v>
      </c>
      <c r="AF395" s="16">
        <f t="shared" ref="AF395" si="424">SUM(AF393:AF394)</f>
        <v>0</v>
      </c>
      <c r="AG395" s="16">
        <f t="shared" ref="AG395" si="425">SUM(AG393:AG394)</f>
        <v>0</v>
      </c>
      <c r="AH395" s="16">
        <f t="shared" ref="AH395" si="426">SUM(AH393:AH394)</f>
        <v>0</v>
      </c>
      <c r="AI395" s="16">
        <f t="shared" ref="AI395" si="427">SUM(AI393:AI394)</f>
        <v>0</v>
      </c>
      <c r="AJ395" s="16">
        <f t="shared" ref="AJ395" si="428">SUM(AJ393:AJ394)</f>
        <v>0</v>
      </c>
      <c r="AK395" s="16">
        <f t="shared" ref="AK395" si="429">SUM(AK393:AK394)</f>
        <v>0</v>
      </c>
      <c r="AL395" s="16">
        <f t="shared" ref="AL395" si="430">SUM(AL393:AL394)</f>
        <v>0</v>
      </c>
      <c r="AM395" s="16">
        <f t="shared" ref="AM395" si="431">SUM(AM393:AM394)</f>
        <v>0</v>
      </c>
      <c r="AN395" s="16">
        <f t="shared" ref="AN395" si="432">SUM(AN393:AN394)</f>
        <v>0</v>
      </c>
      <c r="AO395" s="16">
        <f t="shared" ref="AO395" si="433">SUM(AO393:AO394)</f>
        <v>0</v>
      </c>
      <c r="AP395" s="16">
        <f t="shared" ref="AP395" si="434">SUM(AP393:AP394)</f>
        <v>0</v>
      </c>
      <c r="AQ395" s="16">
        <f t="shared" ref="AQ395" si="435">SUM(AQ393:AQ394)</f>
        <v>0</v>
      </c>
      <c r="AR395" s="16">
        <f t="shared" ref="AR395" si="436">SUM(AR393:AR394)</f>
        <v>0</v>
      </c>
      <c r="AT395" s="39" t="s">
        <v>97</v>
      </c>
      <c r="AU395" s="39" t="s">
        <v>57</v>
      </c>
      <c r="AV395" s="39" t="s">
        <v>57</v>
      </c>
      <c r="AW395" s="39" t="s">
        <v>57</v>
      </c>
      <c r="AX395" s="39" t="s">
        <v>57</v>
      </c>
      <c r="AY395" s="39" t="s">
        <v>57</v>
      </c>
      <c r="AZ395" s="39" t="s">
        <v>57</v>
      </c>
      <c r="BA395" s="39" t="s">
        <v>57</v>
      </c>
      <c r="BB395" s="39" t="s">
        <v>57</v>
      </c>
      <c r="BC395" s="39" t="s">
        <v>57</v>
      </c>
      <c r="BE395" s="8"/>
      <c r="BF395" s="8"/>
      <c r="BG395" s="8"/>
      <c r="BH395" s="8"/>
      <c r="BI395" s="8"/>
      <c r="BJ395" s="8"/>
      <c r="BK395" s="8"/>
      <c r="BL395" s="8"/>
      <c r="BM395" s="8"/>
      <c r="BN395" s="8"/>
    </row>
    <row r="396" spans="3:66" outlineLevel="1">
      <c r="E396" s="11"/>
    </row>
    <row r="397" spans="3:66" outlineLevel="1">
      <c r="C397" s="6" t="str">
        <f>INDEX($AT397:$BC397,MATCH(General!$F$14,$AT$4:$BC$4,0))</f>
        <v>Other</v>
      </c>
      <c r="D397" s="6"/>
      <c r="E397" s="13"/>
      <c r="F397" s="6"/>
      <c r="G397" s="6"/>
      <c r="H397" s="6"/>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c r="AP397" s="14"/>
      <c r="AQ397" s="14"/>
      <c r="AR397" s="14"/>
      <c r="AT397" s="39" t="s">
        <v>56</v>
      </c>
      <c r="AU397" s="39" t="s">
        <v>57</v>
      </c>
      <c r="AV397" s="39" t="s">
        <v>57</v>
      </c>
      <c r="AW397" s="39" t="s">
        <v>57</v>
      </c>
      <c r="AX397" s="39" t="s">
        <v>57</v>
      </c>
      <c r="AY397" s="39" t="s">
        <v>57</v>
      </c>
      <c r="AZ397" s="39" t="s">
        <v>57</v>
      </c>
      <c r="BA397" s="39" t="s">
        <v>57</v>
      </c>
      <c r="BB397" s="39" t="s">
        <v>57</v>
      </c>
      <c r="BC397" s="39" t="s">
        <v>57</v>
      </c>
    </row>
    <row r="398" spans="3:66" outlineLevel="1">
      <c r="E398" s="11"/>
    </row>
    <row r="399" spans="3:66" outlineLevel="1">
      <c r="D399" s="110" t="str">
        <f>OPEX!D157</f>
        <v>[…]</v>
      </c>
      <c r="E399" s="11" t="str">
        <f>General!$F$16</f>
        <v>EUR</v>
      </c>
      <c r="F399" s="25">
        <f t="shared" ref="F399:F403" si="437">SUM(I399:AR399)</f>
        <v>0</v>
      </c>
      <c r="I399" s="104">
        <f>OPEX!G157</f>
        <v>0</v>
      </c>
      <c r="J399" s="104">
        <f>OPEX!H157</f>
        <v>0</v>
      </c>
      <c r="K399" s="104">
        <f>OPEX!I157</f>
        <v>0</v>
      </c>
      <c r="L399" s="104">
        <f>OPEX!J157</f>
        <v>0</v>
      </c>
      <c r="M399" s="104">
        <f>OPEX!K157</f>
        <v>0</v>
      </c>
      <c r="N399" s="104">
        <f>OPEX!L157</f>
        <v>0</v>
      </c>
      <c r="O399" s="104">
        <f>OPEX!M157</f>
        <v>0</v>
      </c>
      <c r="P399" s="104">
        <f>OPEX!N157</f>
        <v>0</v>
      </c>
      <c r="Q399" s="104">
        <f>OPEX!O157</f>
        <v>0</v>
      </c>
      <c r="R399" s="104">
        <f>OPEX!P157</f>
        <v>0</v>
      </c>
      <c r="S399" s="104">
        <f>OPEX!Q157</f>
        <v>0</v>
      </c>
      <c r="T399" s="104">
        <f>OPEX!R157</f>
        <v>0</v>
      </c>
      <c r="U399" s="104">
        <f>OPEX!S157</f>
        <v>0</v>
      </c>
      <c r="V399" s="104">
        <f>OPEX!T157</f>
        <v>0</v>
      </c>
      <c r="W399" s="104">
        <f>OPEX!U157</f>
        <v>0</v>
      </c>
      <c r="X399" s="104">
        <f>OPEX!V157</f>
        <v>0</v>
      </c>
      <c r="Y399" s="104">
        <f>OPEX!W157</f>
        <v>0</v>
      </c>
      <c r="Z399" s="104">
        <f>OPEX!X157</f>
        <v>0</v>
      </c>
      <c r="AA399" s="104">
        <f>OPEX!Y157</f>
        <v>0</v>
      </c>
      <c r="AB399" s="104">
        <f>OPEX!Z157</f>
        <v>0</v>
      </c>
      <c r="AC399" s="104">
        <f>OPEX!AA157</f>
        <v>0</v>
      </c>
      <c r="AD399" s="104">
        <f>OPEX!AB157</f>
        <v>0</v>
      </c>
      <c r="AE399" s="104">
        <f>OPEX!AC157</f>
        <v>0</v>
      </c>
      <c r="AF399" s="104">
        <f>OPEX!AD157</f>
        <v>0</v>
      </c>
      <c r="AG399" s="104">
        <f>OPEX!AE157</f>
        <v>0</v>
      </c>
      <c r="AH399" s="104">
        <f>OPEX!AF157</f>
        <v>0</v>
      </c>
      <c r="AI399" s="104">
        <f>OPEX!AG157</f>
        <v>0</v>
      </c>
      <c r="AJ399" s="104">
        <f>OPEX!AH157</f>
        <v>0</v>
      </c>
      <c r="AK399" s="104">
        <f>OPEX!AI157</f>
        <v>0</v>
      </c>
      <c r="AL399" s="104">
        <f>OPEX!AJ157</f>
        <v>0</v>
      </c>
      <c r="AM399" s="104">
        <f>OPEX!AK157</f>
        <v>0</v>
      </c>
      <c r="AN399" s="104">
        <f>OPEX!AL157</f>
        <v>0</v>
      </c>
      <c r="AO399" s="104">
        <f>OPEX!AM157</f>
        <v>0</v>
      </c>
      <c r="AP399" s="104">
        <f>OPEX!AN157</f>
        <v>0</v>
      </c>
      <c r="AQ399" s="104">
        <f>OPEX!AO157</f>
        <v>0</v>
      </c>
      <c r="AR399" s="104">
        <f>OPEX!AP157</f>
        <v>0</v>
      </c>
      <c r="AT399" s="8"/>
      <c r="AU399" s="8"/>
      <c r="AV399" s="8"/>
      <c r="AW399" s="8"/>
      <c r="AX399" s="8"/>
      <c r="AY399" s="8"/>
      <c r="AZ399" s="8"/>
      <c r="BA399" s="8"/>
      <c r="BB399" s="8"/>
      <c r="BC399" s="8"/>
      <c r="BE399" s="8"/>
      <c r="BF399" s="8"/>
      <c r="BG399" s="8"/>
      <c r="BH399" s="8"/>
      <c r="BI399" s="8"/>
      <c r="BJ399" s="8"/>
      <c r="BK399" s="8"/>
      <c r="BL399" s="8"/>
      <c r="BM399" s="8"/>
      <c r="BN399" s="8"/>
    </row>
    <row r="400" spans="3:66" outlineLevel="1">
      <c r="D400" s="110" t="str">
        <f>OPEX!D158</f>
        <v>[…]</v>
      </c>
      <c r="E400" s="11" t="str">
        <f>General!$F$16</f>
        <v>EUR</v>
      </c>
      <c r="F400" s="25">
        <f t="shared" si="437"/>
        <v>0</v>
      </c>
      <c r="I400" s="104">
        <f>OPEX!G158</f>
        <v>0</v>
      </c>
      <c r="J400" s="104">
        <f>OPEX!H158</f>
        <v>0</v>
      </c>
      <c r="K400" s="104">
        <f>OPEX!I158</f>
        <v>0</v>
      </c>
      <c r="L400" s="104">
        <f>OPEX!J158</f>
        <v>0</v>
      </c>
      <c r="M400" s="104">
        <f>OPEX!K158</f>
        <v>0</v>
      </c>
      <c r="N400" s="104">
        <f>OPEX!L158</f>
        <v>0</v>
      </c>
      <c r="O400" s="104">
        <f>OPEX!M158</f>
        <v>0</v>
      </c>
      <c r="P400" s="104">
        <f>OPEX!N158</f>
        <v>0</v>
      </c>
      <c r="Q400" s="104">
        <f>OPEX!O158</f>
        <v>0</v>
      </c>
      <c r="R400" s="104">
        <f>OPEX!P158</f>
        <v>0</v>
      </c>
      <c r="S400" s="104">
        <f>OPEX!Q158</f>
        <v>0</v>
      </c>
      <c r="T400" s="104">
        <f>OPEX!R158</f>
        <v>0</v>
      </c>
      <c r="U400" s="104">
        <f>OPEX!S158</f>
        <v>0</v>
      </c>
      <c r="V400" s="104">
        <f>OPEX!T158</f>
        <v>0</v>
      </c>
      <c r="W400" s="104">
        <f>OPEX!U158</f>
        <v>0</v>
      </c>
      <c r="X400" s="104">
        <f>OPEX!V158</f>
        <v>0</v>
      </c>
      <c r="Y400" s="104">
        <f>OPEX!W158</f>
        <v>0</v>
      </c>
      <c r="Z400" s="104">
        <f>OPEX!X158</f>
        <v>0</v>
      </c>
      <c r="AA400" s="104">
        <f>OPEX!Y158</f>
        <v>0</v>
      </c>
      <c r="AB400" s="104">
        <f>OPEX!Z158</f>
        <v>0</v>
      </c>
      <c r="AC400" s="104">
        <f>OPEX!AA158</f>
        <v>0</v>
      </c>
      <c r="AD400" s="104">
        <f>OPEX!AB158</f>
        <v>0</v>
      </c>
      <c r="AE400" s="104">
        <f>OPEX!AC158</f>
        <v>0</v>
      </c>
      <c r="AF400" s="104">
        <f>OPEX!AD158</f>
        <v>0</v>
      </c>
      <c r="AG400" s="104">
        <f>OPEX!AE158</f>
        <v>0</v>
      </c>
      <c r="AH400" s="104">
        <f>OPEX!AF158</f>
        <v>0</v>
      </c>
      <c r="AI400" s="104">
        <f>OPEX!AG158</f>
        <v>0</v>
      </c>
      <c r="AJ400" s="104">
        <f>OPEX!AH158</f>
        <v>0</v>
      </c>
      <c r="AK400" s="104">
        <f>OPEX!AI158</f>
        <v>0</v>
      </c>
      <c r="AL400" s="104">
        <f>OPEX!AJ158</f>
        <v>0</v>
      </c>
      <c r="AM400" s="104">
        <f>OPEX!AK158</f>
        <v>0</v>
      </c>
      <c r="AN400" s="104">
        <f>OPEX!AL158</f>
        <v>0</v>
      </c>
      <c r="AO400" s="104">
        <f>OPEX!AM158</f>
        <v>0</v>
      </c>
      <c r="AP400" s="104">
        <f>OPEX!AN158</f>
        <v>0</v>
      </c>
      <c r="AQ400" s="104">
        <f>OPEX!AO158</f>
        <v>0</v>
      </c>
      <c r="AR400" s="104">
        <f>OPEX!AP158</f>
        <v>0</v>
      </c>
      <c r="AT400" s="8"/>
      <c r="AU400" s="8"/>
      <c r="AV400" s="8"/>
      <c r="AW400" s="8"/>
      <c r="AX400" s="8"/>
      <c r="AY400" s="8"/>
      <c r="AZ400" s="8"/>
      <c r="BA400" s="8"/>
      <c r="BB400" s="8"/>
      <c r="BC400" s="8"/>
      <c r="BE400" s="8"/>
      <c r="BF400" s="8"/>
      <c r="BG400" s="8"/>
      <c r="BH400" s="8"/>
      <c r="BI400" s="8"/>
      <c r="BJ400" s="8"/>
      <c r="BK400" s="8"/>
      <c r="BL400" s="8"/>
      <c r="BM400" s="8"/>
      <c r="BN400" s="8"/>
    </row>
    <row r="401" spans="3:66" outlineLevel="1">
      <c r="D401" s="110" t="str">
        <f>OPEX!D159</f>
        <v>[…]</v>
      </c>
      <c r="E401" s="11" t="str">
        <f>General!$F$16</f>
        <v>EUR</v>
      </c>
      <c r="F401" s="25">
        <f t="shared" si="437"/>
        <v>0</v>
      </c>
      <c r="I401" s="104">
        <f>OPEX!G159</f>
        <v>0</v>
      </c>
      <c r="J401" s="104">
        <f>OPEX!H159</f>
        <v>0</v>
      </c>
      <c r="K401" s="104">
        <f>OPEX!I159</f>
        <v>0</v>
      </c>
      <c r="L401" s="104">
        <f>OPEX!J159</f>
        <v>0</v>
      </c>
      <c r="M401" s="104">
        <f>OPEX!K159</f>
        <v>0</v>
      </c>
      <c r="N401" s="104">
        <f>OPEX!L159</f>
        <v>0</v>
      </c>
      <c r="O401" s="104">
        <f>OPEX!M159</f>
        <v>0</v>
      </c>
      <c r="P401" s="104">
        <f>OPEX!N159</f>
        <v>0</v>
      </c>
      <c r="Q401" s="104">
        <f>OPEX!O159</f>
        <v>0</v>
      </c>
      <c r="R401" s="104">
        <f>OPEX!P159</f>
        <v>0</v>
      </c>
      <c r="S401" s="104">
        <f>OPEX!Q159</f>
        <v>0</v>
      </c>
      <c r="T401" s="104">
        <f>OPEX!R159</f>
        <v>0</v>
      </c>
      <c r="U401" s="104">
        <f>OPEX!S159</f>
        <v>0</v>
      </c>
      <c r="V401" s="104">
        <f>OPEX!T159</f>
        <v>0</v>
      </c>
      <c r="W401" s="104">
        <f>OPEX!U159</f>
        <v>0</v>
      </c>
      <c r="X401" s="104">
        <f>OPEX!V159</f>
        <v>0</v>
      </c>
      <c r="Y401" s="104">
        <f>OPEX!W159</f>
        <v>0</v>
      </c>
      <c r="Z401" s="104">
        <f>OPEX!X159</f>
        <v>0</v>
      </c>
      <c r="AA401" s="104">
        <f>OPEX!Y159</f>
        <v>0</v>
      </c>
      <c r="AB401" s="104">
        <f>OPEX!Z159</f>
        <v>0</v>
      </c>
      <c r="AC401" s="104">
        <f>OPEX!AA159</f>
        <v>0</v>
      </c>
      <c r="AD401" s="104">
        <f>OPEX!AB159</f>
        <v>0</v>
      </c>
      <c r="AE401" s="104">
        <f>OPEX!AC159</f>
        <v>0</v>
      </c>
      <c r="AF401" s="104">
        <f>OPEX!AD159</f>
        <v>0</v>
      </c>
      <c r="AG401" s="104">
        <f>OPEX!AE159</f>
        <v>0</v>
      </c>
      <c r="AH401" s="104">
        <f>OPEX!AF159</f>
        <v>0</v>
      </c>
      <c r="AI401" s="104">
        <f>OPEX!AG159</f>
        <v>0</v>
      </c>
      <c r="AJ401" s="104">
        <f>OPEX!AH159</f>
        <v>0</v>
      </c>
      <c r="AK401" s="104">
        <f>OPEX!AI159</f>
        <v>0</v>
      </c>
      <c r="AL401" s="104">
        <f>OPEX!AJ159</f>
        <v>0</v>
      </c>
      <c r="AM401" s="104">
        <f>OPEX!AK159</f>
        <v>0</v>
      </c>
      <c r="AN401" s="104">
        <f>OPEX!AL159</f>
        <v>0</v>
      </c>
      <c r="AO401" s="104">
        <f>OPEX!AM159</f>
        <v>0</v>
      </c>
      <c r="AP401" s="104">
        <f>OPEX!AN159</f>
        <v>0</v>
      </c>
      <c r="AQ401" s="104">
        <f>OPEX!AO159</f>
        <v>0</v>
      </c>
      <c r="AR401" s="104">
        <f>OPEX!AP159</f>
        <v>0</v>
      </c>
      <c r="AT401" s="8"/>
      <c r="AU401" s="8"/>
      <c r="AV401" s="8"/>
      <c r="AW401" s="8"/>
      <c r="AX401" s="8"/>
      <c r="AY401" s="8"/>
      <c r="AZ401" s="8"/>
      <c r="BA401" s="8"/>
      <c r="BB401" s="8"/>
      <c r="BC401" s="8"/>
      <c r="BE401" s="8"/>
      <c r="BF401" s="8"/>
      <c r="BG401" s="8"/>
      <c r="BH401" s="8"/>
      <c r="BI401" s="8"/>
      <c r="BJ401" s="8"/>
      <c r="BK401" s="8"/>
      <c r="BL401" s="8"/>
      <c r="BM401" s="8"/>
      <c r="BN401" s="8"/>
    </row>
    <row r="402" spans="3:66" outlineLevel="1">
      <c r="D402" s="110" t="str">
        <f>OPEX!D160</f>
        <v>[…]</v>
      </c>
      <c r="E402" s="11" t="str">
        <f>General!$F$16</f>
        <v>EUR</v>
      </c>
      <c r="F402" s="25">
        <f t="shared" si="437"/>
        <v>0</v>
      </c>
      <c r="I402" s="104">
        <f>OPEX!G160</f>
        <v>0</v>
      </c>
      <c r="J402" s="104">
        <f>OPEX!H160</f>
        <v>0</v>
      </c>
      <c r="K402" s="104">
        <f>OPEX!I160</f>
        <v>0</v>
      </c>
      <c r="L402" s="104">
        <f>OPEX!J160</f>
        <v>0</v>
      </c>
      <c r="M402" s="104">
        <f>OPEX!K160</f>
        <v>0</v>
      </c>
      <c r="N402" s="104">
        <f>OPEX!L160</f>
        <v>0</v>
      </c>
      <c r="O402" s="104">
        <f>OPEX!M160</f>
        <v>0</v>
      </c>
      <c r="P402" s="104">
        <f>OPEX!N160</f>
        <v>0</v>
      </c>
      <c r="Q402" s="104">
        <f>OPEX!O160</f>
        <v>0</v>
      </c>
      <c r="R402" s="104">
        <f>OPEX!P160</f>
        <v>0</v>
      </c>
      <c r="S402" s="104">
        <f>OPEX!Q160</f>
        <v>0</v>
      </c>
      <c r="T402" s="104">
        <f>OPEX!R160</f>
        <v>0</v>
      </c>
      <c r="U402" s="104">
        <f>OPEX!S160</f>
        <v>0</v>
      </c>
      <c r="V402" s="104">
        <f>OPEX!T160</f>
        <v>0</v>
      </c>
      <c r="W402" s="104">
        <f>OPEX!U160</f>
        <v>0</v>
      </c>
      <c r="X402" s="104">
        <f>OPEX!V160</f>
        <v>0</v>
      </c>
      <c r="Y402" s="104">
        <f>OPEX!W160</f>
        <v>0</v>
      </c>
      <c r="Z402" s="104">
        <f>OPEX!X160</f>
        <v>0</v>
      </c>
      <c r="AA402" s="104">
        <f>OPEX!Y160</f>
        <v>0</v>
      </c>
      <c r="AB402" s="104">
        <f>OPEX!Z160</f>
        <v>0</v>
      </c>
      <c r="AC402" s="104">
        <f>OPEX!AA160</f>
        <v>0</v>
      </c>
      <c r="AD402" s="104">
        <f>OPEX!AB160</f>
        <v>0</v>
      </c>
      <c r="AE402" s="104">
        <f>OPEX!AC160</f>
        <v>0</v>
      </c>
      <c r="AF402" s="104">
        <f>OPEX!AD160</f>
        <v>0</v>
      </c>
      <c r="AG402" s="104">
        <f>OPEX!AE160</f>
        <v>0</v>
      </c>
      <c r="AH402" s="104">
        <f>OPEX!AF160</f>
        <v>0</v>
      </c>
      <c r="AI402" s="104">
        <f>OPEX!AG160</f>
        <v>0</v>
      </c>
      <c r="AJ402" s="104">
        <f>OPEX!AH160</f>
        <v>0</v>
      </c>
      <c r="AK402" s="104">
        <f>OPEX!AI160</f>
        <v>0</v>
      </c>
      <c r="AL402" s="104">
        <f>OPEX!AJ160</f>
        <v>0</v>
      </c>
      <c r="AM402" s="104">
        <f>OPEX!AK160</f>
        <v>0</v>
      </c>
      <c r="AN402" s="104">
        <f>OPEX!AL160</f>
        <v>0</v>
      </c>
      <c r="AO402" s="104">
        <f>OPEX!AM160</f>
        <v>0</v>
      </c>
      <c r="AP402" s="104">
        <f>OPEX!AN160</f>
        <v>0</v>
      </c>
      <c r="AQ402" s="104">
        <f>OPEX!AO160</f>
        <v>0</v>
      </c>
      <c r="AR402" s="104">
        <f>OPEX!AP160</f>
        <v>0</v>
      </c>
      <c r="AT402" s="8"/>
      <c r="AU402" s="8"/>
      <c r="AV402" s="8"/>
      <c r="AW402" s="8"/>
      <c r="AX402" s="8"/>
      <c r="AY402" s="8"/>
      <c r="AZ402" s="8"/>
      <c r="BA402" s="8"/>
      <c r="BB402" s="8"/>
      <c r="BC402" s="8"/>
      <c r="BE402" s="8"/>
      <c r="BF402" s="8"/>
      <c r="BG402" s="8"/>
      <c r="BH402" s="8"/>
      <c r="BI402" s="8"/>
      <c r="BJ402" s="8"/>
      <c r="BK402" s="8"/>
      <c r="BL402" s="8"/>
      <c r="BM402" s="8"/>
      <c r="BN402" s="8"/>
    </row>
    <row r="403" spans="3:66" outlineLevel="1">
      <c r="D403" s="110" t="str">
        <f>OPEX!D161</f>
        <v>[…]</v>
      </c>
      <c r="E403" s="11" t="str">
        <f>General!$F$16</f>
        <v>EUR</v>
      </c>
      <c r="F403" s="25">
        <f t="shared" si="437"/>
        <v>0</v>
      </c>
      <c r="I403" s="104">
        <f>OPEX!G161</f>
        <v>0</v>
      </c>
      <c r="J403" s="104">
        <f>OPEX!H161</f>
        <v>0</v>
      </c>
      <c r="K403" s="104">
        <f>OPEX!I161</f>
        <v>0</v>
      </c>
      <c r="L403" s="104">
        <f>OPEX!J161</f>
        <v>0</v>
      </c>
      <c r="M403" s="104">
        <f>OPEX!K161</f>
        <v>0</v>
      </c>
      <c r="N403" s="104">
        <f>OPEX!L161</f>
        <v>0</v>
      </c>
      <c r="O403" s="104">
        <f>OPEX!M161</f>
        <v>0</v>
      </c>
      <c r="P403" s="104">
        <f>OPEX!N161</f>
        <v>0</v>
      </c>
      <c r="Q403" s="104">
        <f>OPEX!O161</f>
        <v>0</v>
      </c>
      <c r="R403" s="104">
        <f>OPEX!P161</f>
        <v>0</v>
      </c>
      <c r="S403" s="104">
        <f>OPEX!Q161</f>
        <v>0</v>
      </c>
      <c r="T403" s="104">
        <f>OPEX!R161</f>
        <v>0</v>
      </c>
      <c r="U403" s="104">
        <f>OPEX!S161</f>
        <v>0</v>
      </c>
      <c r="V403" s="104">
        <f>OPEX!T161</f>
        <v>0</v>
      </c>
      <c r="W403" s="104">
        <f>OPEX!U161</f>
        <v>0</v>
      </c>
      <c r="X403" s="104">
        <f>OPEX!V161</f>
        <v>0</v>
      </c>
      <c r="Y403" s="104">
        <f>OPEX!W161</f>
        <v>0</v>
      </c>
      <c r="Z403" s="104">
        <f>OPEX!X161</f>
        <v>0</v>
      </c>
      <c r="AA403" s="104">
        <f>OPEX!Y161</f>
        <v>0</v>
      </c>
      <c r="AB403" s="104">
        <f>OPEX!Z161</f>
        <v>0</v>
      </c>
      <c r="AC403" s="104">
        <f>OPEX!AA161</f>
        <v>0</v>
      </c>
      <c r="AD403" s="104">
        <f>OPEX!AB161</f>
        <v>0</v>
      </c>
      <c r="AE403" s="104">
        <f>OPEX!AC161</f>
        <v>0</v>
      </c>
      <c r="AF403" s="104">
        <f>OPEX!AD161</f>
        <v>0</v>
      </c>
      <c r="AG403" s="104">
        <f>OPEX!AE161</f>
        <v>0</v>
      </c>
      <c r="AH403" s="104">
        <f>OPEX!AF161</f>
        <v>0</v>
      </c>
      <c r="AI403" s="104">
        <f>OPEX!AG161</f>
        <v>0</v>
      </c>
      <c r="AJ403" s="104">
        <f>OPEX!AH161</f>
        <v>0</v>
      </c>
      <c r="AK403" s="104">
        <f>OPEX!AI161</f>
        <v>0</v>
      </c>
      <c r="AL403" s="104">
        <f>OPEX!AJ161</f>
        <v>0</v>
      </c>
      <c r="AM403" s="104">
        <f>OPEX!AK161</f>
        <v>0</v>
      </c>
      <c r="AN403" s="104">
        <f>OPEX!AL161</f>
        <v>0</v>
      </c>
      <c r="AO403" s="104">
        <f>OPEX!AM161</f>
        <v>0</v>
      </c>
      <c r="AP403" s="104">
        <f>OPEX!AN161</f>
        <v>0</v>
      </c>
      <c r="AQ403" s="104">
        <f>OPEX!AO161</f>
        <v>0</v>
      </c>
      <c r="AR403" s="104">
        <f>OPEX!AP161</f>
        <v>0</v>
      </c>
      <c r="AT403" s="8"/>
      <c r="AU403" s="8"/>
      <c r="AV403" s="8"/>
      <c r="AW403" s="8"/>
      <c r="AX403" s="8"/>
      <c r="AY403" s="8"/>
      <c r="AZ403" s="8"/>
      <c r="BA403" s="8"/>
      <c r="BB403" s="8"/>
      <c r="BC403" s="8"/>
      <c r="BE403" s="8"/>
      <c r="BF403" s="8"/>
      <c r="BG403" s="8"/>
      <c r="BH403" s="8"/>
      <c r="BI403" s="8"/>
      <c r="BJ403" s="8"/>
      <c r="BK403" s="8"/>
      <c r="BL403" s="8"/>
      <c r="BM403" s="8"/>
      <c r="BN403" s="8"/>
    </row>
    <row r="404" spans="3:66" outlineLevel="1">
      <c r="D404" s="2" t="str">
        <f>INDEX($AT404:$BC404,MATCH(General!$F$14,$AT$4:$BC$4,0))</f>
        <v>Total cost</v>
      </c>
      <c r="E404" s="17" t="str">
        <f>General!$F$16</f>
        <v>EUR</v>
      </c>
      <c r="F404" s="28">
        <f>SUM(I404:AR404)</f>
        <v>0</v>
      </c>
      <c r="I404" s="16">
        <f>SUM(I399:I403)</f>
        <v>0</v>
      </c>
      <c r="J404" s="16">
        <f t="shared" ref="J404" si="438">SUM(J399:J403)</f>
        <v>0</v>
      </c>
      <c r="K404" s="16">
        <f t="shared" ref="K404" si="439">SUM(K399:K403)</f>
        <v>0</v>
      </c>
      <c r="L404" s="16">
        <f t="shared" ref="L404" si="440">SUM(L399:L403)</f>
        <v>0</v>
      </c>
      <c r="M404" s="16">
        <f t="shared" ref="M404" si="441">SUM(M399:M403)</f>
        <v>0</v>
      </c>
      <c r="N404" s="16">
        <f t="shared" ref="N404" si="442">SUM(N399:N403)</f>
        <v>0</v>
      </c>
      <c r="O404" s="16">
        <f t="shared" ref="O404" si="443">SUM(O399:O403)</f>
        <v>0</v>
      </c>
      <c r="P404" s="16">
        <f t="shared" ref="P404:AR404" si="444">SUM(P399:P403)</f>
        <v>0</v>
      </c>
      <c r="Q404" s="16">
        <f t="shared" si="444"/>
        <v>0</v>
      </c>
      <c r="R404" s="16">
        <f t="shared" si="444"/>
        <v>0</v>
      </c>
      <c r="S404" s="16">
        <f t="shared" si="444"/>
        <v>0</v>
      </c>
      <c r="T404" s="16">
        <f t="shared" si="444"/>
        <v>0</v>
      </c>
      <c r="U404" s="16">
        <f t="shared" si="444"/>
        <v>0</v>
      </c>
      <c r="V404" s="16">
        <f t="shared" si="444"/>
        <v>0</v>
      </c>
      <c r="W404" s="16">
        <f t="shared" si="444"/>
        <v>0</v>
      </c>
      <c r="X404" s="16">
        <f t="shared" si="444"/>
        <v>0</v>
      </c>
      <c r="Y404" s="16">
        <f t="shared" si="444"/>
        <v>0</v>
      </c>
      <c r="Z404" s="16">
        <f t="shared" si="444"/>
        <v>0</v>
      </c>
      <c r="AA404" s="16">
        <f t="shared" si="444"/>
        <v>0</v>
      </c>
      <c r="AB404" s="16">
        <f t="shared" si="444"/>
        <v>0</v>
      </c>
      <c r="AC404" s="16">
        <f t="shared" si="444"/>
        <v>0</v>
      </c>
      <c r="AD404" s="16">
        <f t="shared" si="444"/>
        <v>0</v>
      </c>
      <c r="AE404" s="16">
        <f t="shared" si="444"/>
        <v>0</v>
      </c>
      <c r="AF404" s="16">
        <f t="shared" si="444"/>
        <v>0</v>
      </c>
      <c r="AG404" s="16">
        <f t="shared" si="444"/>
        <v>0</v>
      </c>
      <c r="AH404" s="16">
        <f t="shared" si="444"/>
        <v>0</v>
      </c>
      <c r="AI404" s="16">
        <f t="shared" si="444"/>
        <v>0</v>
      </c>
      <c r="AJ404" s="16">
        <f t="shared" si="444"/>
        <v>0</v>
      </c>
      <c r="AK404" s="16">
        <f t="shared" si="444"/>
        <v>0</v>
      </c>
      <c r="AL404" s="16">
        <f t="shared" si="444"/>
        <v>0</v>
      </c>
      <c r="AM404" s="16">
        <f t="shared" si="444"/>
        <v>0</v>
      </c>
      <c r="AN404" s="16">
        <f t="shared" si="444"/>
        <v>0</v>
      </c>
      <c r="AO404" s="16">
        <f t="shared" si="444"/>
        <v>0</v>
      </c>
      <c r="AP404" s="16">
        <f t="shared" si="444"/>
        <v>0</v>
      </c>
      <c r="AQ404" s="16">
        <f t="shared" si="444"/>
        <v>0</v>
      </c>
      <c r="AR404" s="16">
        <f t="shared" si="444"/>
        <v>0</v>
      </c>
      <c r="AT404" s="39" t="s">
        <v>69</v>
      </c>
      <c r="AU404" s="39" t="s">
        <v>57</v>
      </c>
      <c r="AV404" s="39" t="s">
        <v>57</v>
      </c>
      <c r="AW404" s="39" t="s">
        <v>57</v>
      </c>
      <c r="AX404" s="39" t="s">
        <v>57</v>
      </c>
      <c r="AY404" s="39" t="s">
        <v>57</v>
      </c>
      <c r="AZ404" s="39" t="s">
        <v>57</v>
      </c>
      <c r="BA404" s="39" t="s">
        <v>57</v>
      </c>
      <c r="BB404" s="39" t="s">
        <v>57</v>
      </c>
      <c r="BC404" s="39" t="s">
        <v>57</v>
      </c>
      <c r="BE404" s="8"/>
      <c r="BF404" s="8"/>
      <c r="BG404" s="8"/>
      <c r="BH404" s="8"/>
      <c r="BI404" s="8"/>
      <c r="BJ404" s="8"/>
      <c r="BK404" s="8"/>
      <c r="BL404" s="8"/>
      <c r="BM404" s="8"/>
      <c r="BN404" s="8"/>
    </row>
    <row r="405" spans="3:66" outlineLevel="1">
      <c r="D405" t="str">
        <f>INDEX($AT405:$BC405,MATCH(General!$F$14,$AT$4:$BC$4,0))</f>
        <v>VAT expense</v>
      </c>
      <c r="E405" s="11" t="str">
        <f>General!$F$16</f>
        <v>EUR</v>
      </c>
      <c r="I405" s="104">
        <f>OPEX!G163</f>
        <v>0</v>
      </c>
      <c r="J405" s="104">
        <f>OPEX!H163</f>
        <v>0</v>
      </c>
      <c r="K405" s="104">
        <f>OPEX!I163</f>
        <v>0</v>
      </c>
      <c r="L405" s="104">
        <f>OPEX!J163</f>
        <v>0</v>
      </c>
      <c r="M405" s="104">
        <f>OPEX!K163</f>
        <v>0</v>
      </c>
      <c r="N405" s="104">
        <f>OPEX!L163</f>
        <v>0</v>
      </c>
      <c r="O405" s="104">
        <f>OPEX!M163</f>
        <v>0</v>
      </c>
      <c r="P405" s="104">
        <f>OPEX!N163</f>
        <v>0</v>
      </c>
      <c r="Q405" s="104">
        <f>OPEX!O163</f>
        <v>0</v>
      </c>
      <c r="R405" s="104">
        <f>OPEX!P163</f>
        <v>0</v>
      </c>
      <c r="S405" s="104">
        <f>OPEX!Q163</f>
        <v>0</v>
      </c>
      <c r="T405" s="104">
        <f>OPEX!R163</f>
        <v>0</v>
      </c>
      <c r="U405" s="104">
        <f>OPEX!S163</f>
        <v>0</v>
      </c>
      <c r="V405" s="104">
        <f>OPEX!T163</f>
        <v>0</v>
      </c>
      <c r="W405" s="104">
        <f>OPEX!U163</f>
        <v>0</v>
      </c>
      <c r="X405" s="104">
        <f>OPEX!V163</f>
        <v>0</v>
      </c>
      <c r="Y405" s="104">
        <f>OPEX!W163</f>
        <v>0</v>
      </c>
      <c r="Z405" s="104">
        <f>OPEX!X163</f>
        <v>0</v>
      </c>
      <c r="AA405" s="104">
        <f>OPEX!Y163</f>
        <v>0</v>
      </c>
      <c r="AB405" s="104">
        <f>OPEX!Z163</f>
        <v>0</v>
      </c>
      <c r="AC405" s="104">
        <f>OPEX!AA163</f>
        <v>0</v>
      </c>
      <c r="AD405" s="104">
        <f>OPEX!AB163</f>
        <v>0</v>
      </c>
      <c r="AE405" s="104">
        <f>OPEX!AC163</f>
        <v>0</v>
      </c>
      <c r="AF405" s="104">
        <f>OPEX!AD163</f>
        <v>0</v>
      </c>
      <c r="AG405" s="104">
        <f>OPEX!AE163</f>
        <v>0</v>
      </c>
      <c r="AH405" s="104">
        <f>OPEX!AF163</f>
        <v>0</v>
      </c>
      <c r="AI405" s="104">
        <f>OPEX!AG163</f>
        <v>0</v>
      </c>
      <c r="AJ405" s="104">
        <f>OPEX!AH163</f>
        <v>0</v>
      </c>
      <c r="AK405" s="104">
        <f>OPEX!AI163</f>
        <v>0</v>
      </c>
      <c r="AL405" s="104">
        <f>OPEX!AJ163</f>
        <v>0</v>
      </c>
      <c r="AM405" s="104">
        <f>OPEX!AK163</f>
        <v>0</v>
      </c>
      <c r="AN405" s="104">
        <f>OPEX!AL163</f>
        <v>0</v>
      </c>
      <c r="AO405" s="104">
        <f>OPEX!AM163</f>
        <v>0</v>
      </c>
      <c r="AP405" s="104">
        <f>OPEX!AN163</f>
        <v>0</v>
      </c>
      <c r="AQ405" s="104">
        <f>OPEX!AO163</f>
        <v>0</v>
      </c>
      <c r="AR405" s="104">
        <f>OPEX!AP163</f>
        <v>0</v>
      </c>
      <c r="AT405" s="39" t="s">
        <v>99</v>
      </c>
      <c r="AU405" s="39" t="s">
        <v>57</v>
      </c>
      <c r="AV405" s="39" t="s">
        <v>57</v>
      </c>
      <c r="AW405" s="39" t="s">
        <v>57</v>
      </c>
      <c r="AX405" s="39" t="s">
        <v>57</v>
      </c>
      <c r="AY405" s="39" t="s">
        <v>57</v>
      </c>
      <c r="AZ405" s="39" t="s">
        <v>57</v>
      </c>
      <c r="BA405" s="39" t="s">
        <v>57</v>
      </c>
      <c r="BB405" s="39" t="s">
        <v>57</v>
      </c>
      <c r="BC405" s="39" t="s">
        <v>57</v>
      </c>
      <c r="BE405" s="8"/>
      <c r="BF405" s="8"/>
      <c r="BG405" s="8"/>
      <c r="BH405" s="8"/>
      <c r="BI405" s="8"/>
      <c r="BJ405" s="8"/>
      <c r="BK405" s="8"/>
      <c r="BL405" s="8"/>
      <c r="BM405" s="8"/>
      <c r="BN405" s="8"/>
    </row>
    <row r="406" spans="3:66" outlineLevel="1">
      <c r="D406" s="2" t="str">
        <f>INDEX($AT406:$BC406,MATCH(General!$F$14,$AT$4:$BC$4,0))</f>
        <v>Total cost incl. VAT</v>
      </c>
      <c r="E406" s="17" t="str">
        <f>General!$F$16</f>
        <v>EUR</v>
      </c>
      <c r="F406" s="28">
        <f>SUM(I406:AR406)</f>
        <v>0</v>
      </c>
      <c r="I406" s="16">
        <f t="shared" ref="I406" si="445">SUM(I404:I405)</f>
        <v>0</v>
      </c>
      <c r="J406" s="16">
        <f t="shared" ref="J406" si="446">SUM(J404:J405)</f>
        <v>0</v>
      </c>
      <c r="K406" s="16">
        <f t="shared" ref="K406" si="447">SUM(K404:K405)</f>
        <v>0</v>
      </c>
      <c r="L406" s="16">
        <f t="shared" ref="L406" si="448">SUM(L404:L405)</f>
        <v>0</v>
      </c>
      <c r="M406" s="16">
        <f t="shared" ref="M406" si="449">SUM(M404:M405)</f>
        <v>0</v>
      </c>
      <c r="N406" s="16">
        <f t="shared" ref="N406" si="450">SUM(N404:N405)</f>
        <v>0</v>
      </c>
      <c r="O406" s="16">
        <f t="shared" ref="O406" si="451">SUM(O404:O405)</f>
        <v>0</v>
      </c>
      <c r="P406" s="16">
        <f t="shared" ref="P406" si="452">SUM(P404:P405)</f>
        <v>0</v>
      </c>
      <c r="Q406" s="16">
        <f t="shared" ref="Q406" si="453">SUM(Q404:Q405)</f>
        <v>0</v>
      </c>
      <c r="R406" s="16">
        <f t="shared" ref="R406" si="454">SUM(R404:R405)</f>
        <v>0</v>
      </c>
      <c r="S406" s="16">
        <f t="shared" ref="S406" si="455">SUM(S404:S405)</f>
        <v>0</v>
      </c>
      <c r="T406" s="16">
        <f t="shared" ref="T406" si="456">SUM(T404:T405)</f>
        <v>0</v>
      </c>
      <c r="U406" s="16">
        <f t="shared" ref="U406" si="457">SUM(U404:U405)</f>
        <v>0</v>
      </c>
      <c r="V406" s="16">
        <f t="shared" ref="V406" si="458">SUM(V404:V405)</f>
        <v>0</v>
      </c>
      <c r="W406" s="16">
        <f t="shared" ref="W406" si="459">SUM(W404:W405)</f>
        <v>0</v>
      </c>
      <c r="X406" s="16">
        <f t="shared" ref="X406" si="460">SUM(X404:X405)</f>
        <v>0</v>
      </c>
      <c r="Y406" s="16">
        <f t="shared" ref="Y406" si="461">SUM(Y404:Y405)</f>
        <v>0</v>
      </c>
      <c r="Z406" s="16">
        <f t="shared" ref="Z406" si="462">SUM(Z404:Z405)</f>
        <v>0</v>
      </c>
      <c r="AA406" s="16">
        <f t="shared" ref="AA406" si="463">SUM(AA404:AA405)</f>
        <v>0</v>
      </c>
      <c r="AB406" s="16">
        <f t="shared" ref="AB406" si="464">SUM(AB404:AB405)</f>
        <v>0</v>
      </c>
      <c r="AC406" s="16">
        <f t="shared" ref="AC406" si="465">SUM(AC404:AC405)</f>
        <v>0</v>
      </c>
      <c r="AD406" s="16">
        <f t="shared" ref="AD406" si="466">SUM(AD404:AD405)</f>
        <v>0</v>
      </c>
      <c r="AE406" s="16">
        <f t="shared" ref="AE406" si="467">SUM(AE404:AE405)</f>
        <v>0</v>
      </c>
      <c r="AF406" s="16">
        <f t="shared" ref="AF406" si="468">SUM(AF404:AF405)</f>
        <v>0</v>
      </c>
      <c r="AG406" s="16">
        <f t="shared" ref="AG406" si="469">SUM(AG404:AG405)</f>
        <v>0</v>
      </c>
      <c r="AH406" s="16">
        <f t="shared" ref="AH406" si="470">SUM(AH404:AH405)</f>
        <v>0</v>
      </c>
      <c r="AI406" s="16">
        <f t="shared" ref="AI406" si="471">SUM(AI404:AI405)</f>
        <v>0</v>
      </c>
      <c r="AJ406" s="16">
        <f t="shared" ref="AJ406" si="472">SUM(AJ404:AJ405)</f>
        <v>0</v>
      </c>
      <c r="AK406" s="16">
        <f t="shared" ref="AK406" si="473">SUM(AK404:AK405)</f>
        <v>0</v>
      </c>
      <c r="AL406" s="16">
        <f t="shared" ref="AL406" si="474">SUM(AL404:AL405)</f>
        <v>0</v>
      </c>
      <c r="AM406" s="16">
        <f t="shared" ref="AM406" si="475">SUM(AM404:AM405)</f>
        <v>0</v>
      </c>
      <c r="AN406" s="16">
        <f t="shared" ref="AN406" si="476">SUM(AN404:AN405)</f>
        <v>0</v>
      </c>
      <c r="AO406" s="16">
        <f t="shared" ref="AO406" si="477">SUM(AO404:AO405)</f>
        <v>0</v>
      </c>
      <c r="AP406" s="16">
        <f t="shared" ref="AP406" si="478">SUM(AP404:AP405)</f>
        <v>0</v>
      </c>
      <c r="AQ406" s="16">
        <f t="shared" ref="AQ406" si="479">SUM(AQ404:AQ405)</f>
        <v>0</v>
      </c>
      <c r="AR406" s="16">
        <f t="shared" ref="AR406" si="480">SUM(AR404:AR405)</f>
        <v>0</v>
      </c>
      <c r="AT406" s="39" t="s">
        <v>97</v>
      </c>
      <c r="AU406" s="39" t="s">
        <v>57</v>
      </c>
      <c r="AV406" s="39" t="s">
        <v>57</v>
      </c>
      <c r="AW406" s="39" t="s">
        <v>57</v>
      </c>
      <c r="AX406" s="39" t="s">
        <v>57</v>
      </c>
      <c r="AY406" s="39" t="s">
        <v>57</v>
      </c>
      <c r="AZ406" s="39" t="s">
        <v>57</v>
      </c>
      <c r="BA406" s="39" t="s">
        <v>57</v>
      </c>
      <c r="BB406" s="39" t="s">
        <v>57</v>
      </c>
      <c r="BC406" s="39" t="s">
        <v>57</v>
      </c>
      <c r="BE406" s="8"/>
      <c r="BF406" s="8"/>
      <c r="BG406" s="8"/>
      <c r="BH406" s="8"/>
      <c r="BI406" s="8"/>
      <c r="BJ406" s="8"/>
      <c r="BK406" s="8"/>
      <c r="BL406" s="8"/>
      <c r="BM406" s="8"/>
      <c r="BN406" s="8"/>
    </row>
    <row r="407" spans="3:66" outlineLevel="1">
      <c r="E407" s="11"/>
    </row>
    <row r="408" spans="3:66" outlineLevel="1">
      <c r="C408" s="6" t="str">
        <f>INDEX($AT408:$BC408,MATCH(General!$F$14,$AT$4:$BC$4,0))</f>
        <v>Summary</v>
      </c>
      <c r="D408" s="6"/>
      <c r="E408" s="13"/>
      <c r="F408" s="6"/>
      <c r="G408" s="6"/>
      <c r="H408" s="6"/>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c r="AP408" s="14"/>
      <c r="AQ408" s="14"/>
      <c r="AR408" s="14"/>
      <c r="AT408" s="39" t="s">
        <v>54</v>
      </c>
      <c r="AU408" s="39" t="s">
        <v>57</v>
      </c>
      <c r="AV408" s="39" t="s">
        <v>57</v>
      </c>
      <c r="AW408" s="39" t="s">
        <v>57</v>
      </c>
      <c r="AX408" s="39" t="s">
        <v>57</v>
      </c>
      <c r="AY408" s="39" t="s">
        <v>57</v>
      </c>
      <c r="AZ408" s="39" t="s">
        <v>57</v>
      </c>
      <c r="BA408" s="39" t="s">
        <v>57</v>
      </c>
      <c r="BB408" s="39" t="s">
        <v>57</v>
      </c>
      <c r="BC408" s="39" t="s">
        <v>57</v>
      </c>
    </row>
    <row r="409" spans="3:66" outlineLevel="1">
      <c r="E409" s="11"/>
    </row>
    <row r="410" spans="3:66" outlineLevel="1">
      <c r="D410" t="str">
        <f>INDEX($AT410:$BC410,MATCH(General!$F$14,$AT$4:$BC$4,0))</f>
        <v>Energy costs</v>
      </c>
      <c r="E410" s="11" t="str">
        <f>General!$F$16</f>
        <v>EUR</v>
      </c>
      <c r="F410" s="25">
        <f t="shared" ref="F410:F414" si="481">SUM(I410:AR410)</f>
        <v>300229.08863349177</v>
      </c>
      <c r="I410" s="15">
        <f>SUM(I318,I327,I336,I345,I354,I363,I372)</f>
        <v>0</v>
      </c>
      <c r="J410" s="15">
        <f t="shared" ref="J410:AR410" si="482">SUM(J318,J327,J336,J345,J354,J363,J372)</f>
        <v>15801.530980710095</v>
      </c>
      <c r="K410" s="15">
        <f t="shared" si="482"/>
        <v>15801.530980710095</v>
      </c>
      <c r="L410" s="15">
        <f t="shared" si="482"/>
        <v>15801.530980710095</v>
      </c>
      <c r="M410" s="15">
        <f t="shared" si="482"/>
        <v>15801.530980710095</v>
      </c>
      <c r="N410" s="15">
        <f t="shared" si="482"/>
        <v>15801.530980710095</v>
      </c>
      <c r="O410" s="15">
        <f t="shared" si="482"/>
        <v>15801.530980710095</v>
      </c>
      <c r="P410" s="15">
        <f t="shared" si="482"/>
        <v>15801.530980710095</v>
      </c>
      <c r="Q410" s="15">
        <f t="shared" si="482"/>
        <v>15801.530980710095</v>
      </c>
      <c r="R410" s="15">
        <f t="shared" si="482"/>
        <v>15801.530980710095</v>
      </c>
      <c r="S410" s="15">
        <f t="shared" si="482"/>
        <v>15801.530980710095</v>
      </c>
      <c r="T410" s="15">
        <f t="shared" si="482"/>
        <v>15801.530980710095</v>
      </c>
      <c r="U410" s="15">
        <f t="shared" si="482"/>
        <v>15801.530980710095</v>
      </c>
      <c r="V410" s="15">
        <f t="shared" si="482"/>
        <v>15801.530980710095</v>
      </c>
      <c r="W410" s="15">
        <f t="shared" si="482"/>
        <v>15801.530980710095</v>
      </c>
      <c r="X410" s="15">
        <f t="shared" si="482"/>
        <v>15801.530980710095</v>
      </c>
      <c r="Y410" s="15">
        <f t="shared" si="482"/>
        <v>15801.530980710095</v>
      </c>
      <c r="Z410" s="15">
        <f t="shared" si="482"/>
        <v>15801.530980710095</v>
      </c>
      <c r="AA410" s="15">
        <f t="shared" si="482"/>
        <v>15801.530980710095</v>
      </c>
      <c r="AB410" s="15">
        <f t="shared" si="482"/>
        <v>15801.530980710095</v>
      </c>
      <c r="AC410" s="15">
        <f t="shared" si="482"/>
        <v>0</v>
      </c>
      <c r="AD410" s="15">
        <f t="shared" si="482"/>
        <v>0</v>
      </c>
      <c r="AE410" s="15">
        <f t="shared" si="482"/>
        <v>0</v>
      </c>
      <c r="AF410" s="15">
        <f t="shared" si="482"/>
        <v>0</v>
      </c>
      <c r="AG410" s="15">
        <f t="shared" si="482"/>
        <v>0</v>
      </c>
      <c r="AH410" s="15">
        <f t="shared" si="482"/>
        <v>0</v>
      </c>
      <c r="AI410" s="15">
        <f t="shared" si="482"/>
        <v>0</v>
      </c>
      <c r="AJ410" s="15">
        <f t="shared" si="482"/>
        <v>0</v>
      </c>
      <c r="AK410" s="15">
        <f t="shared" si="482"/>
        <v>0</v>
      </c>
      <c r="AL410" s="15">
        <f t="shared" si="482"/>
        <v>0</v>
      </c>
      <c r="AM410" s="15">
        <f t="shared" si="482"/>
        <v>0</v>
      </c>
      <c r="AN410" s="15">
        <f t="shared" si="482"/>
        <v>0</v>
      </c>
      <c r="AO410" s="15">
        <f t="shared" si="482"/>
        <v>0</v>
      </c>
      <c r="AP410" s="15">
        <f t="shared" si="482"/>
        <v>0</v>
      </c>
      <c r="AQ410" s="15">
        <f t="shared" si="482"/>
        <v>0</v>
      </c>
      <c r="AR410" s="15">
        <f t="shared" si="482"/>
        <v>0</v>
      </c>
      <c r="AT410" s="39" t="s">
        <v>81</v>
      </c>
      <c r="AU410" s="39" t="s">
        <v>57</v>
      </c>
      <c r="AV410" s="39" t="s">
        <v>57</v>
      </c>
      <c r="AW410" s="39" t="s">
        <v>57</v>
      </c>
      <c r="AX410" s="39" t="s">
        <v>57</v>
      </c>
      <c r="AY410" s="39" t="s">
        <v>57</v>
      </c>
      <c r="AZ410" s="39" t="s">
        <v>57</v>
      </c>
      <c r="BA410" s="39" t="s">
        <v>57</v>
      </c>
      <c r="BB410" s="39" t="s">
        <v>57</v>
      </c>
      <c r="BC410" s="39" t="s">
        <v>57</v>
      </c>
      <c r="BE410" s="8"/>
      <c r="BF410" s="8"/>
      <c r="BG410" s="8"/>
      <c r="BH410" s="8"/>
      <c r="BI410" s="8"/>
      <c r="BJ410" s="8"/>
      <c r="BK410" s="8"/>
      <c r="BL410" s="8"/>
      <c r="BM410" s="8"/>
      <c r="BN410" s="8"/>
    </row>
    <row r="411" spans="3:66" outlineLevel="1">
      <c r="D411" t="str">
        <f>INDEX($AT411:$BC411,MATCH(General!$F$14,$AT$4:$BC$4,0))</f>
        <v>Maintenance costs</v>
      </c>
      <c r="E411" s="11" t="str">
        <f>General!$F$16</f>
        <v>EUR</v>
      </c>
      <c r="F411" s="25">
        <f t="shared" si="481"/>
        <v>70300</v>
      </c>
      <c r="I411" s="15">
        <f>I382</f>
        <v>0</v>
      </c>
      <c r="J411" s="15">
        <f t="shared" ref="J411:AR411" si="483">J382</f>
        <v>3700</v>
      </c>
      <c r="K411" s="15">
        <f t="shared" si="483"/>
        <v>3700</v>
      </c>
      <c r="L411" s="15">
        <f t="shared" si="483"/>
        <v>3700</v>
      </c>
      <c r="M411" s="15">
        <f t="shared" si="483"/>
        <v>3700</v>
      </c>
      <c r="N411" s="15">
        <f t="shared" si="483"/>
        <v>3700</v>
      </c>
      <c r="O411" s="15">
        <f t="shared" si="483"/>
        <v>3700</v>
      </c>
      <c r="P411" s="15">
        <f t="shared" si="483"/>
        <v>3700</v>
      </c>
      <c r="Q411" s="15">
        <f t="shared" si="483"/>
        <v>3700</v>
      </c>
      <c r="R411" s="15">
        <f t="shared" si="483"/>
        <v>3700</v>
      </c>
      <c r="S411" s="15">
        <f t="shared" si="483"/>
        <v>3700</v>
      </c>
      <c r="T411" s="15">
        <f t="shared" si="483"/>
        <v>3700</v>
      </c>
      <c r="U411" s="15">
        <f t="shared" si="483"/>
        <v>3700</v>
      </c>
      <c r="V411" s="15">
        <f t="shared" si="483"/>
        <v>3700</v>
      </c>
      <c r="W411" s="15">
        <f t="shared" si="483"/>
        <v>3700</v>
      </c>
      <c r="X411" s="15">
        <f t="shared" si="483"/>
        <v>3700</v>
      </c>
      <c r="Y411" s="15">
        <f t="shared" si="483"/>
        <v>3700</v>
      </c>
      <c r="Z411" s="15">
        <f t="shared" si="483"/>
        <v>3700</v>
      </c>
      <c r="AA411" s="15">
        <f t="shared" si="483"/>
        <v>3700</v>
      </c>
      <c r="AB411" s="15">
        <f t="shared" si="483"/>
        <v>3700</v>
      </c>
      <c r="AC411" s="15">
        <f t="shared" si="483"/>
        <v>0</v>
      </c>
      <c r="AD411" s="15">
        <f t="shared" si="483"/>
        <v>0</v>
      </c>
      <c r="AE411" s="15">
        <f t="shared" si="483"/>
        <v>0</v>
      </c>
      <c r="AF411" s="15">
        <f t="shared" si="483"/>
        <v>0</v>
      </c>
      <c r="AG411" s="15">
        <f t="shared" si="483"/>
        <v>0</v>
      </c>
      <c r="AH411" s="15">
        <f t="shared" si="483"/>
        <v>0</v>
      </c>
      <c r="AI411" s="15">
        <f t="shared" si="483"/>
        <v>0</v>
      </c>
      <c r="AJ411" s="15">
        <f t="shared" si="483"/>
        <v>0</v>
      </c>
      <c r="AK411" s="15">
        <f t="shared" si="483"/>
        <v>0</v>
      </c>
      <c r="AL411" s="15">
        <f t="shared" si="483"/>
        <v>0</v>
      </c>
      <c r="AM411" s="15">
        <f t="shared" si="483"/>
        <v>0</v>
      </c>
      <c r="AN411" s="15">
        <f t="shared" si="483"/>
        <v>0</v>
      </c>
      <c r="AO411" s="15">
        <f t="shared" si="483"/>
        <v>0</v>
      </c>
      <c r="AP411" s="15">
        <f t="shared" si="483"/>
        <v>0</v>
      </c>
      <c r="AQ411" s="15">
        <f t="shared" si="483"/>
        <v>0</v>
      </c>
      <c r="AR411" s="15">
        <f t="shared" si="483"/>
        <v>0</v>
      </c>
      <c r="AT411" s="39" t="s">
        <v>47</v>
      </c>
      <c r="AU411" s="39" t="s">
        <v>57</v>
      </c>
      <c r="AV411" s="39" t="s">
        <v>57</v>
      </c>
      <c r="AW411" s="39" t="s">
        <v>57</v>
      </c>
      <c r="AX411" s="39" t="s">
        <v>57</v>
      </c>
      <c r="AY411" s="39" t="s">
        <v>57</v>
      </c>
      <c r="AZ411" s="39" t="s">
        <v>57</v>
      </c>
      <c r="BA411" s="39" t="s">
        <v>57</v>
      </c>
      <c r="BB411" s="39" t="s">
        <v>57</v>
      </c>
      <c r="BC411" s="39" t="s">
        <v>57</v>
      </c>
      <c r="BE411" s="8"/>
      <c r="BF411" s="8"/>
      <c r="BG411" s="8"/>
      <c r="BH411" s="8"/>
      <c r="BI411" s="8"/>
      <c r="BJ411" s="8"/>
      <c r="BK411" s="8"/>
      <c r="BL411" s="8"/>
      <c r="BM411" s="8"/>
      <c r="BN411" s="8"/>
    </row>
    <row r="412" spans="3:66" outlineLevel="1">
      <c r="D412" t="str">
        <f>INDEX($AT412:$BC412,MATCH(General!$F$14,$AT$4:$BC$4,0))</f>
        <v>External sub-contracting</v>
      </c>
      <c r="E412" s="11" t="str">
        <f>General!$F$16</f>
        <v>EUR</v>
      </c>
      <c r="F412" s="25">
        <f t="shared" si="481"/>
        <v>0</v>
      </c>
      <c r="I412" s="15">
        <f>I393</f>
        <v>0</v>
      </c>
      <c r="J412" s="15">
        <f t="shared" ref="J412:AR412" si="484">J393</f>
        <v>0</v>
      </c>
      <c r="K412" s="15">
        <f t="shared" si="484"/>
        <v>0</v>
      </c>
      <c r="L412" s="15">
        <f t="shared" si="484"/>
        <v>0</v>
      </c>
      <c r="M412" s="15">
        <f t="shared" si="484"/>
        <v>0</v>
      </c>
      <c r="N412" s="15">
        <f t="shared" si="484"/>
        <v>0</v>
      </c>
      <c r="O412" s="15">
        <f t="shared" si="484"/>
        <v>0</v>
      </c>
      <c r="P412" s="15">
        <f t="shared" si="484"/>
        <v>0</v>
      </c>
      <c r="Q412" s="15">
        <f t="shared" si="484"/>
        <v>0</v>
      </c>
      <c r="R412" s="15">
        <f t="shared" si="484"/>
        <v>0</v>
      </c>
      <c r="S412" s="15">
        <f t="shared" si="484"/>
        <v>0</v>
      </c>
      <c r="T412" s="15">
        <f t="shared" si="484"/>
        <v>0</v>
      </c>
      <c r="U412" s="15">
        <f t="shared" si="484"/>
        <v>0</v>
      </c>
      <c r="V412" s="15">
        <f t="shared" si="484"/>
        <v>0</v>
      </c>
      <c r="W412" s="15">
        <f t="shared" si="484"/>
        <v>0</v>
      </c>
      <c r="X412" s="15">
        <f t="shared" si="484"/>
        <v>0</v>
      </c>
      <c r="Y412" s="15">
        <f t="shared" si="484"/>
        <v>0</v>
      </c>
      <c r="Z412" s="15">
        <f t="shared" si="484"/>
        <v>0</v>
      </c>
      <c r="AA412" s="15">
        <f t="shared" si="484"/>
        <v>0</v>
      </c>
      <c r="AB412" s="15">
        <f t="shared" si="484"/>
        <v>0</v>
      </c>
      <c r="AC412" s="15">
        <f t="shared" si="484"/>
        <v>0</v>
      </c>
      <c r="AD412" s="15">
        <f t="shared" si="484"/>
        <v>0</v>
      </c>
      <c r="AE412" s="15">
        <f t="shared" si="484"/>
        <v>0</v>
      </c>
      <c r="AF412" s="15">
        <f t="shared" si="484"/>
        <v>0</v>
      </c>
      <c r="AG412" s="15">
        <f t="shared" si="484"/>
        <v>0</v>
      </c>
      <c r="AH412" s="15">
        <f t="shared" si="484"/>
        <v>0</v>
      </c>
      <c r="AI412" s="15">
        <f t="shared" si="484"/>
        <v>0</v>
      </c>
      <c r="AJ412" s="15">
        <f t="shared" si="484"/>
        <v>0</v>
      </c>
      <c r="AK412" s="15">
        <f t="shared" si="484"/>
        <v>0</v>
      </c>
      <c r="AL412" s="15">
        <f t="shared" si="484"/>
        <v>0</v>
      </c>
      <c r="AM412" s="15">
        <f t="shared" si="484"/>
        <v>0</v>
      </c>
      <c r="AN412" s="15">
        <f t="shared" si="484"/>
        <v>0</v>
      </c>
      <c r="AO412" s="15">
        <f t="shared" si="484"/>
        <v>0</v>
      </c>
      <c r="AP412" s="15">
        <f t="shared" si="484"/>
        <v>0</v>
      </c>
      <c r="AQ412" s="15">
        <f t="shared" si="484"/>
        <v>0</v>
      </c>
      <c r="AR412" s="15">
        <f t="shared" si="484"/>
        <v>0</v>
      </c>
      <c r="AT412" s="39" t="s">
        <v>80</v>
      </c>
      <c r="AU412" s="39" t="s">
        <v>57</v>
      </c>
      <c r="AV412" s="39" t="s">
        <v>57</v>
      </c>
      <c r="AW412" s="39" t="s">
        <v>57</v>
      </c>
      <c r="AX412" s="39" t="s">
        <v>57</v>
      </c>
      <c r="AY412" s="39" t="s">
        <v>57</v>
      </c>
      <c r="AZ412" s="39" t="s">
        <v>57</v>
      </c>
      <c r="BA412" s="39" t="s">
        <v>57</v>
      </c>
      <c r="BB412" s="39" t="s">
        <v>57</v>
      </c>
      <c r="BC412" s="39" t="s">
        <v>57</v>
      </c>
      <c r="BE412" s="8"/>
      <c r="BF412" s="8"/>
      <c r="BG412" s="8"/>
      <c r="BH412" s="8"/>
      <c r="BI412" s="8"/>
      <c r="BJ412" s="8"/>
      <c r="BK412" s="8"/>
      <c r="BL412" s="8"/>
      <c r="BM412" s="8"/>
      <c r="BN412" s="8"/>
    </row>
    <row r="413" spans="3:66" outlineLevel="1">
      <c r="D413" t="str">
        <f>INDEX($AT413:$BC413,MATCH(General!$F$14,$AT$4:$BC$4,0))</f>
        <v>Other</v>
      </c>
      <c r="E413" s="11" t="str">
        <f>General!$F$16</f>
        <v>EUR</v>
      </c>
      <c r="F413" s="25">
        <f t="shared" si="481"/>
        <v>0</v>
      </c>
      <c r="I413" s="15">
        <f>I404</f>
        <v>0</v>
      </c>
      <c r="J413" s="15">
        <f t="shared" ref="J413:AR413" si="485">J404</f>
        <v>0</v>
      </c>
      <c r="K413" s="15">
        <f t="shared" si="485"/>
        <v>0</v>
      </c>
      <c r="L413" s="15">
        <f t="shared" si="485"/>
        <v>0</v>
      </c>
      <c r="M413" s="15">
        <f t="shared" si="485"/>
        <v>0</v>
      </c>
      <c r="N413" s="15">
        <f t="shared" si="485"/>
        <v>0</v>
      </c>
      <c r="O413" s="15">
        <f t="shared" si="485"/>
        <v>0</v>
      </c>
      <c r="P413" s="15">
        <f t="shared" si="485"/>
        <v>0</v>
      </c>
      <c r="Q413" s="15">
        <f t="shared" si="485"/>
        <v>0</v>
      </c>
      <c r="R413" s="15">
        <f t="shared" si="485"/>
        <v>0</v>
      </c>
      <c r="S413" s="15">
        <f t="shared" si="485"/>
        <v>0</v>
      </c>
      <c r="T413" s="15">
        <f t="shared" si="485"/>
        <v>0</v>
      </c>
      <c r="U413" s="15">
        <f t="shared" si="485"/>
        <v>0</v>
      </c>
      <c r="V413" s="15">
        <f t="shared" si="485"/>
        <v>0</v>
      </c>
      <c r="W413" s="15">
        <f t="shared" si="485"/>
        <v>0</v>
      </c>
      <c r="X413" s="15">
        <f t="shared" si="485"/>
        <v>0</v>
      </c>
      <c r="Y413" s="15">
        <f t="shared" si="485"/>
        <v>0</v>
      </c>
      <c r="Z413" s="15">
        <f t="shared" si="485"/>
        <v>0</v>
      </c>
      <c r="AA413" s="15">
        <f t="shared" si="485"/>
        <v>0</v>
      </c>
      <c r="AB413" s="15">
        <f t="shared" si="485"/>
        <v>0</v>
      </c>
      <c r="AC413" s="15">
        <f t="shared" si="485"/>
        <v>0</v>
      </c>
      <c r="AD413" s="15">
        <f t="shared" si="485"/>
        <v>0</v>
      </c>
      <c r="AE413" s="15">
        <f t="shared" si="485"/>
        <v>0</v>
      </c>
      <c r="AF413" s="15">
        <f t="shared" si="485"/>
        <v>0</v>
      </c>
      <c r="AG413" s="15">
        <f t="shared" si="485"/>
        <v>0</v>
      </c>
      <c r="AH413" s="15">
        <f t="shared" si="485"/>
        <v>0</v>
      </c>
      <c r="AI413" s="15">
        <f t="shared" si="485"/>
        <v>0</v>
      </c>
      <c r="AJ413" s="15">
        <f t="shared" si="485"/>
        <v>0</v>
      </c>
      <c r="AK413" s="15">
        <f t="shared" si="485"/>
        <v>0</v>
      </c>
      <c r="AL413" s="15">
        <f t="shared" si="485"/>
        <v>0</v>
      </c>
      <c r="AM413" s="15">
        <f t="shared" si="485"/>
        <v>0</v>
      </c>
      <c r="AN413" s="15">
        <f t="shared" si="485"/>
        <v>0</v>
      </c>
      <c r="AO413" s="15">
        <f t="shared" si="485"/>
        <v>0</v>
      </c>
      <c r="AP413" s="15">
        <f t="shared" si="485"/>
        <v>0</v>
      </c>
      <c r="AQ413" s="15">
        <f t="shared" si="485"/>
        <v>0</v>
      </c>
      <c r="AR413" s="15">
        <f t="shared" si="485"/>
        <v>0</v>
      </c>
      <c r="AT413" s="39" t="s">
        <v>56</v>
      </c>
      <c r="AU413" s="39" t="s">
        <v>57</v>
      </c>
      <c r="AV413" s="39" t="s">
        <v>57</v>
      </c>
      <c r="AW413" s="39" t="s">
        <v>57</v>
      </c>
      <c r="AX413" s="39" t="s">
        <v>57</v>
      </c>
      <c r="AY413" s="39" t="s">
        <v>57</v>
      </c>
      <c r="AZ413" s="39" t="s">
        <v>57</v>
      </c>
      <c r="BA413" s="39" t="s">
        <v>57</v>
      </c>
      <c r="BB413" s="39" t="s">
        <v>57</v>
      </c>
      <c r="BC413" s="39" t="s">
        <v>57</v>
      </c>
      <c r="BE413" s="8"/>
      <c r="BF413" s="8"/>
      <c r="BG413" s="8"/>
      <c r="BH413" s="8"/>
      <c r="BI413" s="8"/>
      <c r="BJ413" s="8"/>
      <c r="BK413" s="8"/>
      <c r="BL413" s="8"/>
      <c r="BM413" s="8"/>
      <c r="BN413" s="8"/>
    </row>
    <row r="414" spans="3:66" outlineLevel="1">
      <c r="D414" s="2" t="str">
        <f>INDEX($AT414:$BC414,MATCH(General!$F$14,$AT$4:$BC$4,0))</f>
        <v>Total cost</v>
      </c>
      <c r="E414" s="17" t="str">
        <f>General!$F$16</f>
        <v>EUR</v>
      </c>
      <c r="F414" s="28">
        <f t="shared" si="481"/>
        <v>370529.08863349183</v>
      </c>
      <c r="I414" s="16">
        <f>SUM(I410:I413)</f>
        <v>0</v>
      </c>
      <c r="J414" s="16">
        <f t="shared" ref="J414:AR414" si="486">SUM(J410:J413)</f>
        <v>19501.530980710093</v>
      </c>
      <c r="K414" s="16">
        <f t="shared" si="486"/>
        <v>19501.530980710093</v>
      </c>
      <c r="L414" s="16">
        <f t="shared" si="486"/>
        <v>19501.530980710093</v>
      </c>
      <c r="M414" s="16">
        <f t="shared" si="486"/>
        <v>19501.530980710093</v>
      </c>
      <c r="N414" s="16">
        <f t="shared" si="486"/>
        <v>19501.530980710093</v>
      </c>
      <c r="O414" s="16">
        <f t="shared" si="486"/>
        <v>19501.530980710093</v>
      </c>
      <c r="P414" s="16">
        <f t="shared" si="486"/>
        <v>19501.530980710093</v>
      </c>
      <c r="Q414" s="16">
        <f t="shared" si="486"/>
        <v>19501.530980710093</v>
      </c>
      <c r="R414" s="16">
        <f t="shared" si="486"/>
        <v>19501.530980710093</v>
      </c>
      <c r="S414" s="16">
        <f t="shared" si="486"/>
        <v>19501.530980710093</v>
      </c>
      <c r="T414" s="16">
        <f t="shared" si="486"/>
        <v>19501.530980710093</v>
      </c>
      <c r="U414" s="16">
        <f t="shared" si="486"/>
        <v>19501.530980710093</v>
      </c>
      <c r="V414" s="16">
        <f t="shared" si="486"/>
        <v>19501.530980710093</v>
      </c>
      <c r="W414" s="16">
        <f t="shared" si="486"/>
        <v>19501.530980710093</v>
      </c>
      <c r="X414" s="16">
        <f t="shared" si="486"/>
        <v>19501.530980710093</v>
      </c>
      <c r="Y414" s="16">
        <f t="shared" si="486"/>
        <v>19501.530980710093</v>
      </c>
      <c r="Z414" s="16">
        <f t="shared" si="486"/>
        <v>19501.530980710093</v>
      </c>
      <c r="AA414" s="16">
        <f t="shared" si="486"/>
        <v>19501.530980710093</v>
      </c>
      <c r="AB414" s="16">
        <f t="shared" si="486"/>
        <v>19501.530980710093</v>
      </c>
      <c r="AC414" s="16">
        <f t="shared" si="486"/>
        <v>0</v>
      </c>
      <c r="AD414" s="16">
        <f t="shared" si="486"/>
        <v>0</v>
      </c>
      <c r="AE414" s="16">
        <f t="shared" si="486"/>
        <v>0</v>
      </c>
      <c r="AF414" s="16">
        <f t="shared" si="486"/>
        <v>0</v>
      </c>
      <c r="AG414" s="16">
        <f t="shared" si="486"/>
        <v>0</v>
      </c>
      <c r="AH414" s="16">
        <f t="shared" si="486"/>
        <v>0</v>
      </c>
      <c r="AI414" s="16">
        <f t="shared" si="486"/>
        <v>0</v>
      </c>
      <c r="AJ414" s="16">
        <f t="shared" si="486"/>
        <v>0</v>
      </c>
      <c r="AK414" s="16">
        <f t="shared" si="486"/>
        <v>0</v>
      </c>
      <c r="AL414" s="16">
        <f t="shared" si="486"/>
        <v>0</v>
      </c>
      <c r="AM414" s="16">
        <f t="shared" si="486"/>
        <v>0</v>
      </c>
      <c r="AN414" s="16">
        <f t="shared" si="486"/>
        <v>0</v>
      </c>
      <c r="AO414" s="16">
        <f t="shared" si="486"/>
        <v>0</v>
      </c>
      <c r="AP414" s="16">
        <f t="shared" si="486"/>
        <v>0</v>
      </c>
      <c r="AQ414" s="16">
        <f t="shared" si="486"/>
        <v>0</v>
      </c>
      <c r="AR414" s="16">
        <f t="shared" si="486"/>
        <v>0</v>
      </c>
      <c r="AT414" s="39" t="s">
        <v>69</v>
      </c>
      <c r="AU414" s="39" t="s">
        <v>57</v>
      </c>
      <c r="AV414" s="39" t="s">
        <v>57</v>
      </c>
      <c r="AW414" s="39" t="s">
        <v>57</v>
      </c>
      <c r="AX414" s="39" t="s">
        <v>57</v>
      </c>
      <c r="AY414" s="39" t="s">
        <v>57</v>
      </c>
      <c r="AZ414" s="39" t="s">
        <v>57</v>
      </c>
      <c r="BA414" s="39" t="s">
        <v>57</v>
      </c>
      <c r="BB414" s="39" t="s">
        <v>57</v>
      </c>
      <c r="BC414" s="39" t="s">
        <v>57</v>
      </c>
      <c r="BE414" s="8"/>
      <c r="BF414" s="8"/>
      <c r="BG414" s="8"/>
      <c r="BH414" s="8"/>
      <c r="BI414" s="8"/>
      <c r="BJ414" s="8"/>
      <c r="BK414" s="8"/>
      <c r="BL414" s="8"/>
      <c r="BM414" s="8"/>
      <c r="BN414" s="8"/>
    </row>
    <row r="415" spans="3:66" outlineLevel="1">
      <c r="E415" s="11"/>
    </row>
    <row r="416" spans="3:66" outlineLevel="1">
      <c r="D416" t="str">
        <f>INDEX($AT416:$BC416,MATCH(General!$F$14,$AT$4:$BC$4,0))</f>
        <v>Energy costs</v>
      </c>
      <c r="E416" s="11" t="str">
        <f>General!$F$16</f>
        <v>EUR</v>
      </c>
      <c r="F416" s="25">
        <f t="shared" ref="F416:F420" si="487">SUM(I416:AR416)</f>
        <v>346488.44454955118</v>
      </c>
      <c r="I416" s="15">
        <f t="shared" ref="I416" si="488">SUM(I319,I328,I337,I346,I355,I364,I373)</f>
        <v>0</v>
      </c>
      <c r="J416" s="15">
        <f t="shared" ref="J416:AR416" si="489">SUM(J319,J328,J337,J346,J355,J364,J373)</f>
        <v>18236.233923660588</v>
      </c>
      <c r="K416" s="15">
        <f t="shared" si="489"/>
        <v>18236.233923660588</v>
      </c>
      <c r="L416" s="15">
        <f t="shared" si="489"/>
        <v>18236.233923660588</v>
      </c>
      <c r="M416" s="15">
        <f t="shared" si="489"/>
        <v>18236.233923660588</v>
      </c>
      <c r="N416" s="15">
        <f t="shared" si="489"/>
        <v>18236.233923660588</v>
      </c>
      <c r="O416" s="15">
        <f t="shared" si="489"/>
        <v>18236.233923660588</v>
      </c>
      <c r="P416" s="15">
        <f t="shared" si="489"/>
        <v>18236.233923660588</v>
      </c>
      <c r="Q416" s="15">
        <f t="shared" si="489"/>
        <v>18236.233923660588</v>
      </c>
      <c r="R416" s="15">
        <f t="shared" si="489"/>
        <v>18236.233923660588</v>
      </c>
      <c r="S416" s="15">
        <f t="shared" si="489"/>
        <v>18236.233923660588</v>
      </c>
      <c r="T416" s="15">
        <f t="shared" si="489"/>
        <v>18236.233923660588</v>
      </c>
      <c r="U416" s="15">
        <f t="shared" si="489"/>
        <v>18236.233923660588</v>
      </c>
      <c r="V416" s="15">
        <f t="shared" si="489"/>
        <v>18236.233923660588</v>
      </c>
      <c r="W416" s="15">
        <f t="shared" si="489"/>
        <v>18236.233923660588</v>
      </c>
      <c r="X416" s="15">
        <f t="shared" si="489"/>
        <v>18236.233923660588</v>
      </c>
      <c r="Y416" s="15">
        <f t="shared" si="489"/>
        <v>18236.233923660588</v>
      </c>
      <c r="Z416" s="15">
        <f t="shared" si="489"/>
        <v>18236.233923660588</v>
      </c>
      <c r="AA416" s="15">
        <f t="shared" si="489"/>
        <v>18236.233923660588</v>
      </c>
      <c r="AB416" s="15">
        <f t="shared" si="489"/>
        <v>18236.233923660588</v>
      </c>
      <c r="AC416" s="15">
        <f t="shared" si="489"/>
        <v>0</v>
      </c>
      <c r="AD416" s="15">
        <f t="shared" si="489"/>
        <v>0</v>
      </c>
      <c r="AE416" s="15">
        <f t="shared" si="489"/>
        <v>0</v>
      </c>
      <c r="AF416" s="15">
        <f t="shared" si="489"/>
        <v>0</v>
      </c>
      <c r="AG416" s="15">
        <f t="shared" si="489"/>
        <v>0</v>
      </c>
      <c r="AH416" s="15">
        <f t="shared" si="489"/>
        <v>0</v>
      </c>
      <c r="AI416" s="15">
        <f t="shared" si="489"/>
        <v>0</v>
      </c>
      <c r="AJ416" s="15">
        <f t="shared" si="489"/>
        <v>0</v>
      </c>
      <c r="AK416" s="15">
        <f t="shared" si="489"/>
        <v>0</v>
      </c>
      <c r="AL416" s="15">
        <f t="shared" si="489"/>
        <v>0</v>
      </c>
      <c r="AM416" s="15">
        <f t="shared" si="489"/>
        <v>0</v>
      </c>
      <c r="AN416" s="15">
        <f t="shared" si="489"/>
        <v>0</v>
      </c>
      <c r="AO416" s="15">
        <f t="shared" si="489"/>
        <v>0</v>
      </c>
      <c r="AP416" s="15">
        <f t="shared" si="489"/>
        <v>0</v>
      </c>
      <c r="AQ416" s="15">
        <f t="shared" si="489"/>
        <v>0</v>
      </c>
      <c r="AR416" s="15">
        <f t="shared" si="489"/>
        <v>0</v>
      </c>
      <c r="AT416" s="39" t="s">
        <v>81</v>
      </c>
      <c r="AU416" s="39" t="s">
        <v>57</v>
      </c>
      <c r="AV416" s="39" t="s">
        <v>57</v>
      </c>
      <c r="AW416" s="39" t="s">
        <v>57</v>
      </c>
      <c r="AX416" s="39" t="s">
        <v>57</v>
      </c>
      <c r="AY416" s="39" t="s">
        <v>57</v>
      </c>
      <c r="AZ416" s="39" t="s">
        <v>57</v>
      </c>
      <c r="BA416" s="39" t="s">
        <v>57</v>
      </c>
      <c r="BB416" s="39" t="s">
        <v>57</v>
      </c>
      <c r="BC416" s="39" t="s">
        <v>57</v>
      </c>
      <c r="BE416" s="8"/>
      <c r="BF416" s="8"/>
      <c r="BG416" s="8"/>
      <c r="BH416" s="8"/>
      <c r="BI416" s="8"/>
      <c r="BJ416" s="8"/>
      <c r="BK416" s="8"/>
      <c r="BL416" s="8"/>
      <c r="BM416" s="8"/>
      <c r="BN416" s="8"/>
    </row>
    <row r="417" spans="1:66" outlineLevel="1">
      <c r="D417" t="str">
        <f>INDEX($AT417:$BC417,MATCH(General!$F$14,$AT$4:$BC$4,0))</f>
        <v>Maintenance costs</v>
      </c>
      <c r="E417" s="11" t="str">
        <f>General!$F$16</f>
        <v>EUR</v>
      </c>
      <c r="F417" s="25">
        <f t="shared" si="487"/>
        <v>86469</v>
      </c>
      <c r="I417" s="15">
        <f t="shared" ref="I417" si="490">I384</f>
        <v>0</v>
      </c>
      <c r="J417" s="15">
        <f t="shared" ref="J417:AR417" si="491">J384</f>
        <v>4551</v>
      </c>
      <c r="K417" s="15">
        <f t="shared" si="491"/>
        <v>4551</v>
      </c>
      <c r="L417" s="15">
        <f t="shared" si="491"/>
        <v>4551</v>
      </c>
      <c r="M417" s="15">
        <f t="shared" si="491"/>
        <v>4551</v>
      </c>
      <c r="N417" s="15">
        <f t="shared" si="491"/>
        <v>4551</v>
      </c>
      <c r="O417" s="15">
        <f t="shared" si="491"/>
        <v>4551</v>
      </c>
      <c r="P417" s="15">
        <f t="shared" si="491"/>
        <v>4551</v>
      </c>
      <c r="Q417" s="15">
        <f t="shared" si="491"/>
        <v>4551</v>
      </c>
      <c r="R417" s="15">
        <f t="shared" si="491"/>
        <v>4551</v>
      </c>
      <c r="S417" s="15">
        <f t="shared" si="491"/>
        <v>4551</v>
      </c>
      <c r="T417" s="15">
        <f t="shared" si="491"/>
        <v>4551</v>
      </c>
      <c r="U417" s="15">
        <f t="shared" si="491"/>
        <v>4551</v>
      </c>
      <c r="V417" s="15">
        <f t="shared" si="491"/>
        <v>4551</v>
      </c>
      <c r="W417" s="15">
        <f t="shared" si="491"/>
        <v>4551</v>
      </c>
      <c r="X417" s="15">
        <f t="shared" si="491"/>
        <v>4551</v>
      </c>
      <c r="Y417" s="15">
        <f t="shared" si="491"/>
        <v>4551</v>
      </c>
      <c r="Z417" s="15">
        <f t="shared" si="491"/>
        <v>4551</v>
      </c>
      <c r="AA417" s="15">
        <f t="shared" si="491"/>
        <v>4551</v>
      </c>
      <c r="AB417" s="15">
        <f t="shared" si="491"/>
        <v>4551</v>
      </c>
      <c r="AC417" s="15">
        <f t="shared" si="491"/>
        <v>0</v>
      </c>
      <c r="AD417" s="15">
        <f t="shared" si="491"/>
        <v>0</v>
      </c>
      <c r="AE417" s="15">
        <f t="shared" si="491"/>
        <v>0</v>
      </c>
      <c r="AF417" s="15">
        <f t="shared" si="491"/>
        <v>0</v>
      </c>
      <c r="AG417" s="15">
        <f t="shared" si="491"/>
        <v>0</v>
      </c>
      <c r="AH417" s="15">
        <f t="shared" si="491"/>
        <v>0</v>
      </c>
      <c r="AI417" s="15">
        <f t="shared" si="491"/>
        <v>0</v>
      </c>
      <c r="AJ417" s="15">
        <f t="shared" si="491"/>
        <v>0</v>
      </c>
      <c r="AK417" s="15">
        <f t="shared" si="491"/>
        <v>0</v>
      </c>
      <c r="AL417" s="15">
        <f t="shared" si="491"/>
        <v>0</v>
      </c>
      <c r="AM417" s="15">
        <f t="shared" si="491"/>
        <v>0</v>
      </c>
      <c r="AN417" s="15">
        <f t="shared" si="491"/>
        <v>0</v>
      </c>
      <c r="AO417" s="15">
        <f t="shared" si="491"/>
        <v>0</v>
      </c>
      <c r="AP417" s="15">
        <f t="shared" si="491"/>
        <v>0</v>
      </c>
      <c r="AQ417" s="15">
        <f t="shared" si="491"/>
        <v>0</v>
      </c>
      <c r="AR417" s="15">
        <f t="shared" si="491"/>
        <v>0</v>
      </c>
      <c r="AT417" s="39" t="s">
        <v>47</v>
      </c>
      <c r="AU417" s="39" t="s">
        <v>57</v>
      </c>
      <c r="AV417" s="39" t="s">
        <v>57</v>
      </c>
      <c r="AW417" s="39" t="s">
        <v>57</v>
      </c>
      <c r="AX417" s="39" t="s">
        <v>57</v>
      </c>
      <c r="AY417" s="39" t="s">
        <v>57</v>
      </c>
      <c r="AZ417" s="39" t="s">
        <v>57</v>
      </c>
      <c r="BA417" s="39" t="s">
        <v>57</v>
      </c>
      <c r="BB417" s="39" t="s">
        <v>57</v>
      </c>
      <c r="BC417" s="39" t="s">
        <v>57</v>
      </c>
      <c r="BE417" s="8"/>
      <c r="BF417" s="8"/>
      <c r="BG417" s="8"/>
      <c r="BH417" s="8"/>
      <c r="BI417" s="8"/>
      <c r="BJ417" s="8"/>
      <c r="BK417" s="8"/>
      <c r="BL417" s="8"/>
      <c r="BM417" s="8"/>
      <c r="BN417" s="8"/>
    </row>
    <row r="418" spans="1:66" outlineLevel="1">
      <c r="D418" t="str">
        <f>INDEX($AT418:$BC418,MATCH(General!$F$14,$AT$4:$BC$4,0))</f>
        <v>External sub-contracting</v>
      </c>
      <c r="E418" s="11" t="str">
        <f>General!$F$16</f>
        <v>EUR</v>
      </c>
      <c r="F418" s="25">
        <f t="shared" si="487"/>
        <v>0</v>
      </c>
      <c r="I418" s="15">
        <f t="shared" ref="I418" si="492">I395</f>
        <v>0</v>
      </c>
      <c r="J418" s="15">
        <f t="shared" ref="J418:AR418" si="493">J395</f>
        <v>0</v>
      </c>
      <c r="K418" s="15">
        <f t="shared" si="493"/>
        <v>0</v>
      </c>
      <c r="L418" s="15">
        <f t="shared" si="493"/>
        <v>0</v>
      </c>
      <c r="M418" s="15">
        <f t="shared" si="493"/>
        <v>0</v>
      </c>
      <c r="N418" s="15">
        <f t="shared" si="493"/>
        <v>0</v>
      </c>
      <c r="O418" s="15">
        <f t="shared" si="493"/>
        <v>0</v>
      </c>
      <c r="P418" s="15">
        <f t="shared" si="493"/>
        <v>0</v>
      </c>
      <c r="Q418" s="15">
        <f t="shared" si="493"/>
        <v>0</v>
      </c>
      <c r="R418" s="15">
        <f t="shared" si="493"/>
        <v>0</v>
      </c>
      <c r="S418" s="15">
        <f t="shared" si="493"/>
        <v>0</v>
      </c>
      <c r="T418" s="15">
        <f t="shared" si="493"/>
        <v>0</v>
      </c>
      <c r="U418" s="15">
        <f t="shared" si="493"/>
        <v>0</v>
      </c>
      <c r="V418" s="15">
        <f t="shared" si="493"/>
        <v>0</v>
      </c>
      <c r="W418" s="15">
        <f t="shared" si="493"/>
        <v>0</v>
      </c>
      <c r="X418" s="15">
        <f t="shared" si="493"/>
        <v>0</v>
      </c>
      <c r="Y418" s="15">
        <f t="shared" si="493"/>
        <v>0</v>
      </c>
      <c r="Z418" s="15">
        <f t="shared" si="493"/>
        <v>0</v>
      </c>
      <c r="AA418" s="15">
        <f t="shared" si="493"/>
        <v>0</v>
      </c>
      <c r="AB418" s="15">
        <f t="shared" si="493"/>
        <v>0</v>
      </c>
      <c r="AC418" s="15">
        <f t="shared" si="493"/>
        <v>0</v>
      </c>
      <c r="AD418" s="15">
        <f t="shared" si="493"/>
        <v>0</v>
      </c>
      <c r="AE418" s="15">
        <f t="shared" si="493"/>
        <v>0</v>
      </c>
      <c r="AF418" s="15">
        <f t="shared" si="493"/>
        <v>0</v>
      </c>
      <c r="AG418" s="15">
        <f t="shared" si="493"/>
        <v>0</v>
      </c>
      <c r="AH418" s="15">
        <f t="shared" si="493"/>
        <v>0</v>
      </c>
      <c r="AI418" s="15">
        <f t="shared" si="493"/>
        <v>0</v>
      </c>
      <c r="AJ418" s="15">
        <f t="shared" si="493"/>
        <v>0</v>
      </c>
      <c r="AK418" s="15">
        <f t="shared" si="493"/>
        <v>0</v>
      </c>
      <c r="AL418" s="15">
        <f t="shared" si="493"/>
        <v>0</v>
      </c>
      <c r="AM418" s="15">
        <f t="shared" si="493"/>
        <v>0</v>
      </c>
      <c r="AN418" s="15">
        <f t="shared" si="493"/>
        <v>0</v>
      </c>
      <c r="AO418" s="15">
        <f t="shared" si="493"/>
        <v>0</v>
      </c>
      <c r="AP418" s="15">
        <f t="shared" si="493"/>
        <v>0</v>
      </c>
      <c r="AQ418" s="15">
        <f t="shared" si="493"/>
        <v>0</v>
      </c>
      <c r="AR418" s="15">
        <f t="shared" si="493"/>
        <v>0</v>
      </c>
      <c r="AT418" s="39" t="s">
        <v>80</v>
      </c>
      <c r="AU418" s="39" t="s">
        <v>57</v>
      </c>
      <c r="AV418" s="39" t="s">
        <v>57</v>
      </c>
      <c r="AW418" s="39" t="s">
        <v>57</v>
      </c>
      <c r="AX418" s="39" t="s">
        <v>57</v>
      </c>
      <c r="AY418" s="39" t="s">
        <v>57</v>
      </c>
      <c r="AZ418" s="39" t="s">
        <v>57</v>
      </c>
      <c r="BA418" s="39" t="s">
        <v>57</v>
      </c>
      <c r="BB418" s="39" t="s">
        <v>57</v>
      </c>
      <c r="BC418" s="39" t="s">
        <v>57</v>
      </c>
      <c r="BE418" s="8"/>
      <c r="BF418" s="8"/>
      <c r="BG418" s="8"/>
      <c r="BH418" s="8"/>
      <c r="BI418" s="8"/>
      <c r="BJ418" s="8"/>
      <c r="BK418" s="8"/>
      <c r="BL418" s="8"/>
      <c r="BM418" s="8"/>
      <c r="BN418" s="8"/>
    </row>
    <row r="419" spans="1:66" outlineLevel="1">
      <c r="D419" t="str">
        <f>INDEX($AT419:$BC419,MATCH(General!$F$14,$AT$4:$BC$4,0))</f>
        <v>Other</v>
      </c>
      <c r="E419" s="11" t="str">
        <f>General!$F$16</f>
        <v>EUR</v>
      </c>
      <c r="F419" s="25">
        <f t="shared" si="487"/>
        <v>0</v>
      </c>
      <c r="I419" s="15">
        <f>I406</f>
        <v>0</v>
      </c>
      <c r="J419" s="15">
        <f t="shared" ref="J419:AR419" si="494">J406</f>
        <v>0</v>
      </c>
      <c r="K419" s="15">
        <f t="shared" si="494"/>
        <v>0</v>
      </c>
      <c r="L419" s="15">
        <f t="shared" si="494"/>
        <v>0</v>
      </c>
      <c r="M419" s="15">
        <f t="shared" si="494"/>
        <v>0</v>
      </c>
      <c r="N419" s="15">
        <f t="shared" si="494"/>
        <v>0</v>
      </c>
      <c r="O419" s="15">
        <f t="shared" si="494"/>
        <v>0</v>
      </c>
      <c r="P419" s="15">
        <f t="shared" si="494"/>
        <v>0</v>
      </c>
      <c r="Q419" s="15">
        <f t="shared" si="494"/>
        <v>0</v>
      </c>
      <c r="R419" s="15">
        <f t="shared" si="494"/>
        <v>0</v>
      </c>
      <c r="S419" s="15">
        <f t="shared" si="494"/>
        <v>0</v>
      </c>
      <c r="T419" s="15">
        <f t="shared" si="494"/>
        <v>0</v>
      </c>
      <c r="U419" s="15">
        <f t="shared" si="494"/>
        <v>0</v>
      </c>
      <c r="V419" s="15">
        <f t="shared" si="494"/>
        <v>0</v>
      </c>
      <c r="W419" s="15">
        <f t="shared" si="494"/>
        <v>0</v>
      </c>
      <c r="X419" s="15">
        <f t="shared" si="494"/>
        <v>0</v>
      </c>
      <c r="Y419" s="15">
        <f t="shared" si="494"/>
        <v>0</v>
      </c>
      <c r="Z419" s="15">
        <f t="shared" si="494"/>
        <v>0</v>
      </c>
      <c r="AA419" s="15">
        <f t="shared" si="494"/>
        <v>0</v>
      </c>
      <c r="AB419" s="15">
        <f t="shared" si="494"/>
        <v>0</v>
      </c>
      <c r="AC419" s="15">
        <f t="shared" si="494"/>
        <v>0</v>
      </c>
      <c r="AD419" s="15">
        <f t="shared" si="494"/>
        <v>0</v>
      </c>
      <c r="AE419" s="15">
        <f t="shared" si="494"/>
        <v>0</v>
      </c>
      <c r="AF419" s="15">
        <f t="shared" si="494"/>
        <v>0</v>
      </c>
      <c r="AG419" s="15">
        <f t="shared" si="494"/>
        <v>0</v>
      </c>
      <c r="AH419" s="15">
        <f t="shared" si="494"/>
        <v>0</v>
      </c>
      <c r="AI419" s="15">
        <f t="shared" si="494"/>
        <v>0</v>
      </c>
      <c r="AJ419" s="15">
        <f t="shared" si="494"/>
        <v>0</v>
      </c>
      <c r="AK419" s="15">
        <f t="shared" si="494"/>
        <v>0</v>
      </c>
      <c r="AL419" s="15">
        <f t="shared" si="494"/>
        <v>0</v>
      </c>
      <c r="AM419" s="15">
        <f t="shared" si="494"/>
        <v>0</v>
      </c>
      <c r="AN419" s="15">
        <f t="shared" si="494"/>
        <v>0</v>
      </c>
      <c r="AO419" s="15">
        <f t="shared" si="494"/>
        <v>0</v>
      </c>
      <c r="AP419" s="15">
        <f t="shared" si="494"/>
        <v>0</v>
      </c>
      <c r="AQ419" s="15">
        <f t="shared" si="494"/>
        <v>0</v>
      </c>
      <c r="AR419" s="15">
        <f t="shared" si="494"/>
        <v>0</v>
      </c>
      <c r="AT419" s="39" t="s">
        <v>56</v>
      </c>
      <c r="AU419" s="39" t="s">
        <v>57</v>
      </c>
      <c r="AV419" s="39" t="s">
        <v>57</v>
      </c>
      <c r="AW419" s="39" t="s">
        <v>57</v>
      </c>
      <c r="AX419" s="39" t="s">
        <v>57</v>
      </c>
      <c r="AY419" s="39" t="s">
        <v>57</v>
      </c>
      <c r="AZ419" s="39" t="s">
        <v>57</v>
      </c>
      <c r="BA419" s="39" t="s">
        <v>57</v>
      </c>
      <c r="BB419" s="39" t="s">
        <v>57</v>
      </c>
      <c r="BC419" s="39" t="s">
        <v>57</v>
      </c>
      <c r="BE419" s="8"/>
      <c r="BF419" s="8"/>
      <c r="BG419" s="8"/>
      <c r="BH419" s="8"/>
      <c r="BI419" s="8"/>
      <c r="BJ419" s="8"/>
      <c r="BK419" s="8"/>
      <c r="BL419" s="8"/>
      <c r="BM419" s="8"/>
      <c r="BN419" s="8"/>
    </row>
    <row r="420" spans="1:66" outlineLevel="1">
      <c r="D420" s="2" t="str">
        <f>INDEX($AT420:$BC420,MATCH(General!$F$14,$AT$4:$BC$4,0))</f>
        <v>Total cost incl. VAT</v>
      </c>
      <c r="E420" s="17" t="str">
        <f>General!$F$16</f>
        <v>EUR</v>
      </c>
      <c r="F420" s="28">
        <f t="shared" si="487"/>
        <v>432957.44454955118</v>
      </c>
      <c r="I420" s="16">
        <f>SUM(I416:I419)</f>
        <v>0</v>
      </c>
      <c r="J420" s="16">
        <f t="shared" ref="J420:AR420" si="495">SUM(J416:J419)</f>
        <v>22787.233923660588</v>
      </c>
      <c r="K420" s="16">
        <f t="shared" si="495"/>
        <v>22787.233923660588</v>
      </c>
      <c r="L420" s="16">
        <f t="shared" si="495"/>
        <v>22787.233923660588</v>
      </c>
      <c r="M420" s="16">
        <f t="shared" si="495"/>
        <v>22787.233923660588</v>
      </c>
      <c r="N420" s="16">
        <f t="shared" si="495"/>
        <v>22787.233923660588</v>
      </c>
      <c r="O420" s="16">
        <f t="shared" si="495"/>
        <v>22787.233923660588</v>
      </c>
      <c r="P420" s="16">
        <f t="shared" si="495"/>
        <v>22787.233923660588</v>
      </c>
      <c r="Q420" s="16">
        <f t="shared" si="495"/>
        <v>22787.233923660588</v>
      </c>
      <c r="R420" s="16">
        <f t="shared" si="495"/>
        <v>22787.233923660588</v>
      </c>
      <c r="S420" s="16">
        <f t="shared" si="495"/>
        <v>22787.233923660588</v>
      </c>
      <c r="T420" s="16">
        <f t="shared" si="495"/>
        <v>22787.233923660588</v>
      </c>
      <c r="U420" s="16">
        <f t="shared" si="495"/>
        <v>22787.233923660588</v>
      </c>
      <c r="V420" s="16">
        <f t="shared" si="495"/>
        <v>22787.233923660588</v>
      </c>
      <c r="W420" s="16">
        <f t="shared" si="495"/>
        <v>22787.233923660588</v>
      </c>
      <c r="X420" s="16">
        <f t="shared" si="495"/>
        <v>22787.233923660588</v>
      </c>
      <c r="Y420" s="16">
        <f t="shared" si="495"/>
        <v>22787.233923660588</v>
      </c>
      <c r="Z420" s="16">
        <f t="shared" si="495"/>
        <v>22787.233923660588</v>
      </c>
      <c r="AA420" s="16">
        <f t="shared" si="495"/>
        <v>22787.233923660588</v>
      </c>
      <c r="AB420" s="16">
        <f t="shared" si="495"/>
        <v>22787.233923660588</v>
      </c>
      <c r="AC420" s="16">
        <f t="shared" si="495"/>
        <v>0</v>
      </c>
      <c r="AD420" s="16">
        <f t="shared" si="495"/>
        <v>0</v>
      </c>
      <c r="AE420" s="16">
        <f t="shared" si="495"/>
        <v>0</v>
      </c>
      <c r="AF420" s="16">
        <f t="shared" si="495"/>
        <v>0</v>
      </c>
      <c r="AG420" s="16">
        <f t="shared" si="495"/>
        <v>0</v>
      </c>
      <c r="AH420" s="16">
        <f t="shared" si="495"/>
        <v>0</v>
      </c>
      <c r="AI420" s="16">
        <f t="shared" si="495"/>
        <v>0</v>
      </c>
      <c r="AJ420" s="16">
        <f t="shared" si="495"/>
        <v>0</v>
      </c>
      <c r="AK420" s="16">
        <f t="shared" si="495"/>
        <v>0</v>
      </c>
      <c r="AL420" s="16">
        <f t="shared" si="495"/>
        <v>0</v>
      </c>
      <c r="AM420" s="16">
        <f t="shared" si="495"/>
        <v>0</v>
      </c>
      <c r="AN420" s="16">
        <f t="shared" si="495"/>
        <v>0</v>
      </c>
      <c r="AO420" s="16">
        <f t="shared" si="495"/>
        <v>0</v>
      </c>
      <c r="AP420" s="16">
        <f t="shared" si="495"/>
        <v>0</v>
      </c>
      <c r="AQ420" s="16">
        <f t="shared" si="495"/>
        <v>0</v>
      </c>
      <c r="AR420" s="16">
        <f t="shared" si="495"/>
        <v>0</v>
      </c>
      <c r="AT420" s="39" t="s">
        <v>97</v>
      </c>
      <c r="AU420" s="39" t="s">
        <v>57</v>
      </c>
      <c r="AV420" s="39" t="s">
        <v>57</v>
      </c>
      <c r="AW420" s="39" t="s">
        <v>57</v>
      </c>
      <c r="AX420" s="39" t="s">
        <v>57</v>
      </c>
      <c r="AY420" s="39" t="s">
        <v>57</v>
      </c>
      <c r="AZ420" s="39" t="s">
        <v>57</v>
      </c>
      <c r="BA420" s="39" t="s">
        <v>57</v>
      </c>
      <c r="BB420" s="39" t="s">
        <v>57</v>
      </c>
      <c r="BC420" s="39" t="s">
        <v>57</v>
      </c>
      <c r="BE420" s="8"/>
      <c r="BF420" s="8"/>
      <c r="BG420" s="8"/>
      <c r="BH420" s="8"/>
      <c r="BI420" s="8"/>
      <c r="BJ420" s="8"/>
      <c r="BK420" s="8"/>
      <c r="BL420" s="8"/>
      <c r="BM420" s="8"/>
      <c r="BN420" s="8"/>
    </row>
    <row r="421" spans="1:66" outlineLevel="1">
      <c r="E421" s="11"/>
    </row>
    <row r="422" spans="1:66" outlineLevel="1">
      <c r="B422" s="5" t="str">
        <f>INDEX($AT422:$BC422,MATCH(General!$F$14,$AT$4:$BC$4,0))</f>
        <v>Income tax</v>
      </c>
      <c r="C422" s="5"/>
      <c r="D422" s="5"/>
      <c r="E422" s="19"/>
      <c r="F422" s="5"/>
      <c r="G422" s="5"/>
      <c r="H422" s="5"/>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T422" s="39" t="s">
        <v>277</v>
      </c>
      <c r="AU422" s="39" t="s">
        <v>57</v>
      </c>
      <c r="AV422" s="39" t="s">
        <v>57</v>
      </c>
      <c r="AW422" s="39" t="s">
        <v>57</v>
      </c>
      <c r="AX422" s="39" t="s">
        <v>57</v>
      </c>
      <c r="AY422" s="39" t="s">
        <v>57</v>
      </c>
      <c r="AZ422" s="39" t="s">
        <v>57</v>
      </c>
      <c r="BA422" s="39" t="s">
        <v>57</v>
      </c>
      <c r="BB422" s="39" t="s">
        <v>57</v>
      </c>
      <c r="BC422" s="39" t="s">
        <v>57</v>
      </c>
    </row>
    <row r="423" spans="1:66" outlineLevel="1">
      <c r="E423" s="11"/>
    </row>
    <row r="424" spans="1:66" outlineLevel="1">
      <c r="D424" t="str">
        <f>INDEX($AT424:$BC424,MATCH(General!$F$14,$AT$4:$BC$4,0))</f>
        <v>Income tax</v>
      </c>
      <c r="E424" s="11" t="str">
        <f>General!$F$16</f>
        <v>EUR</v>
      </c>
      <c r="F424" s="25">
        <f t="shared" ref="F424" si="496">SUM(I424:AR424)</f>
        <v>0</v>
      </c>
      <c r="I424" s="104">
        <f>OPEX!G170</f>
        <v>0</v>
      </c>
      <c r="J424" s="104">
        <f>OPEX!H170</f>
        <v>0</v>
      </c>
      <c r="K424" s="104">
        <f>OPEX!I170</f>
        <v>0</v>
      </c>
      <c r="L424" s="104">
        <f>OPEX!J170</f>
        <v>0</v>
      </c>
      <c r="M424" s="104">
        <f>OPEX!K170</f>
        <v>0</v>
      </c>
      <c r="N424" s="104">
        <f>OPEX!L170</f>
        <v>0</v>
      </c>
      <c r="O424" s="104">
        <f>OPEX!M170</f>
        <v>0</v>
      </c>
      <c r="P424" s="104">
        <f>OPEX!N170</f>
        <v>0</v>
      </c>
      <c r="Q424" s="104">
        <f>OPEX!O170</f>
        <v>0</v>
      </c>
      <c r="R424" s="104">
        <f>OPEX!P170</f>
        <v>0</v>
      </c>
      <c r="S424" s="104">
        <f>OPEX!Q170</f>
        <v>0</v>
      </c>
      <c r="T424" s="104">
        <f>OPEX!R170</f>
        <v>0</v>
      </c>
      <c r="U424" s="104">
        <f>OPEX!S170</f>
        <v>0</v>
      </c>
      <c r="V424" s="104">
        <f>OPEX!T170</f>
        <v>0</v>
      </c>
      <c r="W424" s="104">
        <f>OPEX!U170</f>
        <v>0</v>
      </c>
      <c r="X424" s="104">
        <f>OPEX!V170</f>
        <v>0</v>
      </c>
      <c r="Y424" s="104">
        <f>OPEX!W170</f>
        <v>0</v>
      </c>
      <c r="Z424" s="104">
        <f>OPEX!X170</f>
        <v>0</v>
      </c>
      <c r="AA424" s="104">
        <f>OPEX!Y170</f>
        <v>0</v>
      </c>
      <c r="AB424" s="104">
        <f>OPEX!Z170</f>
        <v>0</v>
      </c>
      <c r="AC424" s="104">
        <f>OPEX!AA170</f>
        <v>0</v>
      </c>
      <c r="AD424" s="104">
        <f>OPEX!AB170</f>
        <v>0</v>
      </c>
      <c r="AE424" s="104">
        <f>OPEX!AC170</f>
        <v>0</v>
      </c>
      <c r="AF424" s="104">
        <f>OPEX!AD170</f>
        <v>0</v>
      </c>
      <c r="AG424" s="104">
        <f>OPEX!AE170</f>
        <v>0</v>
      </c>
      <c r="AH424" s="104">
        <f>OPEX!AF170</f>
        <v>0</v>
      </c>
      <c r="AI424" s="104">
        <f>OPEX!AG170</f>
        <v>0</v>
      </c>
      <c r="AJ424" s="104">
        <f>OPEX!AH170</f>
        <v>0</v>
      </c>
      <c r="AK424" s="104">
        <f>OPEX!AI170</f>
        <v>0</v>
      </c>
      <c r="AL424" s="104">
        <f>OPEX!AJ170</f>
        <v>0</v>
      </c>
      <c r="AM424" s="104">
        <f>OPEX!AK170</f>
        <v>0</v>
      </c>
      <c r="AN424" s="104">
        <f>OPEX!AL170</f>
        <v>0</v>
      </c>
      <c r="AO424" s="104">
        <f>OPEX!AM170</f>
        <v>0</v>
      </c>
      <c r="AP424" s="104">
        <f>OPEX!AN170</f>
        <v>0</v>
      </c>
      <c r="AQ424" s="104">
        <f>OPEX!AO170</f>
        <v>0</v>
      </c>
      <c r="AR424" s="104">
        <f>OPEX!AP170</f>
        <v>0</v>
      </c>
      <c r="AT424" s="39" t="s">
        <v>277</v>
      </c>
      <c r="AU424" s="39" t="s">
        <v>57</v>
      </c>
      <c r="AV424" s="39" t="s">
        <v>57</v>
      </c>
      <c r="AW424" s="39" t="s">
        <v>57</v>
      </c>
      <c r="AX424" s="39" t="s">
        <v>57</v>
      </c>
      <c r="AY424" s="39" t="s">
        <v>57</v>
      </c>
      <c r="AZ424" s="39" t="s">
        <v>57</v>
      </c>
      <c r="BA424" s="39" t="s">
        <v>57</v>
      </c>
      <c r="BB424" s="39" t="s">
        <v>57</v>
      </c>
      <c r="BC424" s="39" t="s">
        <v>57</v>
      </c>
      <c r="BE424" s="8"/>
      <c r="BF424" s="8"/>
      <c r="BG424" s="8"/>
      <c r="BH424" s="8"/>
      <c r="BI424" s="8"/>
      <c r="BJ424" s="8"/>
      <c r="BK424" s="8"/>
      <c r="BL424" s="8"/>
      <c r="BM424" s="8"/>
      <c r="BN424" s="8"/>
    </row>
    <row r="425" spans="1:66">
      <c r="E425" s="11"/>
    </row>
    <row r="426" spans="1:66">
      <c r="A426" s="4" t="str">
        <f>INDEX($AT426:$BC426,MATCH(General!$F$14,$AT$4:$BC$4,0))</f>
        <v>EPC remuneration</v>
      </c>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T426" s="39" t="s">
        <v>554</v>
      </c>
      <c r="AU426" s="39" t="s">
        <v>57</v>
      </c>
      <c r="AV426" s="39" t="s">
        <v>57</v>
      </c>
      <c r="AW426" s="39" t="s">
        <v>57</v>
      </c>
      <c r="AX426" s="39" t="s">
        <v>57</v>
      </c>
      <c r="AY426" s="39" t="s">
        <v>57</v>
      </c>
      <c r="AZ426" s="39" t="s">
        <v>57</v>
      </c>
      <c r="BA426" s="39" t="s">
        <v>57</v>
      </c>
      <c r="BB426" s="39" t="s">
        <v>57</v>
      </c>
      <c r="BC426" s="39" t="s">
        <v>57</v>
      </c>
    </row>
    <row r="427" spans="1:66" outlineLevel="1">
      <c r="E427" s="11"/>
    </row>
    <row r="428" spans="1:66" outlineLevel="1">
      <c r="C428" s="6" t="str">
        <f>INDEX($AT428:$BC428,MATCH(General!$F$14,$AT$4:$BC$4,0))</f>
        <v>EPC remuneration</v>
      </c>
      <c r="D428" s="6"/>
      <c r="E428" s="13"/>
      <c r="F428" s="6"/>
      <c r="G428" s="6"/>
      <c r="H428" s="6"/>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c r="AP428" s="14"/>
      <c r="AQ428" s="14"/>
      <c r="AR428" s="14"/>
      <c r="AT428" s="39" t="s">
        <v>554</v>
      </c>
      <c r="AU428" s="39" t="s">
        <v>57</v>
      </c>
      <c r="AV428" s="39" t="s">
        <v>57</v>
      </c>
      <c r="AW428" s="39" t="s">
        <v>57</v>
      </c>
      <c r="AX428" s="39" t="s">
        <v>57</v>
      </c>
      <c r="AY428" s="39" t="s">
        <v>57</v>
      </c>
      <c r="AZ428" s="39" t="s">
        <v>57</v>
      </c>
      <c r="BA428" s="39" t="s">
        <v>57</v>
      </c>
      <c r="BB428" s="39" t="s">
        <v>57</v>
      </c>
      <c r="BC428" s="39" t="s">
        <v>57</v>
      </c>
    </row>
    <row r="429" spans="1:66" outlineLevel="1">
      <c r="E429" s="11"/>
    </row>
    <row r="430" spans="1:66" outlineLevel="1">
      <c r="D430" s="22" t="str">
        <f>INDEX($AT430:$BC430,MATCH(General!$F$14,$AT$4:$BC$4,0))</f>
        <v>ESCO participation in cost savings as % of total cost savings</v>
      </c>
      <c r="E430" s="11" t="str">
        <f>INDEX($BC430:$BL430,MATCH(General!$F$14,$BC$4:$BL$4,0))</f>
        <v>%</v>
      </c>
      <c r="F430" s="106">
        <f>Fin!F127</f>
        <v>0.8</v>
      </c>
      <c r="AT430" s="39" t="s">
        <v>550</v>
      </c>
      <c r="AU430" s="39" t="s">
        <v>57</v>
      </c>
      <c r="AV430" s="39" t="s">
        <v>57</v>
      </c>
      <c r="AW430" s="39" t="s">
        <v>57</v>
      </c>
      <c r="AX430" s="39" t="s">
        <v>57</v>
      </c>
      <c r="AY430" s="39" t="s">
        <v>57</v>
      </c>
      <c r="AZ430" s="39" t="s">
        <v>57</v>
      </c>
      <c r="BA430" s="39" t="s">
        <v>57</v>
      </c>
      <c r="BB430" s="39" t="s">
        <v>57</v>
      </c>
      <c r="BC430" s="39" t="s">
        <v>57</v>
      </c>
      <c r="BE430" s="39" t="s">
        <v>21</v>
      </c>
      <c r="BF430" s="39" t="s">
        <v>21</v>
      </c>
      <c r="BG430" s="39" t="s">
        <v>57</v>
      </c>
      <c r="BH430" s="39" t="s">
        <v>57</v>
      </c>
      <c r="BI430" s="39" t="s">
        <v>57</v>
      </c>
      <c r="BJ430" s="39" t="s">
        <v>57</v>
      </c>
      <c r="BK430" s="39" t="s">
        <v>57</v>
      </c>
      <c r="BL430" s="39" t="s">
        <v>57</v>
      </c>
      <c r="BM430" s="39" t="s">
        <v>57</v>
      </c>
      <c r="BN430" s="39" t="s">
        <v>57</v>
      </c>
    </row>
    <row r="431" spans="1:66" outlineLevel="1">
      <c r="D431" s="22" t="str">
        <f>INDEX($AT431:$BC431,MATCH(General!$F$14,$AT$4:$BC$4,0))</f>
        <v>Contract duration</v>
      </c>
      <c r="E431" s="11" t="str">
        <f>INDEX($BC431:$BL431,MATCH(General!$F$14,$BC$4:$BL$4,0))</f>
        <v>years</v>
      </c>
      <c r="F431" s="105">
        <f>Fin!F128</f>
        <v>10</v>
      </c>
      <c r="AT431" s="39" t="s">
        <v>549</v>
      </c>
      <c r="AU431" s="39" t="s">
        <v>57</v>
      </c>
      <c r="AV431" s="39" t="s">
        <v>57</v>
      </c>
      <c r="AW431" s="39" t="s">
        <v>57</v>
      </c>
      <c r="AX431" s="39" t="s">
        <v>57</v>
      </c>
      <c r="AY431" s="39" t="s">
        <v>57</v>
      </c>
      <c r="AZ431" s="39" t="s">
        <v>57</v>
      </c>
      <c r="BA431" s="39" t="s">
        <v>57</v>
      </c>
      <c r="BB431" s="39" t="s">
        <v>57</v>
      </c>
      <c r="BC431" s="39" t="s">
        <v>57</v>
      </c>
      <c r="BE431" s="39" t="s">
        <v>96</v>
      </c>
      <c r="BF431" s="39" t="s">
        <v>96</v>
      </c>
      <c r="BG431" s="39" t="s">
        <v>57</v>
      </c>
      <c r="BH431" s="39" t="s">
        <v>57</v>
      </c>
      <c r="BI431" s="39" t="s">
        <v>57</v>
      </c>
      <c r="BJ431" s="39" t="s">
        <v>57</v>
      </c>
      <c r="BK431" s="39" t="s">
        <v>57</v>
      </c>
      <c r="BL431" s="39" t="s">
        <v>57</v>
      </c>
      <c r="BM431" s="39" t="s">
        <v>57</v>
      </c>
      <c r="BN431" s="39" t="s">
        <v>57</v>
      </c>
    </row>
    <row r="432" spans="1:66" outlineLevel="1">
      <c r="E432" s="11"/>
    </row>
    <row r="433" spans="1:66" outlineLevel="1">
      <c r="D433" t="str">
        <f>INDEX($AT433:$BC433,MATCH(General!$F$14,$AT$4:$BC$4,0))</f>
        <v>Total cost savings</v>
      </c>
      <c r="E433" s="11" t="str">
        <f>General!$F$16</f>
        <v>EUR</v>
      </c>
      <c r="F433" s="25">
        <f t="shared" ref="F433" si="497">SUM(I433:AR433)</f>
        <v>529795.37311509473</v>
      </c>
      <c r="I433" s="15">
        <f t="shared" ref="I433" si="498">MAX(I300-I414,0)</f>
        <v>0</v>
      </c>
      <c r="J433" s="15">
        <f t="shared" ref="J433:AR433" si="499">MAX(J300-J414,0)</f>
        <v>23620.809111320785</v>
      </c>
      <c r="K433" s="15">
        <f t="shared" si="499"/>
        <v>28120.809111320785</v>
      </c>
      <c r="L433" s="15">
        <f t="shared" si="499"/>
        <v>28120.809111320785</v>
      </c>
      <c r="M433" s="15">
        <f t="shared" si="499"/>
        <v>28120.809111320785</v>
      </c>
      <c r="N433" s="15">
        <f t="shared" si="499"/>
        <v>28120.809111320785</v>
      </c>
      <c r="O433" s="15">
        <f t="shared" si="499"/>
        <v>28120.809111320785</v>
      </c>
      <c r="P433" s="15">
        <f t="shared" si="499"/>
        <v>28120.809111320785</v>
      </c>
      <c r="Q433" s="15">
        <f t="shared" si="499"/>
        <v>28120.809111320785</v>
      </c>
      <c r="R433" s="15">
        <f t="shared" si="499"/>
        <v>28120.809111320785</v>
      </c>
      <c r="S433" s="15">
        <f t="shared" si="499"/>
        <v>28120.809111320785</v>
      </c>
      <c r="T433" s="15">
        <f t="shared" si="499"/>
        <v>28120.809111320785</v>
      </c>
      <c r="U433" s="15">
        <f t="shared" si="499"/>
        <v>28120.809111320785</v>
      </c>
      <c r="V433" s="15">
        <f t="shared" si="499"/>
        <v>28120.809111320785</v>
      </c>
      <c r="W433" s="15">
        <f t="shared" si="499"/>
        <v>28120.809111320785</v>
      </c>
      <c r="X433" s="15">
        <f t="shared" si="499"/>
        <v>28120.809111320785</v>
      </c>
      <c r="Y433" s="15">
        <f t="shared" si="499"/>
        <v>28120.809111320785</v>
      </c>
      <c r="Z433" s="15">
        <f t="shared" si="499"/>
        <v>28120.809111320785</v>
      </c>
      <c r="AA433" s="15">
        <f t="shared" si="499"/>
        <v>28120.809111320785</v>
      </c>
      <c r="AB433" s="15">
        <f t="shared" si="499"/>
        <v>28120.809111320785</v>
      </c>
      <c r="AC433" s="15">
        <f t="shared" si="499"/>
        <v>0</v>
      </c>
      <c r="AD433" s="15">
        <f t="shared" si="499"/>
        <v>0</v>
      </c>
      <c r="AE433" s="15">
        <f t="shared" si="499"/>
        <v>0</v>
      </c>
      <c r="AF433" s="15">
        <f t="shared" si="499"/>
        <v>0</v>
      </c>
      <c r="AG433" s="15">
        <f t="shared" si="499"/>
        <v>0</v>
      </c>
      <c r="AH433" s="15">
        <f t="shared" si="499"/>
        <v>0</v>
      </c>
      <c r="AI433" s="15">
        <f t="shared" si="499"/>
        <v>0</v>
      </c>
      <c r="AJ433" s="15">
        <f t="shared" si="499"/>
        <v>0</v>
      </c>
      <c r="AK433" s="15">
        <f t="shared" si="499"/>
        <v>0</v>
      </c>
      <c r="AL433" s="15">
        <f t="shared" si="499"/>
        <v>0</v>
      </c>
      <c r="AM433" s="15">
        <f t="shared" si="499"/>
        <v>0</v>
      </c>
      <c r="AN433" s="15">
        <f t="shared" si="499"/>
        <v>0</v>
      </c>
      <c r="AO433" s="15">
        <f t="shared" si="499"/>
        <v>0</v>
      </c>
      <c r="AP433" s="15">
        <f t="shared" si="499"/>
        <v>0</v>
      </c>
      <c r="AQ433" s="15">
        <f t="shared" si="499"/>
        <v>0</v>
      </c>
      <c r="AR433" s="15">
        <f t="shared" si="499"/>
        <v>0</v>
      </c>
      <c r="AT433" s="39" t="s">
        <v>555</v>
      </c>
      <c r="AU433" s="39" t="s">
        <v>57</v>
      </c>
      <c r="AV433" s="39" t="s">
        <v>57</v>
      </c>
      <c r="AW433" s="39" t="s">
        <v>57</v>
      </c>
      <c r="AX433" s="39" t="s">
        <v>57</v>
      </c>
      <c r="AY433" s="39" t="s">
        <v>57</v>
      </c>
      <c r="AZ433" s="39" t="s">
        <v>57</v>
      </c>
      <c r="BA433" s="39" t="s">
        <v>57</v>
      </c>
      <c r="BB433" s="39" t="s">
        <v>57</v>
      </c>
      <c r="BC433" s="39" t="s">
        <v>57</v>
      </c>
      <c r="BE433" s="8"/>
      <c r="BF433" s="8"/>
      <c r="BG433" s="8"/>
      <c r="BH433" s="8"/>
      <c r="BI433" s="8"/>
      <c r="BJ433" s="8"/>
      <c r="BK433" s="8"/>
      <c r="BL433" s="8"/>
      <c r="BM433" s="8"/>
      <c r="BN433" s="8"/>
    </row>
    <row r="434" spans="1:66" outlineLevel="1">
      <c r="D434" s="2" t="str">
        <f>INDEX($AT434:$BC434,MATCH(General!$F$14,$AT$4:$BC$4,0))</f>
        <v>ESCO participation in cost savings</v>
      </c>
      <c r="E434" s="17" t="str">
        <f>General!$F$16</f>
        <v>EUR</v>
      </c>
      <c r="F434" s="28">
        <f t="shared" ref="F434" si="500">SUM(I434:AR434)</f>
        <v>224966.47289056625</v>
      </c>
      <c r="I434" s="16">
        <f>(Config!I$10&lt;=Calc!$F$431)*Config!I$8*$F$430*I433</f>
        <v>0</v>
      </c>
      <c r="J434" s="16">
        <f>(Config!J$10&lt;=Calc!$F$431)*Config!J$8*$F$430*J433</f>
        <v>0</v>
      </c>
      <c r="K434" s="16">
        <f>(Config!K$10&lt;=Calc!$F$431)*Config!K$8*$F$430*K433</f>
        <v>22496.647289056629</v>
      </c>
      <c r="L434" s="16">
        <f>(Config!L$10&lt;=Calc!$F$431)*Config!L$8*$F$430*L433</f>
        <v>22496.647289056629</v>
      </c>
      <c r="M434" s="16">
        <f>(Config!M$10&lt;=Calc!$F$431)*Config!M$8*$F$430*M433</f>
        <v>22496.647289056629</v>
      </c>
      <c r="N434" s="16">
        <f>(Config!N$10&lt;=Calc!$F$431)*Config!N$8*$F$430*N433</f>
        <v>22496.647289056629</v>
      </c>
      <c r="O434" s="16">
        <f>(Config!O$10&lt;=Calc!$F$431)*Config!O$8*$F$430*O433</f>
        <v>22496.647289056629</v>
      </c>
      <c r="P434" s="16">
        <f>(Config!P$10&lt;=Calc!$F$431)*Config!P$8*$F$430*P433</f>
        <v>22496.647289056629</v>
      </c>
      <c r="Q434" s="16">
        <f>(Config!Q$10&lt;=Calc!$F$431)*Config!Q$8*$F$430*Q433</f>
        <v>22496.647289056629</v>
      </c>
      <c r="R434" s="16">
        <f>(Config!R$10&lt;=Calc!$F$431)*Config!R$8*$F$430*R433</f>
        <v>22496.647289056629</v>
      </c>
      <c r="S434" s="16">
        <f>(Config!S$10&lt;=Calc!$F$431)*Config!S$8*$F$430*S433</f>
        <v>22496.647289056629</v>
      </c>
      <c r="T434" s="16">
        <f>(Config!T$10&lt;=Calc!$F$431)*Config!T$8*$F$430*T433</f>
        <v>22496.647289056629</v>
      </c>
      <c r="U434" s="16">
        <f>(Config!U$10&lt;=Calc!$F$431)*Config!U$8*$F$430*U433</f>
        <v>0</v>
      </c>
      <c r="V434" s="16">
        <f>(Config!V$10&lt;=Calc!$F$431)*Config!V$8*$F$430*V433</f>
        <v>0</v>
      </c>
      <c r="W434" s="16">
        <f>(Config!W$10&lt;=Calc!$F$431)*Config!W$8*$F$430*W433</f>
        <v>0</v>
      </c>
      <c r="X434" s="16">
        <f>(Config!X$10&lt;=Calc!$F$431)*Config!X$8*$F$430*X433</f>
        <v>0</v>
      </c>
      <c r="Y434" s="16">
        <f>(Config!Y$10&lt;=Calc!$F$431)*Config!Y$8*$F$430*Y433</f>
        <v>0</v>
      </c>
      <c r="Z434" s="16">
        <f>(Config!Z$10&lt;=Calc!$F$431)*Config!Z$8*$F$430*Z433</f>
        <v>0</v>
      </c>
      <c r="AA434" s="16">
        <f>(Config!AA$10&lt;=Calc!$F$431)*Config!AA$8*$F$430*AA433</f>
        <v>0</v>
      </c>
      <c r="AB434" s="16">
        <f>(Config!AB$10&lt;=Calc!$F$431)*Config!AB$8*$F$430*AB433</f>
        <v>0</v>
      </c>
      <c r="AC434" s="16">
        <f>(Config!AC$10&lt;=Calc!$F$431)*Config!AC$8*$F$430*AC433</f>
        <v>0</v>
      </c>
      <c r="AD434" s="16">
        <f>(Config!AD$10&lt;=Calc!$F$431)*Config!AD$8*$F$430*AD433</f>
        <v>0</v>
      </c>
      <c r="AE434" s="16">
        <f>(Config!AE$10&lt;=Calc!$F$431)*Config!AE$8*$F$430*AE433</f>
        <v>0</v>
      </c>
      <c r="AF434" s="16">
        <f>(Config!AF$10&lt;=Calc!$F$431)*Config!AF$8*$F$430*AF433</f>
        <v>0</v>
      </c>
      <c r="AG434" s="16">
        <f>(Config!AG$10&lt;=Calc!$F$431)*Config!AG$8*$F$430*AG433</f>
        <v>0</v>
      </c>
      <c r="AH434" s="16">
        <f>(Config!AH$10&lt;=Calc!$F$431)*Config!AH$8*$F$430*AH433</f>
        <v>0</v>
      </c>
      <c r="AI434" s="16">
        <f>(Config!AI$10&lt;=Calc!$F$431)*Config!AI$8*$F$430*AI433</f>
        <v>0</v>
      </c>
      <c r="AJ434" s="16">
        <f>(Config!AJ$10&lt;=Calc!$F$431)*Config!AJ$8*$F$430*AJ433</f>
        <v>0</v>
      </c>
      <c r="AK434" s="16">
        <f>(Config!AK$10&lt;=Calc!$F$431)*Config!AK$8*$F$430*AK433</f>
        <v>0</v>
      </c>
      <c r="AL434" s="16">
        <f>(Config!AL$10&lt;=Calc!$F$431)*Config!AL$8*$F$430*AL433</f>
        <v>0</v>
      </c>
      <c r="AM434" s="16">
        <f>(Config!AM$10&lt;=Calc!$F$431)*Config!AM$8*$F$430*AM433</f>
        <v>0</v>
      </c>
      <c r="AN434" s="16">
        <f>(Config!AN$10&lt;=Calc!$F$431)*Config!AN$8*$F$430*AN433</f>
        <v>0</v>
      </c>
      <c r="AO434" s="16">
        <f>(Config!AO$10&lt;=Calc!$F$431)*Config!AO$8*$F$430*AO433</f>
        <v>0</v>
      </c>
      <c r="AP434" s="16">
        <f>(Config!AP$10&lt;=Calc!$F$431)*Config!AP$8*$F$430*AP433</f>
        <v>0</v>
      </c>
      <c r="AQ434" s="16">
        <f>(Config!AQ$10&lt;=Calc!$F$431)*Config!AQ$8*$F$430*AQ433</f>
        <v>0</v>
      </c>
      <c r="AR434" s="16">
        <f>(Config!AR$10&lt;=Calc!$F$431)*Config!AR$8*$F$430*AR433</f>
        <v>0</v>
      </c>
      <c r="AT434" s="39" t="s">
        <v>556</v>
      </c>
      <c r="AU434" s="39" t="s">
        <v>57</v>
      </c>
      <c r="AV434" s="39" t="s">
        <v>57</v>
      </c>
      <c r="AW434" s="39" t="s">
        <v>57</v>
      </c>
      <c r="AX434" s="39" t="s">
        <v>57</v>
      </c>
      <c r="AY434" s="39" t="s">
        <v>57</v>
      </c>
      <c r="AZ434" s="39" t="s">
        <v>57</v>
      </c>
      <c r="BA434" s="39" t="s">
        <v>57</v>
      </c>
      <c r="BB434" s="39" t="s">
        <v>57</v>
      </c>
      <c r="BC434" s="39" t="s">
        <v>57</v>
      </c>
      <c r="BE434" s="8"/>
      <c r="BF434" s="8"/>
      <c r="BG434" s="8"/>
      <c r="BH434" s="8"/>
      <c r="BI434" s="8"/>
      <c r="BJ434" s="8"/>
      <c r="BK434" s="8"/>
      <c r="BL434" s="8"/>
      <c r="BM434" s="8"/>
      <c r="BN434" s="8"/>
    </row>
    <row r="435" spans="1:66" outlineLevel="1">
      <c r="E435" s="11"/>
    </row>
    <row r="436" spans="1:66" outlineLevel="1">
      <c r="D436" t="str">
        <f>INDEX($AT436:$BC436,MATCH(General!$F$14,$AT$4:$BC$4,0))</f>
        <v>Total cost savings incl. VAT</v>
      </c>
      <c r="E436" s="11" t="str">
        <f>General!$F$16</f>
        <v>EUR</v>
      </c>
      <c r="F436" s="25">
        <f t="shared" ref="F436:F437" si="501">SUM(I436:AR436)</f>
        <v>640009.08498221822</v>
      </c>
      <c r="I436" s="15">
        <f>MAX(I306-I420,0)</f>
        <v>0</v>
      </c>
      <c r="J436" s="15">
        <f t="shared" ref="J436:AR436" si="502">MAX(J306-J420,0)</f>
        <v>28441.004472748322</v>
      </c>
      <c r="K436" s="15">
        <f t="shared" si="502"/>
        <v>33976.004472748318</v>
      </c>
      <c r="L436" s="15">
        <f t="shared" si="502"/>
        <v>33976.004472748318</v>
      </c>
      <c r="M436" s="15">
        <f t="shared" si="502"/>
        <v>33976.004472748318</v>
      </c>
      <c r="N436" s="15">
        <f t="shared" si="502"/>
        <v>33976.004472748318</v>
      </c>
      <c r="O436" s="15">
        <f t="shared" si="502"/>
        <v>33976.004472748318</v>
      </c>
      <c r="P436" s="15">
        <f t="shared" si="502"/>
        <v>33976.004472748318</v>
      </c>
      <c r="Q436" s="15">
        <f t="shared" si="502"/>
        <v>33976.004472748318</v>
      </c>
      <c r="R436" s="15">
        <f t="shared" si="502"/>
        <v>33976.004472748318</v>
      </c>
      <c r="S436" s="15">
        <f t="shared" si="502"/>
        <v>33976.004472748318</v>
      </c>
      <c r="T436" s="15">
        <f t="shared" si="502"/>
        <v>33976.004472748318</v>
      </c>
      <c r="U436" s="15">
        <f t="shared" si="502"/>
        <v>33976.004472748318</v>
      </c>
      <c r="V436" s="15">
        <f t="shared" si="502"/>
        <v>33976.004472748318</v>
      </c>
      <c r="W436" s="15">
        <f t="shared" si="502"/>
        <v>33976.004472748318</v>
      </c>
      <c r="X436" s="15">
        <f t="shared" si="502"/>
        <v>33976.004472748318</v>
      </c>
      <c r="Y436" s="15">
        <f t="shared" si="502"/>
        <v>33976.004472748318</v>
      </c>
      <c r="Z436" s="15">
        <f t="shared" si="502"/>
        <v>33976.004472748318</v>
      </c>
      <c r="AA436" s="15">
        <f t="shared" si="502"/>
        <v>33976.004472748318</v>
      </c>
      <c r="AB436" s="15">
        <f t="shared" si="502"/>
        <v>33976.004472748318</v>
      </c>
      <c r="AC436" s="15">
        <f t="shared" si="502"/>
        <v>0</v>
      </c>
      <c r="AD436" s="15">
        <f t="shared" si="502"/>
        <v>0</v>
      </c>
      <c r="AE436" s="15">
        <f t="shared" si="502"/>
        <v>0</v>
      </c>
      <c r="AF436" s="15">
        <f t="shared" si="502"/>
        <v>0</v>
      </c>
      <c r="AG436" s="15">
        <f t="shared" si="502"/>
        <v>0</v>
      </c>
      <c r="AH436" s="15">
        <f t="shared" si="502"/>
        <v>0</v>
      </c>
      <c r="AI436" s="15">
        <f t="shared" si="502"/>
        <v>0</v>
      </c>
      <c r="AJ436" s="15">
        <f t="shared" si="502"/>
        <v>0</v>
      </c>
      <c r="AK436" s="15">
        <f t="shared" si="502"/>
        <v>0</v>
      </c>
      <c r="AL436" s="15">
        <f t="shared" si="502"/>
        <v>0</v>
      </c>
      <c r="AM436" s="15">
        <f t="shared" si="502"/>
        <v>0</v>
      </c>
      <c r="AN436" s="15">
        <f t="shared" si="502"/>
        <v>0</v>
      </c>
      <c r="AO436" s="15">
        <f t="shared" si="502"/>
        <v>0</v>
      </c>
      <c r="AP436" s="15">
        <f t="shared" si="502"/>
        <v>0</v>
      </c>
      <c r="AQ436" s="15">
        <f t="shared" si="502"/>
        <v>0</v>
      </c>
      <c r="AR436" s="15">
        <f t="shared" si="502"/>
        <v>0</v>
      </c>
      <c r="AT436" s="39" t="s">
        <v>558</v>
      </c>
      <c r="AU436" s="39" t="s">
        <v>57</v>
      </c>
      <c r="AV436" s="39" t="s">
        <v>57</v>
      </c>
      <c r="AW436" s="39" t="s">
        <v>57</v>
      </c>
      <c r="AX436" s="39" t="s">
        <v>57</v>
      </c>
      <c r="AY436" s="39" t="s">
        <v>57</v>
      </c>
      <c r="AZ436" s="39" t="s">
        <v>57</v>
      </c>
      <c r="BA436" s="39" t="s">
        <v>57</v>
      </c>
      <c r="BB436" s="39" t="s">
        <v>57</v>
      </c>
      <c r="BC436" s="39" t="s">
        <v>57</v>
      </c>
      <c r="BE436" s="8"/>
      <c r="BF436" s="8"/>
      <c r="BG436" s="8"/>
      <c r="BH436" s="8"/>
      <c r="BI436" s="8"/>
      <c r="BJ436" s="8"/>
      <c r="BK436" s="8"/>
      <c r="BL436" s="8"/>
      <c r="BM436" s="8"/>
      <c r="BN436" s="8"/>
    </row>
    <row r="437" spans="1:66" outlineLevel="1">
      <c r="D437" s="2" t="str">
        <f>INDEX($AT437:$BC437,MATCH(General!$F$14,$AT$4:$BC$4,0))</f>
        <v>ESCO participation in cost savings incl. VAT</v>
      </c>
      <c r="E437" s="17" t="str">
        <f>General!$F$16</f>
        <v>EUR</v>
      </c>
      <c r="F437" s="28">
        <f t="shared" si="501"/>
        <v>271808.03578198655</v>
      </c>
      <c r="I437" s="16">
        <f>(Config!I$10&lt;=Calc!$F$431)*Config!I$8*$F$430*I436</f>
        <v>0</v>
      </c>
      <c r="J437" s="16">
        <f>(Config!J$10&lt;=Calc!$F$431)*Config!J$8*$F$430*J436</f>
        <v>0</v>
      </c>
      <c r="K437" s="16">
        <f>(Config!K$10&lt;=Calc!$F$431)*Config!K$8*$F$430*K436</f>
        <v>27180.803578198655</v>
      </c>
      <c r="L437" s="16">
        <f>(Config!L$10&lt;=Calc!$F$431)*Config!L$8*$F$430*L436</f>
        <v>27180.803578198655</v>
      </c>
      <c r="M437" s="16">
        <f>(Config!M$10&lt;=Calc!$F$431)*Config!M$8*$F$430*M436</f>
        <v>27180.803578198655</v>
      </c>
      <c r="N437" s="16">
        <f>(Config!N$10&lt;=Calc!$F$431)*Config!N$8*$F$430*N436</f>
        <v>27180.803578198655</v>
      </c>
      <c r="O437" s="16">
        <f>(Config!O$10&lt;=Calc!$F$431)*Config!O$8*$F$430*O436</f>
        <v>27180.803578198655</v>
      </c>
      <c r="P437" s="16">
        <f>(Config!P$10&lt;=Calc!$F$431)*Config!P$8*$F$430*P436</f>
        <v>27180.803578198655</v>
      </c>
      <c r="Q437" s="16">
        <f>(Config!Q$10&lt;=Calc!$F$431)*Config!Q$8*$F$430*Q436</f>
        <v>27180.803578198655</v>
      </c>
      <c r="R437" s="16">
        <f>(Config!R$10&lt;=Calc!$F$431)*Config!R$8*$F$430*R436</f>
        <v>27180.803578198655</v>
      </c>
      <c r="S437" s="16">
        <f>(Config!S$10&lt;=Calc!$F$431)*Config!S$8*$F$430*S436</f>
        <v>27180.803578198655</v>
      </c>
      <c r="T437" s="16">
        <f>(Config!T$10&lt;=Calc!$F$431)*Config!T$8*$F$430*T436</f>
        <v>27180.803578198655</v>
      </c>
      <c r="U437" s="16">
        <f>(Config!U$10&lt;=Calc!$F$431)*Config!U$8*$F$430*U436</f>
        <v>0</v>
      </c>
      <c r="V437" s="16">
        <f>(Config!V$10&lt;=Calc!$F$431)*Config!V$8*$F$430*V436</f>
        <v>0</v>
      </c>
      <c r="W437" s="16">
        <f>(Config!W$10&lt;=Calc!$F$431)*Config!W$8*$F$430*W436</f>
        <v>0</v>
      </c>
      <c r="X437" s="16">
        <f>(Config!X$10&lt;=Calc!$F$431)*Config!X$8*$F$430*X436</f>
        <v>0</v>
      </c>
      <c r="Y437" s="16">
        <f>(Config!Y$10&lt;=Calc!$F$431)*Config!Y$8*$F$430*Y436</f>
        <v>0</v>
      </c>
      <c r="Z437" s="16">
        <f>(Config!Z$10&lt;=Calc!$F$431)*Config!Z$8*$F$430*Z436</f>
        <v>0</v>
      </c>
      <c r="AA437" s="16">
        <f>(Config!AA$10&lt;=Calc!$F$431)*Config!AA$8*$F$430*AA436</f>
        <v>0</v>
      </c>
      <c r="AB437" s="16">
        <f>(Config!AB$10&lt;=Calc!$F$431)*Config!AB$8*$F$430*AB436</f>
        <v>0</v>
      </c>
      <c r="AC437" s="16">
        <f>(Config!AC$10&lt;=Calc!$F$431)*Config!AC$8*$F$430*AC436</f>
        <v>0</v>
      </c>
      <c r="AD437" s="16">
        <f>(Config!AD$10&lt;=Calc!$F$431)*Config!AD$8*$F$430*AD436</f>
        <v>0</v>
      </c>
      <c r="AE437" s="16">
        <f>(Config!AE$10&lt;=Calc!$F$431)*Config!AE$8*$F$430*AE436</f>
        <v>0</v>
      </c>
      <c r="AF437" s="16">
        <f>(Config!AF$10&lt;=Calc!$F$431)*Config!AF$8*$F$430*AF436</f>
        <v>0</v>
      </c>
      <c r="AG437" s="16">
        <f>(Config!AG$10&lt;=Calc!$F$431)*Config!AG$8*$F$430*AG436</f>
        <v>0</v>
      </c>
      <c r="AH437" s="16">
        <f>(Config!AH$10&lt;=Calc!$F$431)*Config!AH$8*$F$430*AH436</f>
        <v>0</v>
      </c>
      <c r="AI437" s="16">
        <f>(Config!AI$10&lt;=Calc!$F$431)*Config!AI$8*$F$430*AI436</f>
        <v>0</v>
      </c>
      <c r="AJ437" s="16">
        <f>(Config!AJ$10&lt;=Calc!$F$431)*Config!AJ$8*$F$430*AJ436</f>
        <v>0</v>
      </c>
      <c r="AK437" s="16">
        <f>(Config!AK$10&lt;=Calc!$F$431)*Config!AK$8*$F$430*AK436</f>
        <v>0</v>
      </c>
      <c r="AL437" s="16">
        <f>(Config!AL$10&lt;=Calc!$F$431)*Config!AL$8*$F$430*AL436</f>
        <v>0</v>
      </c>
      <c r="AM437" s="16">
        <f>(Config!AM$10&lt;=Calc!$F$431)*Config!AM$8*$F$430*AM436</f>
        <v>0</v>
      </c>
      <c r="AN437" s="16">
        <f>(Config!AN$10&lt;=Calc!$F$431)*Config!AN$8*$F$430*AN436</f>
        <v>0</v>
      </c>
      <c r="AO437" s="16">
        <f>(Config!AO$10&lt;=Calc!$F$431)*Config!AO$8*$F$430*AO436</f>
        <v>0</v>
      </c>
      <c r="AP437" s="16">
        <f>(Config!AP$10&lt;=Calc!$F$431)*Config!AP$8*$F$430*AP436</f>
        <v>0</v>
      </c>
      <c r="AQ437" s="16">
        <f>(Config!AQ$10&lt;=Calc!$F$431)*Config!AQ$8*$F$430*AQ436</f>
        <v>0</v>
      </c>
      <c r="AR437" s="16">
        <f>(Config!AR$10&lt;=Calc!$F$431)*Config!AR$8*$F$430*AR436</f>
        <v>0</v>
      </c>
      <c r="AT437" s="39" t="s">
        <v>559</v>
      </c>
      <c r="AU437" s="39" t="s">
        <v>57</v>
      </c>
      <c r="AV437" s="39" t="s">
        <v>57</v>
      </c>
      <c r="AW437" s="39" t="s">
        <v>57</v>
      </c>
      <c r="AX437" s="39" t="s">
        <v>57</v>
      </c>
      <c r="AY437" s="39" t="s">
        <v>57</v>
      </c>
      <c r="AZ437" s="39" t="s">
        <v>57</v>
      </c>
      <c r="BA437" s="39" t="s">
        <v>57</v>
      </c>
      <c r="BB437" s="39" t="s">
        <v>57</v>
      </c>
      <c r="BC437" s="39" t="s">
        <v>57</v>
      </c>
      <c r="BE437" s="8"/>
      <c r="BF437" s="8"/>
      <c r="BG437" s="8"/>
      <c r="BH437" s="8"/>
      <c r="BI437" s="8"/>
      <c r="BJ437" s="8"/>
      <c r="BK437" s="8"/>
      <c r="BL437" s="8"/>
      <c r="BM437" s="8"/>
      <c r="BN437" s="8"/>
    </row>
    <row r="438" spans="1:66">
      <c r="E438" s="11"/>
    </row>
    <row r="439" spans="1:66">
      <c r="A439" s="4" t="str">
        <f>INDEX($AT439:$BC439,MATCH(General!$F$14,$AT$4:$BC$4,0))</f>
        <v>Sources of financing</v>
      </c>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T439" s="39" t="s">
        <v>100</v>
      </c>
      <c r="AU439" s="39" t="s">
        <v>57</v>
      </c>
      <c r="AV439" s="39" t="s">
        <v>57</v>
      </c>
      <c r="AW439" s="39" t="s">
        <v>57</v>
      </c>
      <c r="AX439" s="39" t="s">
        <v>57</v>
      </c>
      <c r="AY439" s="39" t="s">
        <v>57</v>
      </c>
      <c r="AZ439" s="39" t="s">
        <v>57</v>
      </c>
      <c r="BA439" s="39" t="s">
        <v>57</v>
      </c>
      <c r="BB439" s="39" t="s">
        <v>57</v>
      </c>
      <c r="BC439" s="39" t="s">
        <v>57</v>
      </c>
    </row>
    <row r="440" spans="1:66" outlineLevel="1">
      <c r="E440" s="11"/>
    </row>
    <row r="441" spans="1:66" outlineLevel="1">
      <c r="C441" s="6" t="str">
        <f>INDEX($AT441:$BC441,MATCH(General!$F$14,$AT$4:$BC$4,0))</f>
        <v>Financing model selection</v>
      </c>
      <c r="D441" s="6"/>
      <c r="E441" s="13"/>
      <c r="F441" s="6"/>
      <c r="G441" s="6"/>
      <c r="H441" s="6"/>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c r="AL441" s="14"/>
      <c r="AM441" s="14"/>
      <c r="AN441" s="14"/>
      <c r="AO441" s="14"/>
      <c r="AP441" s="14"/>
      <c r="AQ441" s="14"/>
      <c r="AR441" s="14"/>
      <c r="AT441" s="39" t="s">
        <v>90</v>
      </c>
      <c r="AU441" s="39" t="s">
        <v>57</v>
      </c>
      <c r="AV441" s="39" t="s">
        <v>57</v>
      </c>
      <c r="AW441" s="39" t="s">
        <v>57</v>
      </c>
      <c r="AX441" s="39" t="s">
        <v>57</v>
      </c>
      <c r="AY441" s="39" t="s">
        <v>57</v>
      </c>
      <c r="AZ441" s="39" t="s">
        <v>57</v>
      </c>
      <c r="BA441" s="39" t="s">
        <v>57</v>
      </c>
      <c r="BB441" s="39" t="s">
        <v>57</v>
      </c>
      <c r="BC441" s="39" t="s">
        <v>57</v>
      </c>
    </row>
    <row r="442" spans="1:66" outlineLevel="1">
      <c r="E442" s="11"/>
    </row>
    <row r="443" spans="1:66" ht="23" outlineLevel="1">
      <c r="D443" s="48" t="str">
        <f>INDEX($AT443:$BC443,MATCH(General!$F$14,$AT$4:$BC$4,0))</f>
        <v>Financing model selection</v>
      </c>
      <c r="E443" s="47" t="str">
        <f>INDEX($BC443:$BL443,MATCH(General!$F$14,$BC$4:$BL$4,0))</f>
        <v>text</v>
      </c>
      <c r="F443" s="154" t="str">
        <f>General!F28</f>
        <v>Own funds + Grant</v>
      </c>
      <c r="AT443" s="39" t="s">
        <v>90</v>
      </c>
      <c r="AU443" s="39" t="s">
        <v>57</v>
      </c>
      <c r="AV443" s="39" t="s">
        <v>57</v>
      </c>
      <c r="AW443" s="39" t="s">
        <v>57</v>
      </c>
      <c r="AX443" s="39" t="s">
        <v>57</v>
      </c>
      <c r="AY443" s="39" t="s">
        <v>57</v>
      </c>
      <c r="AZ443" s="39" t="s">
        <v>57</v>
      </c>
      <c r="BA443" s="39" t="s">
        <v>57</v>
      </c>
      <c r="BB443" s="39" t="s">
        <v>57</v>
      </c>
      <c r="BC443" s="39" t="s">
        <v>57</v>
      </c>
      <c r="BE443" s="39" t="s">
        <v>107</v>
      </c>
      <c r="BF443" s="39" t="s">
        <v>199</v>
      </c>
      <c r="BG443" s="39" t="s">
        <v>57</v>
      </c>
      <c r="BH443" s="39" t="s">
        <v>57</v>
      </c>
      <c r="BI443" s="39" t="s">
        <v>57</v>
      </c>
      <c r="BJ443" s="39" t="s">
        <v>57</v>
      </c>
      <c r="BK443" s="39" t="s">
        <v>57</v>
      </c>
      <c r="BL443" s="39" t="s">
        <v>57</v>
      </c>
      <c r="BM443" s="39" t="s">
        <v>57</v>
      </c>
      <c r="BN443" s="39" t="s">
        <v>57</v>
      </c>
    </row>
    <row r="444" spans="1:66" outlineLevel="1">
      <c r="D444" s="46" t="str">
        <f>C454</f>
        <v>Own funds</v>
      </c>
      <c r="E444" s="11" t="s">
        <v>1</v>
      </c>
      <c r="F444" s="25">
        <f>--(D444=F$443)</f>
        <v>0</v>
      </c>
      <c r="AT444" s="8"/>
      <c r="AU444" s="8"/>
      <c r="AV444" s="8"/>
      <c r="AW444" s="8"/>
      <c r="AX444" s="8"/>
      <c r="AY444" s="8"/>
      <c r="AZ444" s="8"/>
      <c r="BA444" s="8"/>
      <c r="BB444" s="8"/>
      <c r="BC444" s="8"/>
    </row>
    <row r="445" spans="1:66" outlineLevel="1">
      <c r="D445" s="46" t="str">
        <f>C477</f>
        <v>Own funds + Grant</v>
      </c>
      <c r="E445" s="11" t="s">
        <v>1</v>
      </c>
      <c r="F445" s="25">
        <f t="shared" ref="F445:F451" si="503">--(D445=F$443)</f>
        <v>1</v>
      </c>
      <c r="AT445" s="8"/>
      <c r="AU445" s="8"/>
      <c r="AV445" s="8"/>
      <c r="AW445" s="8"/>
      <c r="AX445" s="8"/>
      <c r="AY445" s="8"/>
      <c r="AZ445" s="8"/>
      <c r="BA445" s="8"/>
      <c r="BB445" s="8"/>
      <c r="BC445" s="8"/>
    </row>
    <row r="446" spans="1:66" outlineLevel="1">
      <c r="D446" s="46" t="str">
        <f>C507</f>
        <v>Standard loan</v>
      </c>
      <c r="E446" s="11" t="s">
        <v>1</v>
      </c>
      <c r="F446" s="25">
        <f t="shared" si="503"/>
        <v>0</v>
      </c>
      <c r="AT446" s="8"/>
      <c r="AU446" s="8"/>
      <c r="AV446" s="8"/>
      <c r="AW446" s="8"/>
      <c r="AX446" s="8"/>
      <c r="AY446" s="8"/>
      <c r="AZ446" s="8"/>
      <c r="BA446" s="8"/>
      <c r="BB446" s="8"/>
      <c r="BC446" s="8"/>
    </row>
    <row r="447" spans="1:66" outlineLevel="1">
      <c r="D447" t="str">
        <f>C539</f>
        <v>Standard loan + Grant</v>
      </c>
      <c r="E447" s="11" t="s">
        <v>1</v>
      </c>
      <c r="F447" s="25">
        <f t="shared" si="503"/>
        <v>0</v>
      </c>
      <c r="AT447" s="8"/>
      <c r="AU447" s="8"/>
      <c r="AV447" s="8"/>
      <c r="AW447" s="8"/>
      <c r="AX447" s="8"/>
      <c r="AY447" s="8"/>
      <c r="AZ447" s="8"/>
      <c r="BA447" s="8"/>
      <c r="BB447" s="8"/>
      <c r="BC447" s="8"/>
    </row>
    <row r="448" spans="1:66" outlineLevel="1">
      <c r="D448" t="str">
        <f>C578</f>
        <v>Green loan</v>
      </c>
      <c r="E448" s="11" t="s">
        <v>1</v>
      </c>
      <c r="F448" s="25">
        <f t="shared" si="503"/>
        <v>0</v>
      </c>
      <c r="AT448" s="8"/>
      <c r="AU448" s="8"/>
      <c r="AV448" s="8"/>
      <c r="AW448" s="8"/>
      <c r="AX448" s="8"/>
      <c r="AY448" s="8"/>
      <c r="AZ448" s="8"/>
      <c r="BA448" s="8"/>
      <c r="BB448" s="8"/>
      <c r="BC448" s="8"/>
    </row>
    <row r="449" spans="3:66" outlineLevel="1">
      <c r="D449" t="str">
        <f>C610</f>
        <v>Capital rebate loan (FIs)</v>
      </c>
      <c r="E449" s="11" t="s">
        <v>1</v>
      </c>
      <c r="F449" s="25">
        <f t="shared" si="503"/>
        <v>0</v>
      </c>
      <c r="AT449" s="8"/>
      <c r="AU449" s="8"/>
      <c r="AV449" s="8"/>
      <c r="AW449" s="8"/>
      <c r="AX449" s="8"/>
      <c r="AY449" s="8"/>
      <c r="AZ449" s="8"/>
      <c r="BA449" s="8"/>
      <c r="BB449" s="8"/>
      <c r="BC449" s="8"/>
    </row>
    <row r="450" spans="3:66" outlineLevel="1">
      <c r="D450" t="str">
        <f>C645</f>
        <v>Bonds (standard II)</v>
      </c>
      <c r="E450" s="11" t="s">
        <v>1</v>
      </c>
      <c r="F450" s="25">
        <f t="shared" si="503"/>
        <v>0</v>
      </c>
      <c r="AT450" s="8"/>
      <c r="AU450" s="8"/>
      <c r="AV450" s="8"/>
      <c r="AW450" s="8"/>
      <c r="AX450" s="8"/>
      <c r="AY450" s="8"/>
      <c r="AZ450" s="8"/>
      <c r="BA450" s="8"/>
      <c r="BB450" s="8"/>
      <c r="BC450" s="8"/>
    </row>
    <row r="451" spans="3:66" outlineLevel="1">
      <c r="D451" t="str">
        <f>C680</f>
        <v>Bonds (EuGBS-SLB)</v>
      </c>
      <c r="E451" s="11" t="s">
        <v>1</v>
      </c>
      <c r="F451" s="25">
        <f t="shared" si="503"/>
        <v>0</v>
      </c>
      <c r="AT451" s="8"/>
      <c r="AU451" s="8"/>
      <c r="AV451" s="8"/>
      <c r="AW451" s="8"/>
      <c r="AX451" s="8"/>
      <c r="AY451" s="8"/>
      <c r="AZ451" s="8"/>
      <c r="BA451" s="8"/>
      <c r="BB451" s="8"/>
      <c r="BC451" s="8"/>
    </row>
    <row r="452" spans="3:66" outlineLevel="1">
      <c r="D452" t="str">
        <f>C715</f>
        <v>EPC + Own funds + Grant + Loan</v>
      </c>
      <c r="E452" s="11" t="s">
        <v>1</v>
      </c>
      <c r="F452" s="25">
        <f t="shared" ref="F452" si="504">--(D452=F$443)</f>
        <v>0</v>
      </c>
      <c r="AT452" s="8"/>
      <c r="AU452" s="8"/>
      <c r="AV452" s="8"/>
      <c r="AW452" s="8"/>
      <c r="AX452" s="8"/>
      <c r="AY452" s="8"/>
      <c r="AZ452" s="8"/>
      <c r="BA452" s="8"/>
      <c r="BB452" s="8"/>
      <c r="BC452" s="8"/>
    </row>
    <row r="453" spans="3:66" outlineLevel="1">
      <c r="E453" s="11"/>
    </row>
    <row r="454" spans="3:66" outlineLevel="1">
      <c r="C454" s="45" t="str">
        <f>INDEX($AT454:$BC454,MATCH(General!$F$14,$AT$4:$BC$4,0))</f>
        <v>Own funds</v>
      </c>
      <c r="D454" s="6"/>
      <c r="E454" s="13"/>
      <c r="F454" s="6"/>
      <c r="G454" s="6"/>
      <c r="H454" s="6"/>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c r="AG454" s="14"/>
      <c r="AH454" s="14"/>
      <c r="AI454" s="14"/>
      <c r="AJ454" s="14"/>
      <c r="AK454" s="14"/>
      <c r="AL454" s="14"/>
      <c r="AM454" s="14"/>
      <c r="AN454" s="14"/>
      <c r="AO454" s="14"/>
      <c r="AP454" s="14"/>
      <c r="AQ454" s="14"/>
      <c r="AR454" s="14"/>
      <c r="AT454" s="39" t="s">
        <v>93</v>
      </c>
      <c r="AU454" s="39" t="s">
        <v>57</v>
      </c>
      <c r="AV454" s="39" t="s">
        <v>57</v>
      </c>
      <c r="AW454" s="39" t="s">
        <v>57</v>
      </c>
      <c r="AX454" s="39" t="s">
        <v>57</v>
      </c>
      <c r="AY454" s="39" t="s">
        <v>57</v>
      </c>
      <c r="AZ454" s="39" t="s">
        <v>57</v>
      </c>
      <c r="BA454" s="39" t="s">
        <v>57</v>
      </c>
      <c r="BB454" s="39" t="s">
        <v>57</v>
      </c>
      <c r="BC454" s="39" t="s">
        <v>57</v>
      </c>
    </row>
    <row r="455" spans="3:66" outlineLevel="1">
      <c r="E455" s="11"/>
    </row>
    <row r="456" spans="3:66" outlineLevel="1">
      <c r="D456" s="2" t="str">
        <f>INDEX($AT456:$BC456,MATCH(General!$F$14,$AT$4:$BC$4,0))</f>
        <v>Preparation costs related to the type of financing</v>
      </c>
      <c r="E456" s="17" t="str">
        <f>General!$F$16</f>
        <v>EUR</v>
      </c>
      <c r="F456" s="28">
        <f>SUM(F457:F458)</f>
        <v>0</v>
      </c>
      <c r="AT456" s="39" t="s">
        <v>91</v>
      </c>
      <c r="AU456" s="39" t="s">
        <v>57</v>
      </c>
      <c r="AV456" s="39" t="s">
        <v>57</v>
      </c>
      <c r="AW456" s="39" t="s">
        <v>57</v>
      </c>
      <c r="AX456" s="39" t="s">
        <v>57</v>
      </c>
      <c r="AY456" s="39" t="s">
        <v>57</v>
      </c>
      <c r="AZ456" s="39" t="s">
        <v>57</v>
      </c>
      <c r="BA456" s="39" t="s">
        <v>57</v>
      </c>
      <c r="BB456" s="39" t="s">
        <v>57</v>
      </c>
      <c r="BC456" s="39" t="s">
        <v>57</v>
      </c>
      <c r="BE456" s="8"/>
      <c r="BF456" s="8"/>
      <c r="BG456" s="8"/>
      <c r="BH456" s="8"/>
      <c r="BI456" s="8"/>
      <c r="BJ456" s="8"/>
      <c r="BK456" s="8"/>
      <c r="BL456" s="8"/>
      <c r="BM456" s="8"/>
      <c r="BN456" s="8"/>
    </row>
    <row r="457" spans="3:66" outlineLevel="1">
      <c r="D457" t="str">
        <f>INDEX($AT457:$BC457,MATCH(General!$F$14,$AT$4:$BC$4,0))</f>
        <v>Investment plan with socioeconomic assessment</v>
      </c>
      <c r="E457" s="11" t="str">
        <f>General!$F$16</f>
        <v>EUR</v>
      </c>
      <c r="F457" s="105">
        <f>Fin!F10</f>
        <v>0</v>
      </c>
      <c r="AT457" s="39" t="s">
        <v>166</v>
      </c>
      <c r="AU457" s="39" t="s">
        <v>57</v>
      </c>
      <c r="AV457" s="39" t="s">
        <v>57</v>
      </c>
      <c r="AW457" s="39" t="s">
        <v>57</v>
      </c>
      <c r="AX457" s="39" t="s">
        <v>57</v>
      </c>
      <c r="AY457" s="39" t="s">
        <v>57</v>
      </c>
      <c r="AZ457" s="39" t="s">
        <v>57</v>
      </c>
      <c r="BA457" s="39" t="s">
        <v>57</v>
      </c>
      <c r="BB457" s="39" t="s">
        <v>57</v>
      </c>
      <c r="BC457" s="39" t="s">
        <v>57</v>
      </c>
      <c r="BE457" s="8"/>
      <c r="BF457" s="8"/>
      <c r="BG457" s="8"/>
      <c r="BH457" s="8"/>
      <c r="BI457" s="8"/>
      <c r="BJ457" s="8"/>
      <c r="BK457" s="8"/>
      <c r="BL457" s="8"/>
      <c r="BM457" s="8"/>
      <c r="BN457" s="8"/>
    </row>
    <row r="458" spans="3:66" outlineLevel="1">
      <c r="D458" t="str">
        <f>INDEX($AT458:$BC458,MATCH(General!$F$14,$AT$4:$BC$4,0))</f>
        <v>Other costs</v>
      </c>
      <c r="E458" s="11" t="str">
        <f>General!$F$16</f>
        <v>EUR</v>
      </c>
      <c r="F458" s="105">
        <f>Fin!F11</f>
        <v>0</v>
      </c>
      <c r="AT458" s="39" t="s">
        <v>94</v>
      </c>
      <c r="AU458" s="39" t="s">
        <v>57</v>
      </c>
      <c r="AV458" s="39" t="s">
        <v>57</v>
      </c>
      <c r="AW458" s="39" t="s">
        <v>57</v>
      </c>
      <c r="AX458" s="39" t="s">
        <v>57</v>
      </c>
      <c r="AY458" s="39" t="s">
        <v>57</v>
      </c>
      <c r="AZ458" s="39" t="s">
        <v>57</v>
      </c>
      <c r="BA458" s="39" t="s">
        <v>57</v>
      </c>
      <c r="BB458" s="39" t="s">
        <v>57</v>
      </c>
      <c r="BC458" s="39" t="s">
        <v>57</v>
      </c>
      <c r="BE458" s="8"/>
      <c r="BF458" s="8"/>
      <c r="BG458" s="8"/>
      <c r="BH458" s="8"/>
      <c r="BI458" s="8"/>
      <c r="BJ458" s="8"/>
      <c r="BK458" s="8"/>
      <c r="BL458" s="8"/>
      <c r="BM458" s="8"/>
      <c r="BN458" s="8"/>
    </row>
    <row r="459" spans="3:66" outlineLevel="1">
      <c r="E459" s="11"/>
    </row>
    <row r="460" spans="3:66" outlineLevel="1">
      <c r="D460" s="2" t="str">
        <f>INDEX($AT460:$BC460,MATCH(General!$F$14,$AT$4:$BC$4,0))</f>
        <v>Financing conditions</v>
      </c>
      <c r="E460" s="11"/>
      <c r="AT460" s="39" t="s">
        <v>162</v>
      </c>
      <c r="AU460" s="39" t="s">
        <v>57</v>
      </c>
      <c r="AV460" s="39" t="s">
        <v>57</v>
      </c>
      <c r="AW460" s="39" t="s">
        <v>57</v>
      </c>
      <c r="AX460" s="39" t="s">
        <v>57</v>
      </c>
      <c r="AY460" s="39" t="s">
        <v>57</v>
      </c>
      <c r="AZ460" s="39" t="s">
        <v>57</v>
      </c>
      <c r="BA460" s="39" t="s">
        <v>57</v>
      </c>
      <c r="BB460" s="39" t="s">
        <v>57</v>
      </c>
      <c r="BC460" s="39" t="s">
        <v>57</v>
      </c>
    </row>
    <row r="461" spans="3:66" outlineLevel="1">
      <c r="D461" t="str">
        <f>INDEX($AT461:$BC461,MATCH(General!$F$14,$AT$4:$BC$4,0))</f>
        <v>Own funds</v>
      </c>
      <c r="E461" s="11"/>
      <c r="AT461" s="39" t="s">
        <v>93</v>
      </c>
      <c r="AU461" s="39" t="s">
        <v>57</v>
      </c>
      <c r="AV461" s="39" t="s">
        <v>57</v>
      </c>
      <c r="AW461" s="39" t="s">
        <v>57</v>
      </c>
      <c r="AX461" s="39" t="s">
        <v>57</v>
      </c>
      <c r="AY461" s="39" t="s">
        <v>57</v>
      </c>
      <c r="AZ461" s="39" t="s">
        <v>57</v>
      </c>
      <c r="BA461" s="39" t="s">
        <v>57</v>
      </c>
      <c r="BB461" s="39" t="s">
        <v>57</v>
      </c>
      <c r="BC461" s="39" t="s">
        <v>57</v>
      </c>
    </row>
    <row r="462" spans="3:66" ht="12" outlineLevel="1">
      <c r="D462" s="21" t="str">
        <f>INDEX($AT462:$BC462,MATCH(General!$F$14,$AT$4:$BC$4,0))</f>
        <v>Entity granting a financing</v>
      </c>
      <c r="E462" s="18" t="str">
        <f>INDEX($BC462:$BL462,MATCH(General!$F$14,$BC$4:$BL$4,0))</f>
        <v>text</v>
      </c>
      <c r="F462" s="111" t="str">
        <f>Fin!F14</f>
        <v>Private</v>
      </c>
      <c r="AT462" s="39" t="s">
        <v>170</v>
      </c>
      <c r="AU462" s="39" t="s">
        <v>57</v>
      </c>
      <c r="AV462" s="39" t="s">
        <v>57</v>
      </c>
      <c r="AW462" s="39" t="s">
        <v>57</v>
      </c>
      <c r="AX462" s="39" t="s">
        <v>57</v>
      </c>
      <c r="AY462" s="39" t="s">
        <v>57</v>
      </c>
      <c r="AZ462" s="39" t="s">
        <v>57</v>
      </c>
      <c r="BA462" s="39" t="s">
        <v>57</v>
      </c>
      <c r="BB462" s="39" t="s">
        <v>57</v>
      </c>
      <c r="BC462" s="39" t="s">
        <v>57</v>
      </c>
      <c r="BE462" s="39" t="s">
        <v>107</v>
      </c>
      <c r="BF462" s="39" t="s">
        <v>199</v>
      </c>
      <c r="BG462" s="39" t="s">
        <v>57</v>
      </c>
      <c r="BH462" s="39" t="s">
        <v>57</v>
      </c>
      <c r="BI462" s="39" t="s">
        <v>57</v>
      </c>
      <c r="BJ462" s="39" t="s">
        <v>57</v>
      </c>
      <c r="BK462" s="39" t="s">
        <v>57</v>
      </c>
      <c r="BL462" s="39" t="s">
        <v>57</v>
      </c>
      <c r="BM462" s="39" t="s">
        <v>57</v>
      </c>
      <c r="BN462" s="39" t="s">
        <v>57</v>
      </c>
    </row>
    <row r="463" spans="3:66" outlineLevel="1">
      <c r="E463" s="11"/>
    </row>
    <row r="464" spans="3:66" outlineLevel="1">
      <c r="D464" s="2" t="str">
        <f>INDEX($AT464:$BC464,MATCH(General!$F$14,$AT$4:$BC$4,0))</f>
        <v>Sources of financing</v>
      </c>
      <c r="E464" s="17" t="str">
        <f>General!$F$16</f>
        <v>EUR</v>
      </c>
      <c r="F464" s="28">
        <f>SUM(I464:AR464)</f>
        <v>300000</v>
      </c>
      <c r="I464" s="16">
        <f>IF(General!$F$26=1,I$89,I$91)</f>
        <v>30000</v>
      </c>
      <c r="J464" s="16">
        <f>IF(General!$F$26=1,J$89,J$91)</f>
        <v>270000</v>
      </c>
      <c r="K464" s="16">
        <f>IF(General!$F$26=1,K$89,K$91)</f>
        <v>0</v>
      </c>
      <c r="L464" s="16">
        <f>IF(General!$F$26=1,L$89,L$91)</f>
        <v>0</v>
      </c>
      <c r="M464" s="16">
        <f>IF(General!$F$26=1,M$89,M$91)</f>
        <v>0</v>
      </c>
      <c r="N464" s="16">
        <f>IF(General!$F$26=1,N$89,N$91)</f>
        <v>0</v>
      </c>
      <c r="O464" s="16">
        <f>IF(General!$F$26=1,O$89,O$91)</f>
        <v>0</v>
      </c>
      <c r="P464" s="16">
        <f>IF(General!$F$26=1,P$89,P$91)</f>
        <v>0</v>
      </c>
      <c r="Q464" s="16">
        <f>IF(General!$F$26=1,Q$89,Q$91)</f>
        <v>0</v>
      </c>
      <c r="R464" s="16">
        <f>IF(General!$F$26=1,R$89,R$91)</f>
        <v>0</v>
      </c>
      <c r="S464" s="16">
        <f>IF(General!$F$26=1,S$89,S$91)</f>
        <v>0</v>
      </c>
      <c r="T464" s="16">
        <f>IF(General!$F$26=1,T$89,T$91)</f>
        <v>0</v>
      </c>
      <c r="U464" s="16">
        <f>IF(General!$F$26=1,U$89,U$91)</f>
        <v>0</v>
      </c>
      <c r="V464" s="16">
        <f>IF(General!$F$26=1,V$89,V$91)</f>
        <v>0</v>
      </c>
      <c r="W464" s="16">
        <f>IF(General!$F$26=1,W$89,W$91)</f>
        <v>0</v>
      </c>
      <c r="X464" s="16">
        <f>IF(General!$F$26=1,X$89,X$91)</f>
        <v>0</v>
      </c>
      <c r="Y464" s="16">
        <f>IF(General!$F$26=1,Y$89,Y$91)</f>
        <v>0</v>
      </c>
      <c r="Z464" s="16">
        <f>IF(General!$F$26=1,Z$89,Z$91)</f>
        <v>0</v>
      </c>
      <c r="AA464" s="16">
        <f>IF(General!$F$26=1,AA$89,AA$91)</f>
        <v>0</v>
      </c>
      <c r="AB464" s="16">
        <f>IF(General!$F$26=1,AB$89,AB$91)</f>
        <v>0</v>
      </c>
      <c r="AC464" s="16">
        <f>IF(General!$F$26=1,AC$89,AC$91)</f>
        <v>0</v>
      </c>
      <c r="AD464" s="16">
        <f>IF(General!$F$26=1,AD$89,AD$91)</f>
        <v>0</v>
      </c>
      <c r="AE464" s="16">
        <f>IF(General!$F$26=1,AE$89,AE$91)</f>
        <v>0</v>
      </c>
      <c r="AF464" s="16">
        <f>IF(General!$F$26=1,AF$89,AF$91)</f>
        <v>0</v>
      </c>
      <c r="AG464" s="16">
        <f>IF(General!$F$26=1,AG$89,AG$91)</f>
        <v>0</v>
      </c>
      <c r="AH464" s="16">
        <f>IF(General!$F$26=1,AH$89,AH$91)</f>
        <v>0</v>
      </c>
      <c r="AI464" s="16">
        <f>IF(General!$F$26=1,AI$89,AI$91)</f>
        <v>0</v>
      </c>
      <c r="AJ464" s="16">
        <f>IF(General!$F$26=1,AJ$89,AJ$91)</f>
        <v>0</v>
      </c>
      <c r="AK464" s="16">
        <f>IF(General!$F$26=1,AK$89,AK$91)</f>
        <v>0</v>
      </c>
      <c r="AL464" s="16">
        <f>IF(General!$F$26=1,AL$89,AL$91)</f>
        <v>0</v>
      </c>
      <c r="AM464" s="16">
        <f>IF(General!$F$26=1,AM$89,AM$91)</f>
        <v>0</v>
      </c>
      <c r="AN464" s="16">
        <f>IF(General!$F$26=1,AN$89,AN$91)</f>
        <v>0</v>
      </c>
      <c r="AO464" s="16">
        <f>IF(General!$F$26=1,AO$89,AO$91)</f>
        <v>0</v>
      </c>
      <c r="AP464" s="16">
        <f>IF(General!$F$26=1,AP$89,AP$91)</f>
        <v>0</v>
      </c>
      <c r="AQ464" s="16">
        <f>IF(General!$F$26=1,AQ$89,AQ$91)</f>
        <v>0</v>
      </c>
      <c r="AR464" s="16">
        <f>IF(General!$F$26=1,AR$89,AR$91)</f>
        <v>0</v>
      </c>
      <c r="AT464" s="39" t="s">
        <v>100</v>
      </c>
      <c r="AU464" s="39" t="s">
        <v>57</v>
      </c>
      <c r="AV464" s="39" t="s">
        <v>57</v>
      </c>
      <c r="AW464" s="39" t="s">
        <v>57</v>
      </c>
      <c r="AX464" s="39" t="s">
        <v>57</v>
      </c>
      <c r="AY464" s="39" t="s">
        <v>57</v>
      </c>
      <c r="AZ464" s="39" t="s">
        <v>57</v>
      </c>
      <c r="BA464" s="39" t="s">
        <v>57</v>
      </c>
      <c r="BB464" s="39" t="s">
        <v>57</v>
      </c>
      <c r="BC464" s="39" t="s">
        <v>57</v>
      </c>
      <c r="BE464" s="8"/>
      <c r="BF464" s="8"/>
      <c r="BG464" s="8"/>
      <c r="BH464" s="8"/>
      <c r="BI464" s="8"/>
      <c r="BJ464" s="8"/>
      <c r="BK464" s="8"/>
      <c r="BL464" s="8"/>
      <c r="BM464" s="8"/>
      <c r="BN464" s="8"/>
    </row>
    <row r="465" spans="3:66" outlineLevel="1">
      <c r="D465" t="str">
        <f>INDEX($AT465:$BC465,MATCH(General!$F$14,$AT$4:$BC$4,0))</f>
        <v>Own funds</v>
      </c>
      <c r="E465" s="11" t="str">
        <f>General!$F$16</f>
        <v>EUR</v>
      </c>
      <c r="F465" s="25">
        <f t="shared" ref="F465" si="505">SUM(I465:AR465)</f>
        <v>300000</v>
      </c>
      <c r="I465" s="15">
        <f>IF(General!$F$26=1,I$89,I$91)</f>
        <v>30000</v>
      </c>
      <c r="J465" s="15">
        <f>IF(General!$F$26=1,J$89,J$91)</f>
        <v>270000</v>
      </c>
      <c r="K465" s="15">
        <f>IF(General!$F$26=1,K$89,K$91)</f>
        <v>0</v>
      </c>
      <c r="L465" s="15">
        <f>IF(General!$F$26=1,L$89,L$91)</f>
        <v>0</v>
      </c>
      <c r="M465" s="15">
        <f>IF(General!$F$26=1,M$89,M$91)</f>
        <v>0</v>
      </c>
      <c r="N465" s="15">
        <f>IF(General!$F$26=1,N$89,N$91)</f>
        <v>0</v>
      </c>
      <c r="O465" s="15">
        <f>IF(General!$F$26=1,O$89,O$91)</f>
        <v>0</v>
      </c>
      <c r="P465" s="15">
        <f>IF(General!$F$26=1,P$89,P$91)</f>
        <v>0</v>
      </c>
      <c r="Q465" s="15">
        <f>IF(General!$F$26=1,Q$89,Q$91)</f>
        <v>0</v>
      </c>
      <c r="R465" s="15">
        <f>IF(General!$F$26=1,R$89,R$91)</f>
        <v>0</v>
      </c>
      <c r="S465" s="15">
        <f>IF(General!$F$26=1,S$89,S$91)</f>
        <v>0</v>
      </c>
      <c r="T465" s="15">
        <f>IF(General!$F$26=1,T$89,T$91)</f>
        <v>0</v>
      </c>
      <c r="U465" s="15">
        <f>IF(General!$F$26=1,U$89,U$91)</f>
        <v>0</v>
      </c>
      <c r="V465" s="15">
        <f>IF(General!$F$26=1,V$89,V$91)</f>
        <v>0</v>
      </c>
      <c r="W465" s="15">
        <f>IF(General!$F$26=1,W$89,W$91)</f>
        <v>0</v>
      </c>
      <c r="X465" s="15">
        <f>IF(General!$F$26=1,X$89,X$91)</f>
        <v>0</v>
      </c>
      <c r="Y465" s="15">
        <f>IF(General!$F$26=1,Y$89,Y$91)</f>
        <v>0</v>
      </c>
      <c r="Z465" s="15">
        <f>IF(General!$F$26=1,Z$89,Z$91)</f>
        <v>0</v>
      </c>
      <c r="AA465" s="15">
        <f>IF(General!$F$26=1,AA$89,AA$91)</f>
        <v>0</v>
      </c>
      <c r="AB465" s="15">
        <f>IF(General!$F$26=1,AB$89,AB$91)</f>
        <v>0</v>
      </c>
      <c r="AC465" s="15">
        <f>IF(General!$F$26=1,AC$89,AC$91)</f>
        <v>0</v>
      </c>
      <c r="AD465" s="15">
        <f>IF(General!$F$26=1,AD$89,AD$91)</f>
        <v>0</v>
      </c>
      <c r="AE465" s="15">
        <f>IF(General!$F$26=1,AE$89,AE$91)</f>
        <v>0</v>
      </c>
      <c r="AF465" s="15">
        <f>IF(General!$F$26=1,AF$89,AF$91)</f>
        <v>0</v>
      </c>
      <c r="AG465" s="15">
        <f>IF(General!$F$26=1,AG$89,AG$91)</f>
        <v>0</v>
      </c>
      <c r="AH465" s="15">
        <f>IF(General!$F$26=1,AH$89,AH$91)</f>
        <v>0</v>
      </c>
      <c r="AI465" s="15">
        <f>IF(General!$F$26=1,AI$89,AI$91)</f>
        <v>0</v>
      </c>
      <c r="AJ465" s="15">
        <f>IF(General!$F$26=1,AJ$89,AJ$91)</f>
        <v>0</v>
      </c>
      <c r="AK465" s="15">
        <f>IF(General!$F$26=1,AK$89,AK$91)</f>
        <v>0</v>
      </c>
      <c r="AL465" s="15">
        <f>IF(General!$F$26=1,AL$89,AL$91)</f>
        <v>0</v>
      </c>
      <c r="AM465" s="15">
        <f>IF(General!$F$26=1,AM$89,AM$91)</f>
        <v>0</v>
      </c>
      <c r="AN465" s="15">
        <f>IF(General!$F$26=1,AN$89,AN$91)</f>
        <v>0</v>
      </c>
      <c r="AO465" s="15">
        <f>IF(General!$F$26=1,AO$89,AO$91)</f>
        <v>0</v>
      </c>
      <c r="AP465" s="15">
        <f>IF(General!$F$26=1,AP$89,AP$91)</f>
        <v>0</v>
      </c>
      <c r="AQ465" s="15">
        <f>IF(General!$F$26=1,AQ$89,AQ$91)</f>
        <v>0</v>
      </c>
      <c r="AR465" s="15">
        <f>IF(General!$F$26=1,AR$89,AR$91)</f>
        <v>0</v>
      </c>
      <c r="AT465" s="39" t="s">
        <v>93</v>
      </c>
      <c r="AU465" s="39" t="s">
        <v>57</v>
      </c>
      <c r="AV465" s="39" t="s">
        <v>57</v>
      </c>
      <c r="AW465" s="39" t="s">
        <v>57</v>
      </c>
      <c r="AX465" s="39" t="s">
        <v>57</v>
      </c>
      <c r="AY465" s="39" t="s">
        <v>57</v>
      </c>
      <c r="AZ465" s="39" t="s">
        <v>57</v>
      </c>
      <c r="BA465" s="39" t="s">
        <v>57</v>
      </c>
      <c r="BB465" s="39" t="s">
        <v>57</v>
      </c>
      <c r="BC465" s="39" t="s">
        <v>57</v>
      </c>
      <c r="BE465" s="8"/>
      <c r="BF465" s="8"/>
      <c r="BG465" s="8"/>
      <c r="BH465" s="8"/>
      <c r="BI465" s="8"/>
      <c r="BJ465" s="8"/>
      <c r="BK465" s="8"/>
      <c r="BL465" s="8"/>
      <c r="BM465" s="8"/>
      <c r="BN465" s="8"/>
    </row>
    <row r="466" spans="3:66" outlineLevel="1">
      <c r="E466" s="11"/>
    </row>
    <row r="467" spans="3:66" outlineLevel="1">
      <c r="D467" s="2" t="str">
        <f>INDEX($AT467:$BC467,MATCH(General!$F$14,$AT$4:$BC$4,0))</f>
        <v>Sources of financing - structure</v>
      </c>
      <c r="E467" s="17" t="str">
        <f>INDEX($BC467:$BL467,MATCH(General!$F$14,$BC$4:$BL$4,0))</f>
        <v>%</v>
      </c>
      <c r="F467" s="157">
        <f>IFERROR(F464/F$464,0)</f>
        <v>1</v>
      </c>
      <c r="I467" s="156">
        <f>IFERROR(I464/I$464,0)</f>
        <v>1</v>
      </c>
      <c r="J467" s="156">
        <f t="shared" ref="J467:AR467" si="506">IFERROR(J464/J$464,0)</f>
        <v>1</v>
      </c>
      <c r="K467" s="156">
        <f t="shared" si="506"/>
        <v>0</v>
      </c>
      <c r="L467" s="156">
        <f t="shared" si="506"/>
        <v>0</v>
      </c>
      <c r="M467" s="156">
        <f t="shared" si="506"/>
        <v>0</v>
      </c>
      <c r="N467" s="156">
        <f t="shared" si="506"/>
        <v>0</v>
      </c>
      <c r="O467" s="156">
        <f t="shared" si="506"/>
        <v>0</v>
      </c>
      <c r="P467" s="156">
        <f t="shared" si="506"/>
        <v>0</v>
      </c>
      <c r="Q467" s="156">
        <f t="shared" si="506"/>
        <v>0</v>
      </c>
      <c r="R467" s="156">
        <f t="shared" si="506"/>
        <v>0</v>
      </c>
      <c r="S467" s="156">
        <f t="shared" si="506"/>
        <v>0</v>
      </c>
      <c r="T467" s="156">
        <f t="shared" si="506"/>
        <v>0</v>
      </c>
      <c r="U467" s="156">
        <f t="shared" si="506"/>
        <v>0</v>
      </c>
      <c r="V467" s="156">
        <f t="shared" si="506"/>
        <v>0</v>
      </c>
      <c r="W467" s="156">
        <f t="shared" si="506"/>
        <v>0</v>
      </c>
      <c r="X467" s="156">
        <f t="shared" si="506"/>
        <v>0</v>
      </c>
      <c r="Y467" s="156">
        <f t="shared" si="506"/>
        <v>0</v>
      </c>
      <c r="Z467" s="156">
        <f t="shared" si="506"/>
        <v>0</v>
      </c>
      <c r="AA467" s="156">
        <f t="shared" si="506"/>
        <v>0</v>
      </c>
      <c r="AB467" s="156">
        <f t="shared" si="506"/>
        <v>0</v>
      </c>
      <c r="AC467" s="156">
        <f t="shared" si="506"/>
        <v>0</v>
      </c>
      <c r="AD467" s="156">
        <f t="shared" si="506"/>
        <v>0</v>
      </c>
      <c r="AE467" s="156">
        <f t="shared" si="506"/>
        <v>0</v>
      </c>
      <c r="AF467" s="156">
        <f t="shared" si="506"/>
        <v>0</v>
      </c>
      <c r="AG467" s="156">
        <f t="shared" si="506"/>
        <v>0</v>
      </c>
      <c r="AH467" s="156">
        <f t="shared" si="506"/>
        <v>0</v>
      </c>
      <c r="AI467" s="156">
        <f t="shared" si="506"/>
        <v>0</v>
      </c>
      <c r="AJ467" s="156">
        <f t="shared" si="506"/>
        <v>0</v>
      </c>
      <c r="AK467" s="156">
        <f t="shared" si="506"/>
        <v>0</v>
      </c>
      <c r="AL467" s="156">
        <f t="shared" si="506"/>
        <v>0</v>
      </c>
      <c r="AM467" s="156">
        <f t="shared" si="506"/>
        <v>0</v>
      </c>
      <c r="AN467" s="156">
        <f t="shared" si="506"/>
        <v>0</v>
      </c>
      <c r="AO467" s="156">
        <f t="shared" si="506"/>
        <v>0</v>
      </c>
      <c r="AP467" s="156">
        <f t="shared" si="506"/>
        <v>0</v>
      </c>
      <c r="AQ467" s="156">
        <f t="shared" si="506"/>
        <v>0</v>
      </c>
      <c r="AR467" s="156">
        <f t="shared" si="506"/>
        <v>0</v>
      </c>
      <c r="AT467" s="39" t="s">
        <v>565</v>
      </c>
      <c r="AU467" s="39" t="s">
        <v>57</v>
      </c>
      <c r="AV467" s="39" t="s">
        <v>57</v>
      </c>
      <c r="AW467" s="39" t="s">
        <v>57</v>
      </c>
      <c r="AX467" s="39" t="s">
        <v>57</v>
      </c>
      <c r="AY467" s="39" t="s">
        <v>57</v>
      </c>
      <c r="AZ467" s="39" t="s">
        <v>57</v>
      </c>
      <c r="BA467" s="39" t="s">
        <v>57</v>
      </c>
      <c r="BB467" s="39" t="s">
        <v>57</v>
      </c>
      <c r="BC467" s="39" t="s">
        <v>57</v>
      </c>
      <c r="BE467" s="39" t="s">
        <v>21</v>
      </c>
      <c r="BF467" s="39" t="s">
        <v>21</v>
      </c>
      <c r="BG467" s="39" t="s">
        <v>57</v>
      </c>
      <c r="BH467" s="39" t="s">
        <v>57</v>
      </c>
      <c r="BI467" s="39" t="s">
        <v>57</v>
      </c>
      <c r="BJ467" s="39" t="s">
        <v>57</v>
      </c>
      <c r="BK467" s="39" t="s">
        <v>57</v>
      </c>
      <c r="BL467" s="39" t="s">
        <v>57</v>
      </c>
      <c r="BM467" s="39" t="s">
        <v>57</v>
      </c>
      <c r="BN467" s="39" t="s">
        <v>57</v>
      </c>
    </row>
    <row r="468" spans="3:66" outlineLevel="1">
      <c r="D468" t="str">
        <f>INDEX($AT468:$BC468,MATCH(General!$F$14,$AT$4:$BC$4,0))</f>
        <v>Own funds</v>
      </c>
      <c r="E468" s="11" t="str">
        <f>INDEX($BC468:$BL468,MATCH(General!$F$14,$BC$4:$BL$4,0))</f>
        <v>%</v>
      </c>
      <c r="F468" s="49">
        <f>IFERROR(F465/F$464,0)</f>
        <v>1</v>
      </c>
      <c r="I468" s="155">
        <f>IFERROR(I465/I$464,0)</f>
        <v>1</v>
      </c>
      <c r="J468" s="155">
        <f t="shared" ref="J468:AR468" si="507">IFERROR(J465/J$464,0)</f>
        <v>1</v>
      </c>
      <c r="K468" s="155">
        <f t="shared" si="507"/>
        <v>0</v>
      </c>
      <c r="L468" s="155">
        <f t="shared" si="507"/>
        <v>0</v>
      </c>
      <c r="M468" s="155">
        <f t="shared" si="507"/>
        <v>0</v>
      </c>
      <c r="N468" s="155">
        <f t="shared" si="507"/>
        <v>0</v>
      </c>
      <c r="O468" s="155">
        <f t="shared" si="507"/>
        <v>0</v>
      </c>
      <c r="P468" s="155">
        <f t="shared" si="507"/>
        <v>0</v>
      </c>
      <c r="Q468" s="155">
        <f t="shared" si="507"/>
        <v>0</v>
      </c>
      <c r="R468" s="155">
        <f t="shared" si="507"/>
        <v>0</v>
      </c>
      <c r="S468" s="155">
        <f t="shared" si="507"/>
        <v>0</v>
      </c>
      <c r="T468" s="155">
        <f t="shared" si="507"/>
        <v>0</v>
      </c>
      <c r="U468" s="155">
        <f t="shared" si="507"/>
        <v>0</v>
      </c>
      <c r="V468" s="155">
        <f t="shared" si="507"/>
        <v>0</v>
      </c>
      <c r="W468" s="155">
        <f t="shared" si="507"/>
        <v>0</v>
      </c>
      <c r="X468" s="155">
        <f t="shared" si="507"/>
        <v>0</v>
      </c>
      <c r="Y468" s="155">
        <f t="shared" si="507"/>
        <v>0</v>
      </c>
      <c r="Z468" s="155">
        <f t="shared" si="507"/>
        <v>0</v>
      </c>
      <c r="AA468" s="155">
        <f t="shared" si="507"/>
        <v>0</v>
      </c>
      <c r="AB468" s="155">
        <f t="shared" si="507"/>
        <v>0</v>
      </c>
      <c r="AC468" s="155">
        <f t="shared" si="507"/>
        <v>0</v>
      </c>
      <c r="AD468" s="155">
        <f t="shared" si="507"/>
        <v>0</v>
      </c>
      <c r="AE468" s="155">
        <f t="shared" si="507"/>
        <v>0</v>
      </c>
      <c r="AF468" s="155">
        <f t="shared" si="507"/>
        <v>0</v>
      </c>
      <c r="AG468" s="155">
        <f t="shared" si="507"/>
        <v>0</v>
      </c>
      <c r="AH468" s="155">
        <f t="shared" si="507"/>
        <v>0</v>
      </c>
      <c r="AI468" s="155">
        <f t="shared" si="507"/>
        <v>0</v>
      </c>
      <c r="AJ468" s="155">
        <f t="shared" si="507"/>
        <v>0</v>
      </c>
      <c r="AK468" s="155">
        <f t="shared" si="507"/>
        <v>0</v>
      </c>
      <c r="AL468" s="155">
        <f t="shared" si="507"/>
        <v>0</v>
      </c>
      <c r="AM468" s="155">
        <f t="shared" si="507"/>
        <v>0</v>
      </c>
      <c r="AN468" s="155">
        <f t="shared" si="507"/>
        <v>0</v>
      </c>
      <c r="AO468" s="155">
        <f t="shared" si="507"/>
        <v>0</v>
      </c>
      <c r="AP468" s="155">
        <f t="shared" si="507"/>
        <v>0</v>
      </c>
      <c r="AQ468" s="155">
        <f t="shared" si="507"/>
        <v>0</v>
      </c>
      <c r="AR468" s="155">
        <f t="shared" si="507"/>
        <v>0</v>
      </c>
      <c r="AT468" s="39" t="s">
        <v>93</v>
      </c>
      <c r="AU468" s="39" t="s">
        <v>57</v>
      </c>
      <c r="AV468" s="39" t="s">
        <v>57</v>
      </c>
      <c r="AW468" s="39" t="s">
        <v>57</v>
      </c>
      <c r="AX468" s="39" t="s">
        <v>57</v>
      </c>
      <c r="AY468" s="39" t="s">
        <v>57</v>
      </c>
      <c r="AZ468" s="39" t="s">
        <v>57</v>
      </c>
      <c r="BA468" s="39" t="s">
        <v>57</v>
      </c>
      <c r="BB468" s="39" t="s">
        <v>57</v>
      </c>
      <c r="BC468" s="39" t="s">
        <v>57</v>
      </c>
      <c r="BE468" s="39" t="s">
        <v>21</v>
      </c>
      <c r="BF468" s="39" t="s">
        <v>21</v>
      </c>
      <c r="BG468" s="39" t="s">
        <v>57</v>
      </c>
      <c r="BH468" s="39" t="s">
        <v>57</v>
      </c>
      <c r="BI468" s="39" t="s">
        <v>57</v>
      </c>
      <c r="BJ468" s="39" t="s">
        <v>57</v>
      </c>
      <c r="BK468" s="39" t="s">
        <v>57</v>
      </c>
      <c r="BL468" s="39" t="s">
        <v>57</v>
      </c>
      <c r="BM468" s="39" t="s">
        <v>57</v>
      </c>
      <c r="BN468" s="39" t="s">
        <v>57</v>
      </c>
    </row>
    <row r="469" spans="3:66" outlineLevel="1">
      <c r="E469" s="11"/>
    </row>
    <row r="470" spans="3:66" outlineLevel="1">
      <c r="D470" s="2" t="str">
        <f>INDEX($AT470:$BC470,MATCH(General!$F$14,$AT$4:$BC$4,0))</f>
        <v>Financing expenditures</v>
      </c>
      <c r="E470" s="17" t="str">
        <f>General!$F$16</f>
        <v>EUR</v>
      </c>
      <c r="F470" s="28">
        <f>SUM(I470:AR470)</f>
        <v>300000</v>
      </c>
      <c r="I470" s="16">
        <f>SUM(I471:I475)</f>
        <v>30000</v>
      </c>
      <c r="J470" s="16">
        <f t="shared" ref="J470" si="508">SUM(J471:J475)</f>
        <v>270000</v>
      </c>
      <c r="K470" s="16">
        <f t="shared" ref="K470" si="509">SUM(K471:K475)</f>
        <v>0</v>
      </c>
      <c r="L470" s="16">
        <f t="shared" ref="L470" si="510">SUM(L471:L475)</f>
        <v>0</v>
      </c>
      <c r="M470" s="16">
        <f t="shared" ref="M470" si="511">SUM(M471:M475)</f>
        <v>0</v>
      </c>
      <c r="N470" s="16">
        <f t="shared" ref="N470" si="512">SUM(N471:N475)</f>
        <v>0</v>
      </c>
      <c r="O470" s="16">
        <f t="shared" ref="O470" si="513">SUM(O471:O475)</f>
        <v>0</v>
      </c>
      <c r="P470" s="16">
        <f t="shared" ref="P470" si="514">SUM(P471:P475)</f>
        <v>0</v>
      </c>
      <c r="Q470" s="16">
        <f t="shared" ref="Q470" si="515">SUM(Q471:Q475)</f>
        <v>0</v>
      </c>
      <c r="R470" s="16">
        <f t="shared" ref="R470" si="516">SUM(R471:R475)</f>
        <v>0</v>
      </c>
      <c r="S470" s="16">
        <f t="shared" ref="S470" si="517">SUM(S471:S475)</f>
        <v>0</v>
      </c>
      <c r="T470" s="16">
        <f t="shared" ref="T470" si="518">SUM(T471:T475)</f>
        <v>0</v>
      </c>
      <c r="U470" s="16">
        <f t="shared" ref="U470" si="519">SUM(U471:U475)</f>
        <v>0</v>
      </c>
      <c r="V470" s="16">
        <f t="shared" ref="V470" si="520">SUM(V471:V475)</f>
        <v>0</v>
      </c>
      <c r="W470" s="16">
        <f t="shared" ref="W470" si="521">SUM(W471:W475)</f>
        <v>0</v>
      </c>
      <c r="X470" s="16">
        <f t="shared" ref="X470" si="522">SUM(X471:X475)</f>
        <v>0</v>
      </c>
      <c r="Y470" s="16">
        <f t="shared" ref="Y470" si="523">SUM(Y471:Y475)</f>
        <v>0</v>
      </c>
      <c r="Z470" s="16">
        <f t="shared" ref="Z470" si="524">SUM(Z471:Z475)</f>
        <v>0</v>
      </c>
      <c r="AA470" s="16">
        <f t="shared" ref="AA470" si="525">SUM(AA471:AA475)</f>
        <v>0</v>
      </c>
      <c r="AB470" s="16">
        <f t="shared" ref="AB470" si="526">SUM(AB471:AB475)</f>
        <v>0</v>
      </c>
      <c r="AC470" s="16">
        <f t="shared" ref="AC470" si="527">SUM(AC471:AC475)</f>
        <v>0</v>
      </c>
      <c r="AD470" s="16">
        <f t="shared" ref="AD470" si="528">SUM(AD471:AD475)</f>
        <v>0</v>
      </c>
      <c r="AE470" s="16">
        <f t="shared" ref="AE470" si="529">SUM(AE471:AE475)</f>
        <v>0</v>
      </c>
      <c r="AF470" s="16">
        <f t="shared" ref="AF470" si="530">SUM(AF471:AF475)</f>
        <v>0</v>
      </c>
      <c r="AG470" s="16">
        <f t="shared" ref="AG470" si="531">SUM(AG471:AG475)</f>
        <v>0</v>
      </c>
      <c r="AH470" s="16">
        <f t="shared" ref="AH470" si="532">SUM(AH471:AH475)</f>
        <v>0</v>
      </c>
      <c r="AI470" s="16">
        <f t="shared" ref="AI470" si="533">SUM(AI471:AI475)</f>
        <v>0</v>
      </c>
      <c r="AJ470" s="16">
        <f t="shared" ref="AJ470" si="534">SUM(AJ471:AJ475)</f>
        <v>0</v>
      </c>
      <c r="AK470" s="16">
        <f t="shared" ref="AK470" si="535">SUM(AK471:AK475)</f>
        <v>0</v>
      </c>
      <c r="AL470" s="16">
        <f t="shared" ref="AL470" si="536">SUM(AL471:AL475)</f>
        <v>0</v>
      </c>
      <c r="AM470" s="16">
        <f t="shared" ref="AM470" si="537">SUM(AM471:AM475)</f>
        <v>0</v>
      </c>
      <c r="AN470" s="16">
        <f t="shared" ref="AN470" si="538">SUM(AN471:AN475)</f>
        <v>0</v>
      </c>
      <c r="AO470" s="16">
        <f t="shared" ref="AO470" si="539">SUM(AO471:AO475)</f>
        <v>0</v>
      </c>
      <c r="AP470" s="16">
        <f t="shared" ref="AP470" si="540">SUM(AP471:AP475)</f>
        <v>0</v>
      </c>
      <c r="AQ470" s="16">
        <f t="shared" ref="AQ470" si="541">SUM(AQ471:AQ475)</f>
        <v>0</v>
      </c>
      <c r="AR470" s="16">
        <f t="shared" ref="AR470" si="542">SUM(AR471:AR475)</f>
        <v>0</v>
      </c>
      <c r="AT470" s="39" t="s">
        <v>191</v>
      </c>
      <c r="AU470" s="39" t="s">
        <v>57</v>
      </c>
      <c r="AV470" s="39" t="s">
        <v>57</v>
      </c>
      <c r="AW470" s="39" t="s">
        <v>57</v>
      </c>
      <c r="AX470" s="39" t="s">
        <v>57</v>
      </c>
      <c r="AY470" s="39" t="s">
        <v>57</v>
      </c>
      <c r="AZ470" s="39" t="s">
        <v>57</v>
      </c>
      <c r="BA470" s="39" t="s">
        <v>57</v>
      </c>
      <c r="BB470" s="39" t="s">
        <v>57</v>
      </c>
      <c r="BC470" s="39" t="s">
        <v>57</v>
      </c>
      <c r="BE470" s="8"/>
      <c r="BF470" s="8"/>
      <c r="BG470" s="8"/>
      <c r="BH470" s="8"/>
      <c r="BI470" s="8"/>
      <c r="BJ470" s="8"/>
      <c r="BK470" s="8"/>
      <c r="BL470" s="8"/>
      <c r="BM470" s="8"/>
      <c r="BN470" s="8"/>
    </row>
    <row r="471" spans="3:66" outlineLevel="1">
      <c r="D471" t="str">
        <f>INDEX($AT471:$BC471,MATCH(General!$F$14,$AT$4:$BC$4,0))</f>
        <v>CAPEX</v>
      </c>
      <c r="E471" s="11" t="str">
        <f>General!$F$16</f>
        <v>EUR</v>
      </c>
      <c r="F471" s="25">
        <f t="shared" ref="F471:F475" si="543">SUM(I471:AR471)</f>
        <v>300000</v>
      </c>
      <c r="I471" s="15">
        <f t="shared" ref="I471:AR471" si="544">I465</f>
        <v>30000</v>
      </c>
      <c r="J471" s="15">
        <f t="shared" si="544"/>
        <v>270000</v>
      </c>
      <c r="K471" s="15">
        <f t="shared" si="544"/>
        <v>0</v>
      </c>
      <c r="L471" s="15">
        <f t="shared" si="544"/>
        <v>0</v>
      </c>
      <c r="M471" s="15">
        <f t="shared" si="544"/>
        <v>0</v>
      </c>
      <c r="N471" s="15">
        <f t="shared" si="544"/>
        <v>0</v>
      </c>
      <c r="O471" s="15">
        <f t="shared" si="544"/>
        <v>0</v>
      </c>
      <c r="P471" s="15">
        <f t="shared" si="544"/>
        <v>0</v>
      </c>
      <c r="Q471" s="15">
        <f t="shared" si="544"/>
        <v>0</v>
      </c>
      <c r="R471" s="15">
        <f t="shared" si="544"/>
        <v>0</v>
      </c>
      <c r="S471" s="15">
        <f t="shared" si="544"/>
        <v>0</v>
      </c>
      <c r="T471" s="15">
        <f t="shared" si="544"/>
        <v>0</v>
      </c>
      <c r="U471" s="15">
        <f t="shared" si="544"/>
        <v>0</v>
      </c>
      <c r="V471" s="15">
        <f t="shared" si="544"/>
        <v>0</v>
      </c>
      <c r="W471" s="15">
        <f t="shared" si="544"/>
        <v>0</v>
      </c>
      <c r="X471" s="15">
        <f t="shared" si="544"/>
        <v>0</v>
      </c>
      <c r="Y471" s="15">
        <f t="shared" si="544"/>
        <v>0</v>
      </c>
      <c r="Z471" s="15">
        <f t="shared" si="544"/>
        <v>0</v>
      </c>
      <c r="AA471" s="15">
        <f t="shared" si="544"/>
        <v>0</v>
      </c>
      <c r="AB471" s="15">
        <f t="shared" si="544"/>
        <v>0</v>
      </c>
      <c r="AC471" s="15">
        <f t="shared" si="544"/>
        <v>0</v>
      </c>
      <c r="AD471" s="15">
        <f t="shared" si="544"/>
        <v>0</v>
      </c>
      <c r="AE471" s="15">
        <f t="shared" si="544"/>
        <v>0</v>
      </c>
      <c r="AF471" s="15">
        <f t="shared" si="544"/>
        <v>0</v>
      </c>
      <c r="AG471" s="15">
        <f t="shared" si="544"/>
        <v>0</v>
      </c>
      <c r="AH471" s="15">
        <f t="shared" si="544"/>
        <v>0</v>
      </c>
      <c r="AI471" s="15">
        <f t="shared" si="544"/>
        <v>0</v>
      </c>
      <c r="AJ471" s="15">
        <f t="shared" si="544"/>
        <v>0</v>
      </c>
      <c r="AK471" s="15">
        <f t="shared" si="544"/>
        <v>0</v>
      </c>
      <c r="AL471" s="15">
        <f t="shared" si="544"/>
        <v>0</v>
      </c>
      <c r="AM471" s="15">
        <f t="shared" si="544"/>
        <v>0</v>
      </c>
      <c r="AN471" s="15">
        <f t="shared" si="544"/>
        <v>0</v>
      </c>
      <c r="AO471" s="15">
        <f t="shared" si="544"/>
        <v>0</v>
      </c>
      <c r="AP471" s="15">
        <f t="shared" si="544"/>
        <v>0</v>
      </c>
      <c r="AQ471" s="15">
        <f t="shared" si="544"/>
        <v>0</v>
      </c>
      <c r="AR471" s="15">
        <f t="shared" si="544"/>
        <v>0</v>
      </c>
      <c r="AT471" s="39" t="s">
        <v>23</v>
      </c>
      <c r="AU471" s="39" t="s">
        <v>57</v>
      </c>
      <c r="AV471" s="39" t="s">
        <v>57</v>
      </c>
      <c r="AW471" s="39" t="s">
        <v>57</v>
      </c>
      <c r="AX471" s="39" t="s">
        <v>57</v>
      </c>
      <c r="AY471" s="39" t="s">
        <v>57</v>
      </c>
      <c r="AZ471" s="39" t="s">
        <v>57</v>
      </c>
      <c r="BA471" s="39" t="s">
        <v>57</v>
      </c>
      <c r="BB471" s="39" t="s">
        <v>57</v>
      </c>
      <c r="BC471" s="39" t="s">
        <v>57</v>
      </c>
      <c r="BE471" s="8"/>
      <c r="BF471" s="8"/>
      <c r="BG471" s="8"/>
      <c r="BH471" s="8"/>
      <c r="BI471" s="8"/>
      <c r="BJ471" s="8"/>
      <c r="BK471" s="8"/>
      <c r="BL471" s="8"/>
      <c r="BM471" s="8"/>
      <c r="BN471" s="8"/>
    </row>
    <row r="472" spans="3:66" outlineLevel="1">
      <c r="D472" t="str">
        <f>INDEX($AT472:$BC472,MATCH(General!$F$14,$AT$4:$BC$4,0))</f>
        <v>Principal</v>
      </c>
      <c r="E472" s="11" t="str">
        <f>General!$F$16</f>
        <v>EUR</v>
      </c>
      <c r="F472" s="25">
        <f t="shared" ref="F472" si="545">SUM(I472:AR472)</f>
        <v>0</v>
      </c>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T472" s="39" t="s">
        <v>192</v>
      </c>
      <c r="AU472" s="39" t="s">
        <v>57</v>
      </c>
      <c r="AV472" s="39" t="s">
        <v>57</v>
      </c>
      <c r="AW472" s="39" t="s">
        <v>57</v>
      </c>
      <c r="AX472" s="39" t="s">
        <v>57</v>
      </c>
      <c r="AY472" s="39" t="s">
        <v>57</v>
      </c>
      <c r="AZ472" s="39" t="s">
        <v>57</v>
      </c>
      <c r="BA472" s="39" t="s">
        <v>57</v>
      </c>
      <c r="BB472" s="39" t="s">
        <v>57</v>
      </c>
      <c r="BC472" s="39" t="s">
        <v>57</v>
      </c>
      <c r="BE472" s="8"/>
      <c r="BF472" s="8"/>
      <c r="BG472" s="8"/>
      <c r="BH472" s="8"/>
      <c r="BI472" s="8"/>
      <c r="BJ472" s="8"/>
      <c r="BK472" s="8"/>
      <c r="BL472" s="8"/>
      <c r="BM472" s="8"/>
      <c r="BN472" s="8"/>
    </row>
    <row r="473" spans="3:66" outlineLevel="1">
      <c r="D473" t="str">
        <f>INDEX($AT473:$BC473,MATCH(General!$F$14,$AT$4:$BC$4,0))</f>
        <v>Interest</v>
      </c>
      <c r="E473" s="11" t="str">
        <f>General!$F$16</f>
        <v>EUR</v>
      </c>
      <c r="F473" s="25">
        <f t="shared" si="543"/>
        <v>0</v>
      </c>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T473" s="39" t="s">
        <v>167</v>
      </c>
      <c r="AU473" s="39" t="s">
        <v>57</v>
      </c>
      <c r="AV473" s="39" t="s">
        <v>57</v>
      </c>
      <c r="AW473" s="39" t="s">
        <v>57</v>
      </c>
      <c r="AX473" s="39" t="s">
        <v>57</v>
      </c>
      <c r="AY473" s="39" t="s">
        <v>57</v>
      </c>
      <c r="AZ473" s="39" t="s">
        <v>57</v>
      </c>
      <c r="BA473" s="39" t="s">
        <v>57</v>
      </c>
      <c r="BB473" s="39" t="s">
        <v>57</v>
      </c>
      <c r="BC473" s="39" t="s">
        <v>57</v>
      </c>
      <c r="BE473" s="8"/>
      <c r="BF473" s="8"/>
      <c r="BG473" s="8"/>
      <c r="BH473" s="8"/>
      <c r="BI473" s="8"/>
      <c r="BJ473" s="8"/>
      <c r="BK473" s="8"/>
      <c r="BL473" s="8"/>
      <c r="BM473" s="8"/>
      <c r="BN473" s="8"/>
    </row>
    <row r="474" spans="3:66" outlineLevel="1">
      <c r="D474" t="str">
        <f>INDEX($AT474:$BC474,MATCH(General!$F$14,$AT$4:$BC$4,0))</f>
        <v>Preparation costs</v>
      </c>
      <c r="E474" s="11" t="str">
        <f>General!$F$16</f>
        <v>EUR</v>
      </c>
      <c r="F474" s="25">
        <f t="shared" si="543"/>
        <v>0</v>
      </c>
      <c r="I474" s="15">
        <f>(Config!$F$7+1=Config!I$15)*$F456</f>
        <v>0</v>
      </c>
      <c r="J474" s="15">
        <f>(Config!$F$7+1=Config!J$15)*$F456</f>
        <v>0</v>
      </c>
      <c r="K474" s="15">
        <f>(Config!$F$7+1=Config!K$15)*$F456</f>
        <v>0</v>
      </c>
      <c r="L474" s="15">
        <f>(Config!$F$7+1=Config!L$15)*$F456</f>
        <v>0</v>
      </c>
      <c r="M474" s="15">
        <f>(Config!$F$7+1=Config!M$15)*$F456</f>
        <v>0</v>
      </c>
      <c r="N474" s="15">
        <f>(Config!$F$7+1=Config!N$15)*$F456</f>
        <v>0</v>
      </c>
      <c r="O474" s="15">
        <f>(Config!$F$7+1=Config!O$15)*$F456</f>
        <v>0</v>
      </c>
      <c r="P474" s="15">
        <f>(Config!$F$7+1=Config!P$15)*$F456</f>
        <v>0</v>
      </c>
      <c r="Q474" s="15">
        <f>(Config!$F$7+1=Config!Q$15)*$F456</f>
        <v>0</v>
      </c>
      <c r="R474" s="15">
        <f>(Config!$F$7+1=Config!R$15)*$F456</f>
        <v>0</v>
      </c>
      <c r="S474" s="15">
        <f>(Config!$F$7+1=Config!S$15)*$F456</f>
        <v>0</v>
      </c>
      <c r="T474" s="15">
        <f>(Config!$F$7+1=Config!T$15)*$F456</f>
        <v>0</v>
      </c>
      <c r="U474" s="15">
        <f>(Config!$F$7+1=Config!U$15)*$F456</f>
        <v>0</v>
      </c>
      <c r="V474" s="15">
        <f>(Config!$F$7+1=Config!V$15)*$F456</f>
        <v>0</v>
      </c>
      <c r="W474" s="15">
        <f>(Config!$F$7+1=Config!W$15)*$F456</f>
        <v>0</v>
      </c>
      <c r="X474" s="15">
        <f>(Config!$F$7+1=Config!X$15)*$F456</f>
        <v>0</v>
      </c>
      <c r="Y474" s="15">
        <f>(Config!$F$7+1=Config!Y$15)*$F456</f>
        <v>0</v>
      </c>
      <c r="Z474" s="15">
        <f>(Config!$F$7+1=Config!Z$15)*$F456</f>
        <v>0</v>
      </c>
      <c r="AA474" s="15">
        <f>(Config!$F$7+1=Config!AA$15)*$F456</f>
        <v>0</v>
      </c>
      <c r="AB474" s="15">
        <f>(Config!$F$7+1=Config!AB$15)*$F456</f>
        <v>0</v>
      </c>
      <c r="AC474" s="15">
        <f>(Config!$F$7+1=Config!AC$15)*$F456</f>
        <v>0</v>
      </c>
      <c r="AD474" s="15">
        <f>(Config!$F$7+1=Config!AD$15)*$F456</f>
        <v>0</v>
      </c>
      <c r="AE474" s="15">
        <f>(Config!$F$7+1=Config!AE$15)*$F456</f>
        <v>0</v>
      </c>
      <c r="AF474" s="15">
        <f>(Config!$F$7+1=Config!AF$15)*$F456</f>
        <v>0</v>
      </c>
      <c r="AG474" s="15">
        <f>(Config!$F$7+1=Config!AG$15)*$F456</f>
        <v>0</v>
      </c>
      <c r="AH474" s="15">
        <f>(Config!$F$7+1=Config!AH$15)*$F456</f>
        <v>0</v>
      </c>
      <c r="AI474" s="15">
        <f>(Config!$F$7+1=Config!AI$15)*$F456</f>
        <v>0</v>
      </c>
      <c r="AJ474" s="15">
        <f>(Config!$F$7+1=Config!AJ$15)*$F456</f>
        <v>0</v>
      </c>
      <c r="AK474" s="15">
        <f>(Config!$F$7+1=Config!AK$15)*$F456</f>
        <v>0</v>
      </c>
      <c r="AL474" s="15">
        <f>(Config!$F$7+1=Config!AL$15)*$F456</f>
        <v>0</v>
      </c>
      <c r="AM474" s="15">
        <f>(Config!$F$7+1=Config!AM$15)*$F456</f>
        <v>0</v>
      </c>
      <c r="AN474" s="15">
        <f>(Config!$F$7+1=Config!AN$15)*$F456</f>
        <v>0</v>
      </c>
      <c r="AO474" s="15">
        <f>(Config!$F$7+1=Config!AO$15)*$F456</f>
        <v>0</v>
      </c>
      <c r="AP474" s="15">
        <f>(Config!$F$7+1=Config!AP$15)*$F456</f>
        <v>0</v>
      </c>
      <c r="AQ474" s="15">
        <f>(Config!$F$7+1=Config!AQ$15)*$F456</f>
        <v>0</v>
      </c>
      <c r="AR474" s="15">
        <f>(Config!$F$7+1=Config!AR$15)*$F456</f>
        <v>0</v>
      </c>
      <c r="AT474" s="39" t="s">
        <v>168</v>
      </c>
      <c r="AU474" s="39" t="s">
        <v>57</v>
      </c>
      <c r="AV474" s="39" t="s">
        <v>57</v>
      </c>
      <c r="AW474" s="39" t="s">
        <v>57</v>
      </c>
      <c r="AX474" s="39" t="s">
        <v>57</v>
      </c>
      <c r="AY474" s="39" t="s">
        <v>57</v>
      </c>
      <c r="AZ474" s="39" t="s">
        <v>57</v>
      </c>
      <c r="BA474" s="39" t="s">
        <v>57</v>
      </c>
      <c r="BB474" s="39" t="s">
        <v>57</v>
      </c>
      <c r="BC474" s="39" t="s">
        <v>57</v>
      </c>
      <c r="BE474" s="8"/>
      <c r="BF474" s="8"/>
      <c r="BG474" s="8"/>
      <c r="BH474" s="8"/>
      <c r="BI474" s="8"/>
      <c r="BJ474" s="8"/>
      <c r="BK474" s="8"/>
      <c r="BL474" s="8"/>
      <c r="BM474" s="8"/>
      <c r="BN474" s="8"/>
    </row>
    <row r="475" spans="3:66" outlineLevel="1">
      <c r="D475" t="str">
        <f>INDEX($AT475:$BC475,MATCH(General!$F$14,$AT$4:$BC$4,0))</f>
        <v>Other financial costs</v>
      </c>
      <c r="E475" s="11" t="str">
        <f>General!$F$16</f>
        <v>EUR</v>
      </c>
      <c r="F475" s="25">
        <f t="shared" si="543"/>
        <v>0</v>
      </c>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T475" s="39" t="s">
        <v>169</v>
      </c>
      <c r="AU475" s="39" t="s">
        <v>57</v>
      </c>
      <c r="AV475" s="39" t="s">
        <v>57</v>
      </c>
      <c r="AW475" s="39" t="s">
        <v>57</v>
      </c>
      <c r="AX475" s="39" t="s">
        <v>57</v>
      </c>
      <c r="AY475" s="39" t="s">
        <v>57</v>
      </c>
      <c r="AZ475" s="39" t="s">
        <v>57</v>
      </c>
      <c r="BA475" s="39" t="s">
        <v>57</v>
      </c>
      <c r="BB475" s="39" t="s">
        <v>57</v>
      </c>
      <c r="BC475" s="39" t="s">
        <v>57</v>
      </c>
      <c r="BE475" s="8"/>
      <c r="BF475" s="8"/>
      <c r="BG475" s="8"/>
      <c r="BH475" s="8"/>
      <c r="BI475" s="8"/>
      <c r="BJ475" s="8"/>
      <c r="BK475" s="8"/>
      <c r="BL475" s="8"/>
      <c r="BM475" s="8"/>
      <c r="BN475" s="8"/>
    </row>
    <row r="476" spans="3:66" outlineLevel="1">
      <c r="E476" s="11"/>
    </row>
    <row r="477" spans="3:66" outlineLevel="1">
      <c r="C477" s="45" t="str">
        <f>INDEX($AT477:$BC477,MATCH(General!$F$14,$AT$4:$BC$4,0))</f>
        <v>Own funds + Grant</v>
      </c>
      <c r="D477" s="6"/>
      <c r="E477" s="13"/>
      <c r="F477" s="6"/>
      <c r="G477" s="6"/>
      <c r="H477" s="6"/>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c r="AG477" s="14"/>
      <c r="AH477" s="14"/>
      <c r="AI477" s="14"/>
      <c r="AJ477" s="14"/>
      <c r="AK477" s="14"/>
      <c r="AL477" s="14"/>
      <c r="AM477" s="14"/>
      <c r="AN477" s="14"/>
      <c r="AO477" s="14"/>
      <c r="AP477" s="14"/>
      <c r="AQ477" s="14"/>
      <c r="AR477" s="14"/>
      <c r="AT477" s="39" t="s">
        <v>148</v>
      </c>
      <c r="AU477" s="39" t="s">
        <v>57</v>
      </c>
      <c r="AV477" s="39" t="s">
        <v>57</v>
      </c>
      <c r="AW477" s="39" t="s">
        <v>57</v>
      </c>
      <c r="AX477" s="39" t="s">
        <v>57</v>
      </c>
      <c r="AY477" s="39" t="s">
        <v>57</v>
      </c>
      <c r="AZ477" s="39" t="s">
        <v>57</v>
      </c>
      <c r="BA477" s="39" t="s">
        <v>57</v>
      </c>
      <c r="BB477" s="39" t="s">
        <v>57</v>
      </c>
      <c r="BC477" s="39" t="s">
        <v>57</v>
      </c>
    </row>
    <row r="478" spans="3:66" outlineLevel="1">
      <c r="E478" s="11"/>
    </row>
    <row r="479" spans="3:66" outlineLevel="1">
      <c r="D479" s="2" t="str">
        <f>INDEX($AT479:$BC479,MATCH(General!$F$14,$AT$4:$BC$4,0))</f>
        <v>Preparation costs related to the type of financing</v>
      </c>
      <c r="E479" s="17" t="str">
        <f>General!$F$16</f>
        <v>EUR</v>
      </c>
      <c r="F479" s="28">
        <f>SUM(F480:F482)</f>
        <v>20000</v>
      </c>
      <c r="AT479" s="39" t="s">
        <v>91</v>
      </c>
      <c r="AU479" s="39" t="s">
        <v>57</v>
      </c>
      <c r="AV479" s="39" t="s">
        <v>57</v>
      </c>
      <c r="AW479" s="39" t="s">
        <v>57</v>
      </c>
      <c r="AX479" s="39" t="s">
        <v>57</v>
      </c>
      <c r="AY479" s="39" t="s">
        <v>57</v>
      </c>
      <c r="AZ479" s="39" t="s">
        <v>57</v>
      </c>
      <c r="BA479" s="39" t="s">
        <v>57</v>
      </c>
      <c r="BB479" s="39" t="s">
        <v>57</v>
      </c>
      <c r="BC479" s="39" t="s">
        <v>57</v>
      </c>
      <c r="BE479" s="8"/>
      <c r="BF479" s="8"/>
      <c r="BG479" s="8"/>
      <c r="BH479" s="8"/>
      <c r="BI479" s="8"/>
      <c r="BJ479" s="8"/>
      <c r="BK479" s="8"/>
      <c r="BL479" s="8"/>
      <c r="BM479" s="8"/>
      <c r="BN479" s="8"/>
    </row>
    <row r="480" spans="3:66" outlineLevel="1">
      <c r="D480" t="str">
        <f>INDEX($AT480:$BC480,MATCH(General!$F$14,$AT$4:$BC$4,0))</f>
        <v>Project management and reporting</v>
      </c>
      <c r="E480" s="11" t="str">
        <f>General!$F$16</f>
        <v>EUR</v>
      </c>
      <c r="F480" s="105">
        <f>Fin!F18</f>
        <v>10000</v>
      </c>
      <c r="AT480" s="39" t="s">
        <v>147</v>
      </c>
      <c r="AU480" s="39" t="s">
        <v>57</v>
      </c>
      <c r="AV480" s="39" t="s">
        <v>57</v>
      </c>
      <c r="AW480" s="39" t="s">
        <v>57</v>
      </c>
      <c r="AX480" s="39" t="s">
        <v>57</v>
      </c>
      <c r="AY480" s="39" t="s">
        <v>57</v>
      </c>
      <c r="AZ480" s="39" t="s">
        <v>57</v>
      </c>
      <c r="BA480" s="39" t="s">
        <v>57</v>
      </c>
      <c r="BB480" s="39" t="s">
        <v>57</v>
      </c>
      <c r="BC480" s="39" t="s">
        <v>57</v>
      </c>
      <c r="BE480" s="8"/>
      <c r="BF480" s="8"/>
      <c r="BG480" s="8"/>
      <c r="BH480" s="8"/>
      <c r="BI480" s="8"/>
      <c r="BJ480" s="8"/>
      <c r="BK480" s="8"/>
      <c r="BL480" s="8"/>
      <c r="BM480" s="8"/>
      <c r="BN480" s="8"/>
    </row>
    <row r="481" spans="4:66" outlineLevel="1">
      <c r="D481" t="str">
        <f>INDEX($AT481:$BC481,MATCH(General!$F$14,$AT$4:$BC$4,0))</f>
        <v>Investment plan with socioeconomic assessment</v>
      </c>
      <c r="E481" s="11" t="str">
        <f>General!$F$16</f>
        <v>EUR</v>
      </c>
      <c r="F481" s="105">
        <f>Fin!F19</f>
        <v>0</v>
      </c>
      <c r="AT481" s="39" t="s">
        <v>166</v>
      </c>
      <c r="AU481" s="39" t="s">
        <v>57</v>
      </c>
      <c r="AV481" s="39" t="s">
        <v>57</v>
      </c>
      <c r="AW481" s="39" t="s">
        <v>57</v>
      </c>
      <c r="AX481" s="39" t="s">
        <v>57</v>
      </c>
      <c r="AY481" s="39" t="s">
        <v>57</v>
      </c>
      <c r="AZ481" s="39" t="s">
        <v>57</v>
      </c>
      <c r="BA481" s="39" t="s">
        <v>57</v>
      </c>
      <c r="BB481" s="39" t="s">
        <v>57</v>
      </c>
      <c r="BC481" s="39" t="s">
        <v>57</v>
      </c>
      <c r="BE481" s="8"/>
      <c r="BF481" s="8"/>
      <c r="BG481" s="8"/>
      <c r="BH481" s="8"/>
      <c r="BI481" s="8"/>
      <c r="BJ481" s="8"/>
      <c r="BK481" s="8"/>
      <c r="BL481" s="8"/>
      <c r="BM481" s="8"/>
      <c r="BN481" s="8"/>
    </row>
    <row r="482" spans="4:66" outlineLevel="1">
      <c r="D482" t="str">
        <f>INDEX($AT482:$BC482,MATCH(General!$F$14,$AT$4:$BC$4,0))</f>
        <v>Other costs</v>
      </c>
      <c r="E482" s="11" t="str">
        <f>General!$F$16</f>
        <v>EUR</v>
      </c>
      <c r="F482" s="105">
        <f>Fin!F20</f>
        <v>10000</v>
      </c>
      <c r="AT482" s="39" t="s">
        <v>94</v>
      </c>
      <c r="AU482" s="39" t="s">
        <v>57</v>
      </c>
      <c r="AV482" s="39" t="s">
        <v>57</v>
      </c>
      <c r="AW482" s="39" t="s">
        <v>57</v>
      </c>
      <c r="AX482" s="39" t="s">
        <v>57</v>
      </c>
      <c r="AY482" s="39" t="s">
        <v>57</v>
      </c>
      <c r="AZ482" s="39" t="s">
        <v>57</v>
      </c>
      <c r="BA482" s="39" t="s">
        <v>57</v>
      </c>
      <c r="BB482" s="39" t="s">
        <v>57</v>
      </c>
      <c r="BC482" s="39" t="s">
        <v>57</v>
      </c>
      <c r="BE482" s="8"/>
      <c r="BF482" s="8"/>
      <c r="BG482" s="8"/>
      <c r="BH482" s="8"/>
      <c r="BI482" s="8"/>
      <c r="BJ482" s="8"/>
      <c r="BK482" s="8"/>
      <c r="BL482" s="8"/>
      <c r="BM482" s="8"/>
      <c r="BN482" s="8"/>
    </row>
    <row r="483" spans="4:66" outlineLevel="1">
      <c r="E483" s="11"/>
    </row>
    <row r="484" spans="4:66" outlineLevel="1">
      <c r="D484" s="2" t="str">
        <f>INDEX($AT484:$BC484,MATCH(General!$F$14,$AT$4:$BC$4,0))</f>
        <v>Financing conditions</v>
      </c>
      <c r="E484" s="11"/>
      <c r="AT484" s="39" t="s">
        <v>162</v>
      </c>
      <c r="AU484" s="39" t="s">
        <v>57</v>
      </c>
      <c r="AV484" s="39" t="s">
        <v>57</v>
      </c>
      <c r="AW484" s="39" t="s">
        <v>57</v>
      </c>
      <c r="AX484" s="39" t="s">
        <v>57</v>
      </c>
      <c r="AY484" s="39" t="s">
        <v>57</v>
      </c>
      <c r="AZ484" s="39" t="s">
        <v>57</v>
      </c>
      <c r="BA484" s="39" t="s">
        <v>57</v>
      </c>
      <c r="BB484" s="39" t="s">
        <v>57</v>
      </c>
      <c r="BC484" s="39" t="s">
        <v>57</v>
      </c>
    </row>
    <row r="485" spans="4:66" outlineLevel="1">
      <c r="D485" t="str">
        <f>INDEX($AT485:$BC485,MATCH(General!$F$14,$AT$4:$BC$4,0))</f>
        <v>Own funds</v>
      </c>
      <c r="E485" s="11"/>
      <c r="AT485" s="39" t="s">
        <v>93</v>
      </c>
      <c r="AU485" s="39" t="s">
        <v>57</v>
      </c>
      <c r="AV485" s="39" t="s">
        <v>57</v>
      </c>
      <c r="AW485" s="39" t="s">
        <v>57</v>
      </c>
      <c r="AX485" s="39" t="s">
        <v>57</v>
      </c>
      <c r="AY485" s="39" t="s">
        <v>57</v>
      </c>
      <c r="AZ485" s="39" t="s">
        <v>57</v>
      </c>
      <c r="BA485" s="39" t="s">
        <v>57</v>
      </c>
      <c r="BB485" s="39" t="s">
        <v>57</v>
      </c>
      <c r="BC485" s="39" t="s">
        <v>57</v>
      </c>
    </row>
    <row r="486" spans="4:66" ht="12" outlineLevel="1">
      <c r="D486" s="21" t="str">
        <f>INDEX($AT486:$BC486,MATCH(General!$F$14,$AT$4:$BC$4,0))</f>
        <v>Entity granting a financing</v>
      </c>
      <c r="E486" s="18" t="str">
        <f>INDEX($BC486:$BL486,MATCH(General!$F$14,$BC$4:$BL$4,0))</f>
        <v>text</v>
      </c>
      <c r="F486" s="111" t="str">
        <f>Fin!F23</f>
        <v>Private</v>
      </c>
      <c r="AT486" s="39" t="s">
        <v>170</v>
      </c>
      <c r="AU486" s="39" t="s">
        <v>57</v>
      </c>
      <c r="AV486" s="39" t="s">
        <v>57</v>
      </c>
      <c r="AW486" s="39" t="s">
        <v>57</v>
      </c>
      <c r="AX486" s="39" t="s">
        <v>57</v>
      </c>
      <c r="AY486" s="39" t="s">
        <v>57</v>
      </c>
      <c r="AZ486" s="39" t="s">
        <v>57</v>
      </c>
      <c r="BA486" s="39" t="s">
        <v>57</v>
      </c>
      <c r="BB486" s="39" t="s">
        <v>57</v>
      </c>
      <c r="BC486" s="39" t="s">
        <v>57</v>
      </c>
      <c r="BE486" s="39" t="s">
        <v>107</v>
      </c>
      <c r="BF486" s="39" t="s">
        <v>107</v>
      </c>
      <c r="BG486" s="39" t="s">
        <v>57</v>
      </c>
      <c r="BH486" s="39" t="s">
        <v>57</v>
      </c>
      <c r="BI486" s="39" t="s">
        <v>57</v>
      </c>
      <c r="BJ486" s="39" t="s">
        <v>57</v>
      </c>
      <c r="BK486" s="39" t="s">
        <v>57</v>
      </c>
      <c r="BL486" s="39" t="s">
        <v>57</v>
      </c>
      <c r="BM486" s="39" t="s">
        <v>57</v>
      </c>
      <c r="BN486" s="39" t="s">
        <v>57</v>
      </c>
    </row>
    <row r="487" spans="4:66" outlineLevel="1">
      <c r="D487" t="str">
        <f>INDEX($AT487:$BC487,MATCH(General!$F$14,$AT$4:$BC$4,0))</f>
        <v>Grant</v>
      </c>
      <c r="E487" s="11"/>
      <c r="AT487" s="39" t="s">
        <v>149</v>
      </c>
      <c r="AU487" s="39" t="s">
        <v>57</v>
      </c>
      <c r="AV487" s="39" t="s">
        <v>57</v>
      </c>
      <c r="AW487" s="39" t="s">
        <v>57</v>
      </c>
      <c r="AX487" s="39" t="s">
        <v>57</v>
      </c>
      <c r="AY487" s="39" t="s">
        <v>57</v>
      </c>
      <c r="AZ487" s="39" t="s">
        <v>57</v>
      </c>
      <c r="BA487" s="39" t="s">
        <v>57</v>
      </c>
      <c r="BB487" s="39" t="s">
        <v>57</v>
      </c>
      <c r="BC487" s="39" t="s">
        <v>57</v>
      </c>
    </row>
    <row r="488" spans="4:66" ht="12" outlineLevel="1">
      <c r="D488" s="21" t="str">
        <f>INDEX($AT488:$BC488,MATCH(General!$F$14,$AT$4:$BC$4,0))</f>
        <v>Entity granting a financing</v>
      </c>
      <c r="E488" s="18" t="str">
        <f>INDEX($BC488:$BL488,MATCH(General!$F$14,$BC$4:$BL$4,0))</f>
        <v>text</v>
      </c>
      <c r="F488" s="111" t="str">
        <f>Fin!F25</f>
        <v>Public</v>
      </c>
      <c r="AT488" s="39" t="s">
        <v>170</v>
      </c>
      <c r="AU488" s="39" t="s">
        <v>57</v>
      </c>
      <c r="AV488" s="39" t="s">
        <v>57</v>
      </c>
      <c r="AW488" s="39" t="s">
        <v>57</v>
      </c>
      <c r="AX488" s="39" t="s">
        <v>57</v>
      </c>
      <c r="AY488" s="39" t="s">
        <v>57</v>
      </c>
      <c r="AZ488" s="39" t="s">
        <v>57</v>
      </c>
      <c r="BA488" s="39" t="s">
        <v>57</v>
      </c>
      <c r="BB488" s="39" t="s">
        <v>57</v>
      </c>
      <c r="BC488" s="39" t="s">
        <v>57</v>
      </c>
      <c r="BE488" s="39" t="s">
        <v>107</v>
      </c>
      <c r="BF488" s="39" t="s">
        <v>107</v>
      </c>
      <c r="BG488" s="39" t="s">
        <v>57</v>
      </c>
      <c r="BH488" s="39" t="s">
        <v>57</v>
      </c>
      <c r="BI488" s="39" t="s">
        <v>57</v>
      </c>
      <c r="BJ488" s="39" t="s">
        <v>57</v>
      </c>
      <c r="BK488" s="39" t="s">
        <v>57</v>
      </c>
      <c r="BL488" s="39" t="s">
        <v>57</v>
      </c>
      <c r="BM488" s="39" t="s">
        <v>57</v>
      </c>
      <c r="BN488" s="39" t="s">
        <v>57</v>
      </c>
    </row>
    <row r="489" spans="4:66" ht="12" outlineLevel="1">
      <c r="D489" s="21" t="str">
        <f>INDEX($AT489:$BC489,MATCH(General!$F$14,$AT$4:$BC$4,0))</f>
        <v>Is public investment financed with EU funds?</v>
      </c>
      <c r="E489" s="18" t="str">
        <f>INDEX($BC489:$BL489,MATCH(General!$F$14,$BC$4:$BL$4,0))</f>
        <v>text</v>
      </c>
      <c r="F489" s="111" t="str">
        <f>Fin!F26</f>
        <v>Yes</v>
      </c>
      <c r="AT489" s="39" t="s">
        <v>454</v>
      </c>
      <c r="AU489" s="39" t="s">
        <v>57</v>
      </c>
      <c r="AV489" s="39" t="s">
        <v>57</v>
      </c>
      <c r="AW489" s="39" t="s">
        <v>57</v>
      </c>
      <c r="AX489" s="39" t="s">
        <v>57</v>
      </c>
      <c r="AY489" s="39" t="s">
        <v>57</v>
      </c>
      <c r="AZ489" s="39" t="s">
        <v>57</v>
      </c>
      <c r="BA489" s="39" t="s">
        <v>57</v>
      </c>
      <c r="BB489" s="39" t="s">
        <v>57</v>
      </c>
      <c r="BC489" s="39" t="s">
        <v>57</v>
      </c>
      <c r="BE489" s="39" t="s">
        <v>107</v>
      </c>
      <c r="BF489" s="39" t="s">
        <v>107</v>
      </c>
      <c r="BG489" s="39" t="s">
        <v>57</v>
      </c>
      <c r="BH489" s="39" t="s">
        <v>57</v>
      </c>
      <c r="BI489" s="39" t="s">
        <v>57</v>
      </c>
      <c r="BJ489" s="39" t="s">
        <v>57</v>
      </c>
      <c r="BK489" s="39" t="s">
        <v>57</v>
      </c>
      <c r="BL489" s="39" t="s">
        <v>57</v>
      </c>
      <c r="BM489" s="39" t="s">
        <v>57</v>
      </c>
      <c r="BN489" s="39" t="s">
        <v>57</v>
      </c>
    </row>
    <row r="490" spans="4:66" ht="12" outlineLevel="1">
      <c r="D490" s="21" t="str">
        <f>INDEX($AT490:$BC490,MATCH(General!$F$14,$AT$4:$BC$4,0))</f>
        <v>Co-financing rate of eligible project costs</v>
      </c>
      <c r="E490" s="18" t="str">
        <f>INDEX($BC490:$BL490,MATCH(General!$F$14,$BC$4:$BL$4,0))</f>
        <v>%</v>
      </c>
      <c r="F490" s="109">
        <f>Fin!F27</f>
        <v>0.3</v>
      </c>
      <c r="AT490" s="39" t="s">
        <v>92</v>
      </c>
      <c r="AU490" s="39" t="s">
        <v>57</v>
      </c>
      <c r="AV490" s="39" t="s">
        <v>57</v>
      </c>
      <c r="AW490" s="39" t="s">
        <v>57</v>
      </c>
      <c r="AX490" s="39" t="s">
        <v>57</v>
      </c>
      <c r="AY490" s="39" t="s">
        <v>57</v>
      </c>
      <c r="AZ490" s="39" t="s">
        <v>57</v>
      </c>
      <c r="BA490" s="39" t="s">
        <v>57</v>
      </c>
      <c r="BB490" s="39" t="s">
        <v>57</v>
      </c>
      <c r="BC490" s="39" t="s">
        <v>57</v>
      </c>
      <c r="BE490" s="39" t="s">
        <v>21</v>
      </c>
      <c r="BF490" s="39" t="s">
        <v>21</v>
      </c>
      <c r="BG490" s="39" t="s">
        <v>57</v>
      </c>
      <c r="BH490" s="39" t="s">
        <v>57</v>
      </c>
      <c r="BI490" s="39" t="s">
        <v>57</v>
      </c>
      <c r="BJ490" s="39" t="s">
        <v>57</v>
      </c>
      <c r="BK490" s="39" t="s">
        <v>57</v>
      </c>
      <c r="BL490" s="39" t="s">
        <v>57</v>
      </c>
      <c r="BM490" s="39" t="s">
        <v>57</v>
      </c>
      <c r="BN490" s="39" t="s">
        <v>57</v>
      </c>
    </row>
    <row r="491" spans="4:66" outlineLevel="1">
      <c r="E491" s="11"/>
    </row>
    <row r="492" spans="4:66" outlineLevel="1">
      <c r="D492" s="2" t="str">
        <f>INDEX($AT492:$BC492,MATCH(General!$F$14,$AT$4:$BC$4,0))</f>
        <v>Sources of financing</v>
      </c>
      <c r="E492" s="17" t="str">
        <f>General!$F$16</f>
        <v>EUR</v>
      </c>
      <c r="F492" s="28">
        <f>SUM(I492:AR492)</f>
        <v>300000</v>
      </c>
      <c r="I492" s="16">
        <f>IF(General!$F$26=1,I$89,I$91)</f>
        <v>30000</v>
      </c>
      <c r="J492" s="16">
        <f>IF(General!$F$26=1,J$89,J$91)</f>
        <v>270000</v>
      </c>
      <c r="K492" s="16">
        <f>IF(General!$F$26=1,K$89,K$91)</f>
        <v>0</v>
      </c>
      <c r="L492" s="16">
        <f>IF(General!$F$26=1,L$89,L$91)</f>
        <v>0</v>
      </c>
      <c r="M492" s="16">
        <f>IF(General!$F$26=1,M$89,M$91)</f>
        <v>0</v>
      </c>
      <c r="N492" s="16">
        <f>IF(General!$F$26=1,N$89,N$91)</f>
        <v>0</v>
      </c>
      <c r="O492" s="16">
        <f>IF(General!$F$26=1,O$89,O$91)</f>
        <v>0</v>
      </c>
      <c r="P492" s="16">
        <f>IF(General!$F$26=1,P$89,P$91)</f>
        <v>0</v>
      </c>
      <c r="Q492" s="16">
        <f>IF(General!$F$26=1,Q$89,Q$91)</f>
        <v>0</v>
      </c>
      <c r="R492" s="16">
        <f>IF(General!$F$26=1,R$89,R$91)</f>
        <v>0</v>
      </c>
      <c r="S492" s="16">
        <f>IF(General!$F$26=1,S$89,S$91)</f>
        <v>0</v>
      </c>
      <c r="T492" s="16">
        <f>IF(General!$F$26=1,T$89,T$91)</f>
        <v>0</v>
      </c>
      <c r="U492" s="16">
        <f>IF(General!$F$26=1,U$89,U$91)</f>
        <v>0</v>
      </c>
      <c r="V492" s="16">
        <f>IF(General!$F$26=1,V$89,V$91)</f>
        <v>0</v>
      </c>
      <c r="W492" s="16">
        <f>IF(General!$F$26=1,W$89,W$91)</f>
        <v>0</v>
      </c>
      <c r="X492" s="16">
        <f>IF(General!$F$26=1,X$89,X$91)</f>
        <v>0</v>
      </c>
      <c r="Y492" s="16">
        <f>IF(General!$F$26=1,Y$89,Y$91)</f>
        <v>0</v>
      </c>
      <c r="Z492" s="16">
        <f>IF(General!$F$26=1,Z$89,Z$91)</f>
        <v>0</v>
      </c>
      <c r="AA492" s="16">
        <f>IF(General!$F$26=1,AA$89,AA$91)</f>
        <v>0</v>
      </c>
      <c r="AB492" s="16">
        <f>IF(General!$F$26=1,AB$89,AB$91)</f>
        <v>0</v>
      </c>
      <c r="AC492" s="16">
        <f>IF(General!$F$26=1,AC$89,AC$91)</f>
        <v>0</v>
      </c>
      <c r="AD492" s="16">
        <f>IF(General!$F$26=1,AD$89,AD$91)</f>
        <v>0</v>
      </c>
      <c r="AE492" s="16">
        <f>IF(General!$F$26=1,AE$89,AE$91)</f>
        <v>0</v>
      </c>
      <c r="AF492" s="16">
        <f>IF(General!$F$26=1,AF$89,AF$91)</f>
        <v>0</v>
      </c>
      <c r="AG492" s="16">
        <f>IF(General!$F$26=1,AG$89,AG$91)</f>
        <v>0</v>
      </c>
      <c r="AH492" s="16">
        <f>IF(General!$F$26=1,AH$89,AH$91)</f>
        <v>0</v>
      </c>
      <c r="AI492" s="16">
        <f>IF(General!$F$26=1,AI$89,AI$91)</f>
        <v>0</v>
      </c>
      <c r="AJ492" s="16">
        <f>IF(General!$F$26=1,AJ$89,AJ$91)</f>
        <v>0</v>
      </c>
      <c r="AK492" s="16">
        <f>IF(General!$F$26=1,AK$89,AK$91)</f>
        <v>0</v>
      </c>
      <c r="AL492" s="16">
        <f>IF(General!$F$26=1,AL$89,AL$91)</f>
        <v>0</v>
      </c>
      <c r="AM492" s="16">
        <f>IF(General!$F$26=1,AM$89,AM$91)</f>
        <v>0</v>
      </c>
      <c r="AN492" s="16">
        <f>IF(General!$F$26=1,AN$89,AN$91)</f>
        <v>0</v>
      </c>
      <c r="AO492" s="16">
        <f>IF(General!$F$26=1,AO$89,AO$91)</f>
        <v>0</v>
      </c>
      <c r="AP492" s="16">
        <f>IF(General!$F$26=1,AP$89,AP$91)</f>
        <v>0</v>
      </c>
      <c r="AQ492" s="16">
        <f>IF(General!$F$26=1,AQ$89,AQ$91)</f>
        <v>0</v>
      </c>
      <c r="AR492" s="16">
        <f>IF(General!$F$26=1,AR$89,AR$91)</f>
        <v>0</v>
      </c>
      <c r="AT492" s="39" t="s">
        <v>100</v>
      </c>
      <c r="AU492" s="39" t="s">
        <v>57</v>
      </c>
      <c r="AV492" s="39" t="s">
        <v>57</v>
      </c>
      <c r="AW492" s="39" t="s">
        <v>57</v>
      </c>
      <c r="AX492" s="39" t="s">
        <v>57</v>
      </c>
      <c r="AY492" s="39" t="s">
        <v>57</v>
      </c>
      <c r="AZ492" s="39" t="s">
        <v>57</v>
      </c>
      <c r="BA492" s="39" t="s">
        <v>57</v>
      </c>
      <c r="BB492" s="39" t="s">
        <v>57</v>
      </c>
      <c r="BC492" s="39" t="s">
        <v>57</v>
      </c>
      <c r="BE492" s="8"/>
      <c r="BF492" s="8"/>
      <c r="BG492" s="8"/>
      <c r="BH492" s="8"/>
      <c r="BI492" s="8"/>
      <c r="BJ492" s="8"/>
      <c r="BK492" s="8"/>
      <c r="BL492" s="8"/>
      <c r="BM492" s="8"/>
      <c r="BN492" s="8"/>
    </row>
    <row r="493" spans="4:66" outlineLevel="1">
      <c r="D493" t="str">
        <f>INDEX($AT493:$BC493,MATCH(General!$F$14,$AT$4:$BC$4,0))</f>
        <v>Own funds</v>
      </c>
      <c r="E493" s="11" t="str">
        <f>General!$F$16</f>
        <v>EUR</v>
      </c>
      <c r="F493" s="25">
        <f t="shared" ref="F493:F494" si="546">SUM(I493:AR493)</f>
        <v>210000</v>
      </c>
      <c r="I493" s="15">
        <f t="shared" ref="I493:AR493" si="547">I492-I494</f>
        <v>21000</v>
      </c>
      <c r="J493" s="15">
        <f t="shared" si="547"/>
        <v>189000</v>
      </c>
      <c r="K493" s="15">
        <f t="shared" si="547"/>
        <v>0</v>
      </c>
      <c r="L493" s="15">
        <f t="shared" si="547"/>
        <v>0</v>
      </c>
      <c r="M493" s="15">
        <f t="shared" si="547"/>
        <v>0</v>
      </c>
      <c r="N493" s="15">
        <f t="shared" si="547"/>
        <v>0</v>
      </c>
      <c r="O493" s="15">
        <f t="shared" si="547"/>
        <v>0</v>
      </c>
      <c r="P493" s="15">
        <f t="shared" si="547"/>
        <v>0</v>
      </c>
      <c r="Q493" s="15">
        <f t="shared" si="547"/>
        <v>0</v>
      </c>
      <c r="R493" s="15">
        <f t="shared" si="547"/>
        <v>0</v>
      </c>
      <c r="S493" s="15">
        <f t="shared" si="547"/>
        <v>0</v>
      </c>
      <c r="T493" s="15">
        <f t="shared" si="547"/>
        <v>0</v>
      </c>
      <c r="U493" s="15">
        <f t="shared" si="547"/>
        <v>0</v>
      </c>
      <c r="V493" s="15">
        <f t="shared" si="547"/>
        <v>0</v>
      </c>
      <c r="W493" s="15">
        <f t="shared" si="547"/>
        <v>0</v>
      </c>
      <c r="X493" s="15">
        <f t="shared" si="547"/>
        <v>0</v>
      </c>
      <c r="Y493" s="15">
        <f t="shared" si="547"/>
        <v>0</v>
      </c>
      <c r="Z493" s="15">
        <f t="shared" si="547"/>
        <v>0</v>
      </c>
      <c r="AA493" s="15">
        <f t="shared" si="547"/>
        <v>0</v>
      </c>
      <c r="AB493" s="15">
        <f t="shared" si="547"/>
        <v>0</v>
      </c>
      <c r="AC493" s="15">
        <f t="shared" si="547"/>
        <v>0</v>
      </c>
      <c r="AD493" s="15">
        <f t="shared" si="547"/>
        <v>0</v>
      </c>
      <c r="AE493" s="15">
        <f t="shared" si="547"/>
        <v>0</v>
      </c>
      <c r="AF493" s="15">
        <f t="shared" si="547"/>
        <v>0</v>
      </c>
      <c r="AG493" s="15">
        <f t="shared" si="547"/>
        <v>0</v>
      </c>
      <c r="AH493" s="15">
        <f t="shared" si="547"/>
        <v>0</v>
      </c>
      <c r="AI493" s="15">
        <f t="shared" si="547"/>
        <v>0</v>
      </c>
      <c r="AJ493" s="15">
        <f t="shared" si="547"/>
        <v>0</v>
      </c>
      <c r="AK493" s="15">
        <f t="shared" si="547"/>
        <v>0</v>
      </c>
      <c r="AL493" s="15">
        <f t="shared" si="547"/>
        <v>0</v>
      </c>
      <c r="AM493" s="15">
        <f t="shared" si="547"/>
        <v>0</v>
      </c>
      <c r="AN493" s="15">
        <f t="shared" si="547"/>
        <v>0</v>
      </c>
      <c r="AO493" s="15">
        <f t="shared" si="547"/>
        <v>0</v>
      </c>
      <c r="AP493" s="15">
        <f t="shared" si="547"/>
        <v>0</v>
      </c>
      <c r="AQ493" s="15">
        <f t="shared" si="547"/>
        <v>0</v>
      </c>
      <c r="AR493" s="15">
        <f t="shared" si="547"/>
        <v>0</v>
      </c>
      <c r="AT493" s="39" t="s">
        <v>93</v>
      </c>
      <c r="AU493" s="39" t="s">
        <v>57</v>
      </c>
      <c r="AV493" s="39" t="s">
        <v>57</v>
      </c>
      <c r="AW493" s="39" t="s">
        <v>57</v>
      </c>
      <c r="AX493" s="39" t="s">
        <v>57</v>
      </c>
      <c r="AY493" s="39" t="s">
        <v>57</v>
      </c>
      <c r="AZ493" s="39" t="s">
        <v>57</v>
      </c>
      <c r="BA493" s="39" t="s">
        <v>57</v>
      </c>
      <c r="BB493" s="39" t="s">
        <v>57</v>
      </c>
      <c r="BC493" s="39" t="s">
        <v>57</v>
      </c>
      <c r="BE493" s="8"/>
      <c r="BF493" s="8"/>
      <c r="BG493" s="8"/>
      <c r="BH493" s="8"/>
      <c r="BI493" s="8"/>
      <c r="BJ493" s="8"/>
      <c r="BK493" s="8"/>
      <c r="BL493" s="8"/>
      <c r="BM493" s="8"/>
      <c r="BN493" s="8"/>
    </row>
    <row r="494" spans="4:66" outlineLevel="1">
      <c r="D494" t="str">
        <f>INDEX($AT494:$BC494,MATCH(General!$F$14,$AT$4:$BC$4,0))</f>
        <v>Grant</v>
      </c>
      <c r="E494" s="11" t="str">
        <f>General!$F$16</f>
        <v>EUR</v>
      </c>
      <c r="F494" s="25">
        <f t="shared" si="546"/>
        <v>90000</v>
      </c>
      <c r="I494" s="15">
        <f>$F490*IF(General!$F$26=1,I$35,I$37)</f>
        <v>9000</v>
      </c>
      <c r="J494" s="15">
        <f>$F490*IF(General!$F$26=1,J$35,J$37)</f>
        <v>81000</v>
      </c>
      <c r="K494" s="15">
        <f>$F490*IF(General!$F$26=1,K$35,K$37)</f>
        <v>0</v>
      </c>
      <c r="L494" s="15">
        <f>$F490*IF(General!$F$26=1,L$35,L$37)</f>
        <v>0</v>
      </c>
      <c r="M494" s="15">
        <f>$F490*IF(General!$F$26=1,M$35,M$37)</f>
        <v>0</v>
      </c>
      <c r="N494" s="15">
        <f>$F490*IF(General!$F$26=1,N$35,N$37)</f>
        <v>0</v>
      </c>
      <c r="O494" s="15">
        <f>$F490*IF(General!$F$26=1,O$35,O$37)</f>
        <v>0</v>
      </c>
      <c r="P494" s="15">
        <f>$F490*IF(General!$F$26=1,P$35,P$37)</f>
        <v>0</v>
      </c>
      <c r="Q494" s="15">
        <f>$F490*IF(General!$F$26=1,Q$35,Q$37)</f>
        <v>0</v>
      </c>
      <c r="R494" s="15">
        <f>$F490*IF(General!$F$26=1,R$35,R$37)</f>
        <v>0</v>
      </c>
      <c r="S494" s="15">
        <f>$F490*IF(General!$F$26=1,S$35,S$37)</f>
        <v>0</v>
      </c>
      <c r="T494" s="15">
        <f>$F490*IF(General!$F$26=1,T$35,T$37)</f>
        <v>0</v>
      </c>
      <c r="U494" s="15">
        <f>$F490*IF(General!$F$26=1,U$35,U$37)</f>
        <v>0</v>
      </c>
      <c r="V494" s="15">
        <f>$F490*IF(General!$F$26=1,V$35,V$37)</f>
        <v>0</v>
      </c>
      <c r="W494" s="15">
        <f>$F490*IF(General!$F$26=1,W$35,W$37)</f>
        <v>0</v>
      </c>
      <c r="X494" s="15">
        <f>$F490*IF(General!$F$26=1,X$35,X$37)</f>
        <v>0</v>
      </c>
      <c r="Y494" s="15">
        <f>$F490*IF(General!$F$26=1,Y$35,Y$37)</f>
        <v>0</v>
      </c>
      <c r="Z494" s="15">
        <f>$F490*IF(General!$F$26=1,Z$35,Z$37)</f>
        <v>0</v>
      </c>
      <c r="AA494" s="15">
        <f>$F490*IF(General!$F$26=1,AA$35,AA$37)</f>
        <v>0</v>
      </c>
      <c r="AB494" s="15">
        <f>$F490*IF(General!$F$26=1,AB$35,AB$37)</f>
        <v>0</v>
      </c>
      <c r="AC494" s="15">
        <f>$F490*IF(General!$F$26=1,AC$35,AC$37)</f>
        <v>0</v>
      </c>
      <c r="AD494" s="15">
        <f>$F490*IF(General!$F$26=1,AD$35,AD$37)</f>
        <v>0</v>
      </c>
      <c r="AE494" s="15">
        <f>$F490*IF(General!$F$26=1,AE$35,AE$37)</f>
        <v>0</v>
      </c>
      <c r="AF494" s="15">
        <f>$F490*IF(General!$F$26=1,AF$35,AF$37)</f>
        <v>0</v>
      </c>
      <c r="AG494" s="15">
        <f>$F490*IF(General!$F$26=1,AG$35,AG$37)</f>
        <v>0</v>
      </c>
      <c r="AH494" s="15">
        <f>$F490*IF(General!$F$26=1,AH$35,AH$37)</f>
        <v>0</v>
      </c>
      <c r="AI494" s="15">
        <f>$F490*IF(General!$F$26=1,AI$35,AI$37)</f>
        <v>0</v>
      </c>
      <c r="AJ494" s="15">
        <f>$F490*IF(General!$F$26=1,AJ$35,AJ$37)</f>
        <v>0</v>
      </c>
      <c r="AK494" s="15">
        <f>$F490*IF(General!$F$26=1,AK$35,AK$37)</f>
        <v>0</v>
      </c>
      <c r="AL494" s="15">
        <f>$F490*IF(General!$F$26=1,AL$35,AL$37)</f>
        <v>0</v>
      </c>
      <c r="AM494" s="15">
        <f>$F490*IF(General!$F$26=1,AM$35,AM$37)</f>
        <v>0</v>
      </c>
      <c r="AN494" s="15">
        <f>$F490*IF(General!$F$26=1,AN$35,AN$37)</f>
        <v>0</v>
      </c>
      <c r="AO494" s="15">
        <f>$F490*IF(General!$F$26=1,AO$35,AO$37)</f>
        <v>0</v>
      </c>
      <c r="AP494" s="15">
        <f>$F490*IF(General!$F$26=1,AP$35,AP$37)</f>
        <v>0</v>
      </c>
      <c r="AQ494" s="15">
        <f>$F490*IF(General!$F$26=1,AQ$35,AQ$37)</f>
        <v>0</v>
      </c>
      <c r="AR494" s="15">
        <f>$F490*IF(General!$F$26=1,AR$35,AR$37)</f>
        <v>0</v>
      </c>
      <c r="AT494" s="39" t="s">
        <v>149</v>
      </c>
      <c r="AU494" s="39" t="s">
        <v>57</v>
      </c>
      <c r="AV494" s="39" t="s">
        <v>57</v>
      </c>
      <c r="AW494" s="39" t="s">
        <v>57</v>
      </c>
      <c r="AX494" s="39" t="s">
        <v>57</v>
      </c>
      <c r="AY494" s="39" t="s">
        <v>57</v>
      </c>
      <c r="AZ494" s="39" t="s">
        <v>57</v>
      </c>
      <c r="BA494" s="39" t="s">
        <v>57</v>
      </c>
      <c r="BB494" s="39" t="s">
        <v>57</v>
      </c>
      <c r="BC494" s="39" t="s">
        <v>57</v>
      </c>
      <c r="BE494" s="8"/>
      <c r="BF494" s="8"/>
      <c r="BG494" s="8"/>
      <c r="BH494" s="8"/>
      <c r="BI494" s="8"/>
      <c r="BJ494" s="8"/>
      <c r="BK494" s="8"/>
      <c r="BL494" s="8"/>
      <c r="BM494" s="8"/>
      <c r="BN494" s="8"/>
    </row>
    <row r="495" spans="4:66" outlineLevel="1">
      <c r="E495" s="11"/>
    </row>
    <row r="496" spans="4:66" outlineLevel="1">
      <c r="D496" s="2" t="str">
        <f>INDEX($AT496:$BC496,MATCH(General!$F$14,$AT$4:$BC$4,0))</f>
        <v>Sources of financing - structure</v>
      </c>
      <c r="E496" s="17" t="str">
        <f>INDEX($BC496:$BL496,MATCH(General!$F$14,$BC$4:$BL$4,0))</f>
        <v>%</v>
      </c>
      <c r="F496" s="157">
        <f t="shared" ref="F496:F498" si="548">IFERROR(F492/F$492,0)</f>
        <v>1</v>
      </c>
      <c r="I496" s="156">
        <f>IFERROR(I492/I$492,0)</f>
        <v>1</v>
      </c>
      <c r="J496" s="156">
        <f t="shared" ref="J496:AR496" si="549">IFERROR(J492/J$492,0)</f>
        <v>1</v>
      </c>
      <c r="K496" s="156">
        <f t="shared" si="549"/>
        <v>0</v>
      </c>
      <c r="L496" s="156">
        <f t="shared" si="549"/>
        <v>0</v>
      </c>
      <c r="M496" s="156">
        <f t="shared" si="549"/>
        <v>0</v>
      </c>
      <c r="N496" s="156">
        <f t="shared" si="549"/>
        <v>0</v>
      </c>
      <c r="O496" s="156">
        <f t="shared" si="549"/>
        <v>0</v>
      </c>
      <c r="P496" s="156">
        <f t="shared" si="549"/>
        <v>0</v>
      </c>
      <c r="Q496" s="156">
        <f t="shared" si="549"/>
        <v>0</v>
      </c>
      <c r="R496" s="156">
        <f t="shared" si="549"/>
        <v>0</v>
      </c>
      <c r="S496" s="156">
        <f t="shared" si="549"/>
        <v>0</v>
      </c>
      <c r="T496" s="156">
        <f t="shared" si="549"/>
        <v>0</v>
      </c>
      <c r="U496" s="156">
        <f t="shared" si="549"/>
        <v>0</v>
      </c>
      <c r="V496" s="156">
        <f t="shared" si="549"/>
        <v>0</v>
      </c>
      <c r="W496" s="156">
        <f t="shared" si="549"/>
        <v>0</v>
      </c>
      <c r="X496" s="156">
        <f t="shared" si="549"/>
        <v>0</v>
      </c>
      <c r="Y496" s="156">
        <f t="shared" si="549"/>
        <v>0</v>
      </c>
      <c r="Z496" s="156">
        <f t="shared" si="549"/>
        <v>0</v>
      </c>
      <c r="AA496" s="156">
        <f t="shared" si="549"/>
        <v>0</v>
      </c>
      <c r="AB496" s="156">
        <f t="shared" si="549"/>
        <v>0</v>
      </c>
      <c r="AC496" s="156">
        <f t="shared" si="549"/>
        <v>0</v>
      </c>
      <c r="AD496" s="156">
        <f t="shared" si="549"/>
        <v>0</v>
      </c>
      <c r="AE496" s="156">
        <f t="shared" si="549"/>
        <v>0</v>
      </c>
      <c r="AF496" s="156">
        <f t="shared" si="549"/>
        <v>0</v>
      </c>
      <c r="AG496" s="156">
        <f t="shared" si="549"/>
        <v>0</v>
      </c>
      <c r="AH496" s="156">
        <f t="shared" si="549"/>
        <v>0</v>
      </c>
      <c r="AI496" s="156">
        <f t="shared" si="549"/>
        <v>0</v>
      </c>
      <c r="AJ496" s="156">
        <f t="shared" si="549"/>
        <v>0</v>
      </c>
      <c r="AK496" s="156">
        <f t="shared" si="549"/>
        <v>0</v>
      </c>
      <c r="AL496" s="156">
        <f t="shared" si="549"/>
        <v>0</v>
      </c>
      <c r="AM496" s="156">
        <f t="shared" si="549"/>
        <v>0</v>
      </c>
      <c r="AN496" s="156">
        <f t="shared" si="549"/>
        <v>0</v>
      </c>
      <c r="AO496" s="156">
        <f t="shared" si="549"/>
        <v>0</v>
      </c>
      <c r="AP496" s="156">
        <f t="shared" si="549"/>
        <v>0</v>
      </c>
      <c r="AQ496" s="156">
        <f t="shared" si="549"/>
        <v>0</v>
      </c>
      <c r="AR496" s="156">
        <f t="shared" si="549"/>
        <v>0</v>
      </c>
      <c r="AT496" s="39" t="s">
        <v>565</v>
      </c>
      <c r="AU496" s="39" t="s">
        <v>57</v>
      </c>
      <c r="AV496" s="39" t="s">
        <v>57</v>
      </c>
      <c r="AW496" s="39" t="s">
        <v>57</v>
      </c>
      <c r="AX496" s="39" t="s">
        <v>57</v>
      </c>
      <c r="AY496" s="39" t="s">
        <v>57</v>
      </c>
      <c r="AZ496" s="39" t="s">
        <v>57</v>
      </c>
      <c r="BA496" s="39" t="s">
        <v>57</v>
      </c>
      <c r="BB496" s="39" t="s">
        <v>57</v>
      </c>
      <c r="BC496" s="39" t="s">
        <v>57</v>
      </c>
      <c r="BE496" s="39" t="s">
        <v>21</v>
      </c>
      <c r="BF496" s="39" t="s">
        <v>21</v>
      </c>
      <c r="BG496" s="39" t="s">
        <v>57</v>
      </c>
      <c r="BH496" s="39" t="s">
        <v>57</v>
      </c>
      <c r="BI496" s="39" t="s">
        <v>57</v>
      </c>
      <c r="BJ496" s="39" t="s">
        <v>57</v>
      </c>
      <c r="BK496" s="39" t="s">
        <v>57</v>
      </c>
      <c r="BL496" s="39" t="s">
        <v>57</v>
      </c>
      <c r="BM496" s="39" t="s">
        <v>57</v>
      </c>
      <c r="BN496" s="39" t="s">
        <v>57</v>
      </c>
    </row>
    <row r="497" spans="3:66" outlineLevel="1">
      <c r="D497" t="str">
        <f>INDEX($AT497:$BC497,MATCH(General!$F$14,$AT$4:$BC$4,0))</f>
        <v>Own funds</v>
      </c>
      <c r="E497" s="11" t="str">
        <f>INDEX($BC497:$BL497,MATCH(General!$F$14,$BC$4:$BL$4,0))</f>
        <v>%</v>
      </c>
      <c r="F497" s="49">
        <f t="shared" si="548"/>
        <v>0.7</v>
      </c>
      <c r="I497" s="155">
        <f t="shared" ref="I497:AR497" si="550">IFERROR(I493/I$492,0)</f>
        <v>0.7</v>
      </c>
      <c r="J497" s="155">
        <f t="shared" si="550"/>
        <v>0.7</v>
      </c>
      <c r="K497" s="155">
        <f t="shared" si="550"/>
        <v>0</v>
      </c>
      <c r="L497" s="155">
        <f t="shared" si="550"/>
        <v>0</v>
      </c>
      <c r="M497" s="155">
        <f t="shared" si="550"/>
        <v>0</v>
      </c>
      <c r="N497" s="155">
        <f t="shared" si="550"/>
        <v>0</v>
      </c>
      <c r="O497" s="155">
        <f t="shared" si="550"/>
        <v>0</v>
      </c>
      <c r="P497" s="155">
        <f t="shared" si="550"/>
        <v>0</v>
      </c>
      <c r="Q497" s="155">
        <f t="shared" si="550"/>
        <v>0</v>
      </c>
      <c r="R497" s="155">
        <f t="shared" si="550"/>
        <v>0</v>
      </c>
      <c r="S497" s="155">
        <f t="shared" si="550"/>
        <v>0</v>
      </c>
      <c r="T497" s="155">
        <f t="shared" si="550"/>
        <v>0</v>
      </c>
      <c r="U497" s="155">
        <f t="shared" si="550"/>
        <v>0</v>
      </c>
      <c r="V497" s="155">
        <f t="shared" si="550"/>
        <v>0</v>
      </c>
      <c r="W497" s="155">
        <f t="shared" si="550"/>
        <v>0</v>
      </c>
      <c r="X497" s="155">
        <f t="shared" si="550"/>
        <v>0</v>
      </c>
      <c r="Y497" s="155">
        <f t="shared" si="550"/>
        <v>0</v>
      </c>
      <c r="Z497" s="155">
        <f t="shared" si="550"/>
        <v>0</v>
      </c>
      <c r="AA497" s="155">
        <f t="shared" si="550"/>
        <v>0</v>
      </c>
      <c r="AB497" s="155">
        <f t="shared" si="550"/>
        <v>0</v>
      </c>
      <c r="AC497" s="155">
        <f t="shared" si="550"/>
        <v>0</v>
      </c>
      <c r="AD497" s="155">
        <f t="shared" si="550"/>
        <v>0</v>
      </c>
      <c r="AE497" s="155">
        <f t="shared" si="550"/>
        <v>0</v>
      </c>
      <c r="AF497" s="155">
        <f t="shared" si="550"/>
        <v>0</v>
      </c>
      <c r="AG497" s="155">
        <f t="shared" si="550"/>
        <v>0</v>
      </c>
      <c r="AH497" s="155">
        <f t="shared" si="550"/>
        <v>0</v>
      </c>
      <c r="AI497" s="155">
        <f t="shared" si="550"/>
        <v>0</v>
      </c>
      <c r="AJ497" s="155">
        <f t="shared" si="550"/>
        <v>0</v>
      </c>
      <c r="AK497" s="155">
        <f t="shared" si="550"/>
        <v>0</v>
      </c>
      <c r="AL497" s="155">
        <f t="shared" si="550"/>
        <v>0</v>
      </c>
      <c r="AM497" s="155">
        <f t="shared" si="550"/>
        <v>0</v>
      </c>
      <c r="AN497" s="155">
        <f t="shared" si="550"/>
        <v>0</v>
      </c>
      <c r="AO497" s="155">
        <f t="shared" si="550"/>
        <v>0</v>
      </c>
      <c r="AP497" s="155">
        <f t="shared" si="550"/>
        <v>0</v>
      </c>
      <c r="AQ497" s="155">
        <f t="shared" si="550"/>
        <v>0</v>
      </c>
      <c r="AR497" s="155">
        <f t="shared" si="550"/>
        <v>0</v>
      </c>
      <c r="AT497" s="39" t="s">
        <v>93</v>
      </c>
      <c r="AU497" s="39" t="s">
        <v>57</v>
      </c>
      <c r="AV497" s="39" t="s">
        <v>57</v>
      </c>
      <c r="AW497" s="39" t="s">
        <v>57</v>
      </c>
      <c r="AX497" s="39" t="s">
        <v>57</v>
      </c>
      <c r="AY497" s="39" t="s">
        <v>57</v>
      </c>
      <c r="AZ497" s="39" t="s">
        <v>57</v>
      </c>
      <c r="BA497" s="39" t="s">
        <v>57</v>
      </c>
      <c r="BB497" s="39" t="s">
        <v>57</v>
      </c>
      <c r="BC497" s="39" t="s">
        <v>57</v>
      </c>
      <c r="BE497" s="39" t="s">
        <v>21</v>
      </c>
      <c r="BF497" s="39" t="s">
        <v>21</v>
      </c>
      <c r="BG497" s="39" t="s">
        <v>57</v>
      </c>
      <c r="BH497" s="39" t="s">
        <v>57</v>
      </c>
      <c r="BI497" s="39" t="s">
        <v>57</v>
      </c>
      <c r="BJ497" s="39" t="s">
        <v>57</v>
      </c>
      <c r="BK497" s="39" t="s">
        <v>57</v>
      </c>
      <c r="BL497" s="39" t="s">
        <v>57</v>
      </c>
      <c r="BM497" s="39" t="s">
        <v>57</v>
      </c>
      <c r="BN497" s="39" t="s">
        <v>57</v>
      </c>
    </row>
    <row r="498" spans="3:66" outlineLevel="1">
      <c r="D498" t="str">
        <f>INDEX($AT498:$BC498,MATCH(General!$F$14,$AT$4:$BC$4,0))</f>
        <v>Grant</v>
      </c>
      <c r="E498" s="11" t="str">
        <f>INDEX($BC498:$BL498,MATCH(General!$F$14,$BC$4:$BL$4,0))</f>
        <v>%</v>
      </c>
      <c r="F498" s="49">
        <f t="shared" si="548"/>
        <v>0.3</v>
      </c>
      <c r="I498" s="155">
        <f t="shared" ref="I498:AR498" si="551">IFERROR(I494/I$492,0)</f>
        <v>0.3</v>
      </c>
      <c r="J498" s="155">
        <f t="shared" si="551"/>
        <v>0.3</v>
      </c>
      <c r="K498" s="155">
        <f t="shared" si="551"/>
        <v>0</v>
      </c>
      <c r="L498" s="155">
        <f t="shared" si="551"/>
        <v>0</v>
      </c>
      <c r="M498" s="155">
        <f t="shared" si="551"/>
        <v>0</v>
      </c>
      <c r="N498" s="155">
        <f t="shared" si="551"/>
        <v>0</v>
      </c>
      <c r="O498" s="155">
        <f t="shared" si="551"/>
        <v>0</v>
      </c>
      <c r="P498" s="155">
        <f t="shared" si="551"/>
        <v>0</v>
      </c>
      <c r="Q498" s="155">
        <f t="shared" si="551"/>
        <v>0</v>
      </c>
      <c r="R498" s="155">
        <f t="shared" si="551"/>
        <v>0</v>
      </c>
      <c r="S498" s="155">
        <f t="shared" si="551"/>
        <v>0</v>
      </c>
      <c r="T498" s="155">
        <f t="shared" si="551"/>
        <v>0</v>
      </c>
      <c r="U498" s="155">
        <f t="shared" si="551"/>
        <v>0</v>
      </c>
      <c r="V498" s="155">
        <f t="shared" si="551"/>
        <v>0</v>
      </c>
      <c r="W498" s="155">
        <f t="shared" si="551"/>
        <v>0</v>
      </c>
      <c r="X498" s="155">
        <f t="shared" si="551"/>
        <v>0</v>
      </c>
      <c r="Y498" s="155">
        <f t="shared" si="551"/>
        <v>0</v>
      </c>
      <c r="Z498" s="155">
        <f t="shared" si="551"/>
        <v>0</v>
      </c>
      <c r="AA498" s="155">
        <f t="shared" si="551"/>
        <v>0</v>
      </c>
      <c r="AB498" s="155">
        <f t="shared" si="551"/>
        <v>0</v>
      </c>
      <c r="AC498" s="155">
        <f t="shared" si="551"/>
        <v>0</v>
      </c>
      <c r="AD498" s="155">
        <f t="shared" si="551"/>
        <v>0</v>
      </c>
      <c r="AE498" s="155">
        <f t="shared" si="551"/>
        <v>0</v>
      </c>
      <c r="AF498" s="155">
        <f t="shared" si="551"/>
        <v>0</v>
      </c>
      <c r="AG498" s="155">
        <f t="shared" si="551"/>
        <v>0</v>
      </c>
      <c r="AH498" s="155">
        <f t="shared" si="551"/>
        <v>0</v>
      </c>
      <c r="AI498" s="155">
        <f t="shared" si="551"/>
        <v>0</v>
      </c>
      <c r="AJ498" s="155">
        <f t="shared" si="551"/>
        <v>0</v>
      </c>
      <c r="AK498" s="155">
        <f t="shared" si="551"/>
        <v>0</v>
      </c>
      <c r="AL498" s="155">
        <f t="shared" si="551"/>
        <v>0</v>
      </c>
      <c r="AM498" s="155">
        <f t="shared" si="551"/>
        <v>0</v>
      </c>
      <c r="AN498" s="155">
        <f t="shared" si="551"/>
        <v>0</v>
      </c>
      <c r="AO498" s="155">
        <f t="shared" si="551"/>
        <v>0</v>
      </c>
      <c r="AP498" s="155">
        <f t="shared" si="551"/>
        <v>0</v>
      </c>
      <c r="AQ498" s="155">
        <f t="shared" si="551"/>
        <v>0</v>
      </c>
      <c r="AR498" s="155">
        <f t="shared" si="551"/>
        <v>0</v>
      </c>
      <c r="AT498" s="39" t="s">
        <v>149</v>
      </c>
      <c r="AU498" s="39" t="s">
        <v>57</v>
      </c>
      <c r="AV498" s="39" t="s">
        <v>57</v>
      </c>
      <c r="AW498" s="39" t="s">
        <v>57</v>
      </c>
      <c r="AX498" s="39" t="s">
        <v>57</v>
      </c>
      <c r="AY498" s="39" t="s">
        <v>57</v>
      </c>
      <c r="AZ498" s="39" t="s">
        <v>57</v>
      </c>
      <c r="BA498" s="39" t="s">
        <v>57</v>
      </c>
      <c r="BB498" s="39" t="s">
        <v>57</v>
      </c>
      <c r="BC498" s="39" t="s">
        <v>57</v>
      </c>
      <c r="BE498" s="39" t="s">
        <v>21</v>
      </c>
      <c r="BF498" s="39" t="s">
        <v>21</v>
      </c>
      <c r="BG498" s="39" t="s">
        <v>57</v>
      </c>
      <c r="BH498" s="39" t="s">
        <v>57</v>
      </c>
      <c r="BI498" s="39" t="s">
        <v>57</v>
      </c>
      <c r="BJ498" s="39" t="s">
        <v>57</v>
      </c>
      <c r="BK498" s="39" t="s">
        <v>57</v>
      </c>
      <c r="BL498" s="39" t="s">
        <v>57</v>
      </c>
      <c r="BM498" s="39" t="s">
        <v>57</v>
      </c>
      <c r="BN498" s="39" t="s">
        <v>57</v>
      </c>
    </row>
    <row r="499" spans="3:66" outlineLevel="1">
      <c r="E499" s="11"/>
    </row>
    <row r="500" spans="3:66" outlineLevel="1">
      <c r="D500" s="2" t="str">
        <f>INDEX($AT500:$BC500,MATCH(General!$F$14,$AT$4:$BC$4,0))</f>
        <v>Financing expenditures</v>
      </c>
      <c r="E500" s="17" t="str">
        <f>General!$F$16</f>
        <v>EUR</v>
      </c>
      <c r="F500" s="28">
        <f>SUM(I500:AR500)</f>
        <v>230000</v>
      </c>
      <c r="I500" s="16">
        <f>SUM(I501:I505)</f>
        <v>21000</v>
      </c>
      <c r="J500" s="16">
        <f t="shared" ref="J500:AR500" si="552">SUM(J501:J505)</f>
        <v>189000</v>
      </c>
      <c r="K500" s="16">
        <f t="shared" si="552"/>
        <v>20000</v>
      </c>
      <c r="L500" s="16">
        <f t="shared" si="552"/>
        <v>0</v>
      </c>
      <c r="M500" s="16">
        <f t="shared" si="552"/>
        <v>0</v>
      </c>
      <c r="N500" s="16">
        <f t="shared" si="552"/>
        <v>0</v>
      </c>
      <c r="O500" s="16">
        <f t="shared" si="552"/>
        <v>0</v>
      </c>
      <c r="P500" s="16">
        <f t="shared" si="552"/>
        <v>0</v>
      </c>
      <c r="Q500" s="16">
        <f t="shared" si="552"/>
        <v>0</v>
      </c>
      <c r="R500" s="16">
        <f t="shared" si="552"/>
        <v>0</v>
      </c>
      <c r="S500" s="16">
        <f t="shared" si="552"/>
        <v>0</v>
      </c>
      <c r="T500" s="16">
        <f t="shared" si="552"/>
        <v>0</v>
      </c>
      <c r="U500" s="16">
        <f t="shared" si="552"/>
        <v>0</v>
      </c>
      <c r="V500" s="16">
        <f t="shared" si="552"/>
        <v>0</v>
      </c>
      <c r="W500" s="16">
        <f t="shared" si="552"/>
        <v>0</v>
      </c>
      <c r="X500" s="16">
        <f t="shared" si="552"/>
        <v>0</v>
      </c>
      <c r="Y500" s="16">
        <f t="shared" si="552"/>
        <v>0</v>
      </c>
      <c r="Z500" s="16">
        <f t="shared" si="552"/>
        <v>0</v>
      </c>
      <c r="AA500" s="16">
        <f t="shared" si="552"/>
        <v>0</v>
      </c>
      <c r="AB500" s="16">
        <f t="shared" si="552"/>
        <v>0</v>
      </c>
      <c r="AC500" s="16">
        <f t="shared" si="552"/>
        <v>0</v>
      </c>
      <c r="AD500" s="16">
        <f t="shared" si="552"/>
        <v>0</v>
      </c>
      <c r="AE500" s="16">
        <f t="shared" si="552"/>
        <v>0</v>
      </c>
      <c r="AF500" s="16">
        <f t="shared" si="552"/>
        <v>0</v>
      </c>
      <c r="AG500" s="16">
        <f t="shared" si="552"/>
        <v>0</v>
      </c>
      <c r="AH500" s="16">
        <f t="shared" si="552"/>
        <v>0</v>
      </c>
      <c r="AI500" s="16">
        <f t="shared" si="552"/>
        <v>0</v>
      </c>
      <c r="AJ500" s="16">
        <f t="shared" si="552"/>
        <v>0</v>
      </c>
      <c r="AK500" s="16">
        <f t="shared" si="552"/>
        <v>0</v>
      </c>
      <c r="AL500" s="16">
        <f t="shared" si="552"/>
        <v>0</v>
      </c>
      <c r="AM500" s="16">
        <f t="shared" si="552"/>
        <v>0</v>
      </c>
      <c r="AN500" s="16">
        <f t="shared" si="552"/>
        <v>0</v>
      </c>
      <c r="AO500" s="16">
        <f t="shared" si="552"/>
        <v>0</v>
      </c>
      <c r="AP500" s="16">
        <f t="shared" si="552"/>
        <v>0</v>
      </c>
      <c r="AQ500" s="16">
        <f t="shared" si="552"/>
        <v>0</v>
      </c>
      <c r="AR500" s="16">
        <f t="shared" si="552"/>
        <v>0</v>
      </c>
      <c r="AT500" s="39" t="s">
        <v>191</v>
      </c>
      <c r="AU500" s="39" t="s">
        <v>57</v>
      </c>
      <c r="AV500" s="39" t="s">
        <v>57</v>
      </c>
      <c r="AW500" s="39" t="s">
        <v>57</v>
      </c>
      <c r="AX500" s="39" t="s">
        <v>57</v>
      </c>
      <c r="AY500" s="39" t="s">
        <v>57</v>
      </c>
      <c r="AZ500" s="39" t="s">
        <v>57</v>
      </c>
      <c r="BA500" s="39" t="s">
        <v>57</v>
      </c>
      <c r="BB500" s="39" t="s">
        <v>57</v>
      </c>
      <c r="BC500" s="39" t="s">
        <v>57</v>
      </c>
      <c r="BE500" s="8"/>
      <c r="BF500" s="8"/>
      <c r="BG500" s="8"/>
      <c r="BH500" s="8"/>
      <c r="BI500" s="8"/>
      <c r="BJ500" s="8"/>
      <c r="BK500" s="8"/>
      <c r="BL500" s="8"/>
      <c r="BM500" s="8"/>
      <c r="BN500" s="8"/>
    </row>
    <row r="501" spans="3:66" outlineLevel="1">
      <c r="D501" t="str">
        <f>INDEX($AT501:$BC501,MATCH(General!$F$14,$AT$4:$BC$4,0))</f>
        <v>CAPEX</v>
      </c>
      <c r="E501" s="11" t="str">
        <f>General!$F$16</f>
        <v>EUR</v>
      </c>
      <c r="F501" s="25">
        <f t="shared" ref="F501:F505" si="553">SUM(I501:AR501)</f>
        <v>210000</v>
      </c>
      <c r="I501" s="15">
        <f t="shared" ref="I501:AR501" si="554">I493</f>
        <v>21000</v>
      </c>
      <c r="J501" s="15">
        <f t="shared" si="554"/>
        <v>189000</v>
      </c>
      <c r="K501" s="15">
        <f t="shared" si="554"/>
        <v>0</v>
      </c>
      <c r="L501" s="15">
        <f t="shared" si="554"/>
        <v>0</v>
      </c>
      <c r="M501" s="15">
        <f t="shared" si="554"/>
        <v>0</v>
      </c>
      <c r="N501" s="15">
        <f t="shared" si="554"/>
        <v>0</v>
      </c>
      <c r="O501" s="15">
        <f t="shared" si="554"/>
        <v>0</v>
      </c>
      <c r="P501" s="15">
        <f t="shared" si="554"/>
        <v>0</v>
      </c>
      <c r="Q501" s="15">
        <f t="shared" si="554"/>
        <v>0</v>
      </c>
      <c r="R501" s="15">
        <f t="shared" si="554"/>
        <v>0</v>
      </c>
      <c r="S501" s="15">
        <f t="shared" si="554"/>
        <v>0</v>
      </c>
      <c r="T501" s="15">
        <f t="shared" si="554"/>
        <v>0</v>
      </c>
      <c r="U501" s="15">
        <f t="shared" si="554"/>
        <v>0</v>
      </c>
      <c r="V501" s="15">
        <f t="shared" si="554"/>
        <v>0</v>
      </c>
      <c r="W501" s="15">
        <f t="shared" si="554"/>
        <v>0</v>
      </c>
      <c r="X501" s="15">
        <f t="shared" si="554"/>
        <v>0</v>
      </c>
      <c r="Y501" s="15">
        <f t="shared" si="554"/>
        <v>0</v>
      </c>
      <c r="Z501" s="15">
        <f t="shared" si="554"/>
        <v>0</v>
      </c>
      <c r="AA501" s="15">
        <f t="shared" si="554"/>
        <v>0</v>
      </c>
      <c r="AB501" s="15">
        <f t="shared" si="554"/>
        <v>0</v>
      </c>
      <c r="AC501" s="15">
        <f t="shared" si="554"/>
        <v>0</v>
      </c>
      <c r="AD501" s="15">
        <f t="shared" si="554"/>
        <v>0</v>
      </c>
      <c r="AE501" s="15">
        <f t="shared" si="554"/>
        <v>0</v>
      </c>
      <c r="AF501" s="15">
        <f t="shared" si="554"/>
        <v>0</v>
      </c>
      <c r="AG501" s="15">
        <f t="shared" si="554"/>
        <v>0</v>
      </c>
      <c r="AH501" s="15">
        <f t="shared" si="554"/>
        <v>0</v>
      </c>
      <c r="AI501" s="15">
        <f t="shared" si="554"/>
        <v>0</v>
      </c>
      <c r="AJ501" s="15">
        <f t="shared" si="554"/>
        <v>0</v>
      </c>
      <c r="AK501" s="15">
        <f t="shared" si="554"/>
        <v>0</v>
      </c>
      <c r="AL501" s="15">
        <f t="shared" si="554"/>
        <v>0</v>
      </c>
      <c r="AM501" s="15">
        <f t="shared" si="554"/>
        <v>0</v>
      </c>
      <c r="AN501" s="15">
        <f t="shared" si="554"/>
        <v>0</v>
      </c>
      <c r="AO501" s="15">
        <f t="shared" si="554"/>
        <v>0</v>
      </c>
      <c r="AP501" s="15">
        <f t="shared" si="554"/>
        <v>0</v>
      </c>
      <c r="AQ501" s="15">
        <f t="shared" si="554"/>
        <v>0</v>
      </c>
      <c r="AR501" s="15">
        <f t="shared" si="554"/>
        <v>0</v>
      </c>
      <c r="AT501" s="39" t="s">
        <v>23</v>
      </c>
      <c r="AU501" s="39" t="s">
        <v>57</v>
      </c>
      <c r="AV501" s="39" t="s">
        <v>57</v>
      </c>
      <c r="AW501" s="39" t="s">
        <v>57</v>
      </c>
      <c r="AX501" s="39" t="s">
        <v>57</v>
      </c>
      <c r="AY501" s="39" t="s">
        <v>57</v>
      </c>
      <c r="AZ501" s="39" t="s">
        <v>57</v>
      </c>
      <c r="BA501" s="39" t="s">
        <v>57</v>
      </c>
      <c r="BB501" s="39" t="s">
        <v>57</v>
      </c>
      <c r="BC501" s="39" t="s">
        <v>57</v>
      </c>
      <c r="BE501" s="8"/>
      <c r="BF501" s="8"/>
      <c r="BG501" s="8"/>
      <c r="BH501" s="8"/>
      <c r="BI501" s="8"/>
      <c r="BJ501" s="8"/>
      <c r="BK501" s="8"/>
      <c r="BL501" s="8"/>
      <c r="BM501" s="8"/>
      <c r="BN501" s="8"/>
    </row>
    <row r="502" spans="3:66" outlineLevel="1">
      <c r="D502" t="str">
        <f>INDEX($AT502:$BC502,MATCH(General!$F$14,$AT$4:$BC$4,0))</f>
        <v>Principal</v>
      </c>
      <c r="E502" s="11" t="str">
        <f>General!$F$16</f>
        <v>EUR</v>
      </c>
      <c r="F502" s="25">
        <f t="shared" si="553"/>
        <v>0</v>
      </c>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T502" s="39" t="s">
        <v>192</v>
      </c>
      <c r="AU502" s="39" t="s">
        <v>57</v>
      </c>
      <c r="AV502" s="39" t="s">
        <v>57</v>
      </c>
      <c r="AW502" s="39" t="s">
        <v>57</v>
      </c>
      <c r="AX502" s="39" t="s">
        <v>57</v>
      </c>
      <c r="AY502" s="39" t="s">
        <v>57</v>
      </c>
      <c r="AZ502" s="39" t="s">
        <v>57</v>
      </c>
      <c r="BA502" s="39" t="s">
        <v>57</v>
      </c>
      <c r="BB502" s="39" t="s">
        <v>57</v>
      </c>
      <c r="BC502" s="39" t="s">
        <v>57</v>
      </c>
      <c r="BE502" s="8"/>
      <c r="BF502" s="8"/>
      <c r="BG502" s="8"/>
      <c r="BH502" s="8"/>
      <c r="BI502" s="8"/>
      <c r="BJ502" s="8"/>
      <c r="BK502" s="8"/>
      <c r="BL502" s="8"/>
      <c r="BM502" s="8"/>
      <c r="BN502" s="8"/>
    </row>
    <row r="503" spans="3:66" outlineLevel="1">
      <c r="D503" t="str">
        <f>INDEX($AT503:$BC503,MATCH(General!$F$14,$AT$4:$BC$4,0))</f>
        <v>Interest</v>
      </c>
      <c r="E503" s="11" t="str">
        <f>General!$F$16</f>
        <v>EUR</v>
      </c>
      <c r="F503" s="25">
        <f t="shared" si="553"/>
        <v>0</v>
      </c>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T503" s="39" t="s">
        <v>167</v>
      </c>
      <c r="AU503" s="39" t="s">
        <v>57</v>
      </c>
      <c r="AV503" s="39" t="s">
        <v>57</v>
      </c>
      <c r="AW503" s="39" t="s">
        <v>57</v>
      </c>
      <c r="AX503" s="39" t="s">
        <v>57</v>
      </c>
      <c r="AY503" s="39" t="s">
        <v>57</v>
      </c>
      <c r="AZ503" s="39" t="s">
        <v>57</v>
      </c>
      <c r="BA503" s="39" t="s">
        <v>57</v>
      </c>
      <c r="BB503" s="39" t="s">
        <v>57</v>
      </c>
      <c r="BC503" s="39" t="s">
        <v>57</v>
      </c>
      <c r="BE503" s="8"/>
      <c r="BF503" s="8"/>
      <c r="BG503" s="8"/>
      <c r="BH503" s="8"/>
      <c r="BI503" s="8"/>
      <c r="BJ503" s="8"/>
      <c r="BK503" s="8"/>
      <c r="BL503" s="8"/>
      <c r="BM503" s="8"/>
      <c r="BN503" s="8"/>
    </row>
    <row r="504" spans="3:66" outlineLevel="1">
      <c r="D504" t="str">
        <f>INDEX($AT504:$BC504,MATCH(General!$F$14,$AT$4:$BC$4,0))</f>
        <v>Preparation costs</v>
      </c>
      <c r="E504" s="11" t="str">
        <f>General!$F$16</f>
        <v>EUR</v>
      </c>
      <c r="F504" s="25">
        <f t="shared" si="553"/>
        <v>20000</v>
      </c>
      <c r="I504" s="15">
        <f>(Config!$F$7+1=Config!I$15)*$F479</f>
        <v>0</v>
      </c>
      <c r="J504" s="15">
        <f>(Config!$F$7+1=Config!J$15)*$F479</f>
        <v>0</v>
      </c>
      <c r="K504" s="15">
        <f>(Config!$F$7+1=Config!K$15)*$F479</f>
        <v>20000</v>
      </c>
      <c r="L504" s="15">
        <f>(Config!$F$7+1=Config!L$15)*$F479</f>
        <v>0</v>
      </c>
      <c r="M504" s="15">
        <f>(Config!$F$7+1=Config!M$15)*$F479</f>
        <v>0</v>
      </c>
      <c r="N504" s="15">
        <f>(Config!$F$7+1=Config!N$15)*$F479</f>
        <v>0</v>
      </c>
      <c r="O504" s="15">
        <f>(Config!$F$7+1=Config!O$15)*$F479</f>
        <v>0</v>
      </c>
      <c r="P504" s="15">
        <f>(Config!$F$7+1=Config!P$15)*$F479</f>
        <v>0</v>
      </c>
      <c r="Q504" s="15">
        <f>(Config!$F$7+1=Config!Q$15)*$F479</f>
        <v>0</v>
      </c>
      <c r="R504" s="15">
        <f>(Config!$F$7+1=Config!R$15)*$F479</f>
        <v>0</v>
      </c>
      <c r="S504" s="15">
        <f>(Config!$F$7+1=Config!S$15)*$F479</f>
        <v>0</v>
      </c>
      <c r="T504" s="15">
        <f>(Config!$F$7+1=Config!T$15)*$F479</f>
        <v>0</v>
      </c>
      <c r="U504" s="15">
        <f>(Config!$F$7+1=Config!U$15)*$F479</f>
        <v>0</v>
      </c>
      <c r="V504" s="15">
        <f>(Config!$F$7+1=Config!V$15)*$F479</f>
        <v>0</v>
      </c>
      <c r="W504" s="15">
        <f>(Config!$F$7+1=Config!W$15)*$F479</f>
        <v>0</v>
      </c>
      <c r="X504" s="15">
        <f>(Config!$F$7+1=Config!X$15)*$F479</f>
        <v>0</v>
      </c>
      <c r="Y504" s="15">
        <f>(Config!$F$7+1=Config!Y$15)*$F479</f>
        <v>0</v>
      </c>
      <c r="Z504" s="15">
        <f>(Config!$F$7+1=Config!Z$15)*$F479</f>
        <v>0</v>
      </c>
      <c r="AA504" s="15">
        <f>(Config!$F$7+1=Config!AA$15)*$F479</f>
        <v>0</v>
      </c>
      <c r="AB504" s="15">
        <f>(Config!$F$7+1=Config!AB$15)*$F479</f>
        <v>0</v>
      </c>
      <c r="AC504" s="15">
        <f>(Config!$F$7+1=Config!AC$15)*$F479</f>
        <v>0</v>
      </c>
      <c r="AD504" s="15">
        <f>(Config!$F$7+1=Config!AD$15)*$F479</f>
        <v>0</v>
      </c>
      <c r="AE504" s="15">
        <f>(Config!$F$7+1=Config!AE$15)*$F479</f>
        <v>0</v>
      </c>
      <c r="AF504" s="15">
        <f>(Config!$F$7+1=Config!AF$15)*$F479</f>
        <v>0</v>
      </c>
      <c r="AG504" s="15">
        <f>(Config!$F$7+1=Config!AG$15)*$F479</f>
        <v>0</v>
      </c>
      <c r="AH504" s="15">
        <f>(Config!$F$7+1=Config!AH$15)*$F479</f>
        <v>0</v>
      </c>
      <c r="AI504" s="15">
        <f>(Config!$F$7+1=Config!AI$15)*$F479</f>
        <v>0</v>
      </c>
      <c r="AJ504" s="15">
        <f>(Config!$F$7+1=Config!AJ$15)*$F479</f>
        <v>0</v>
      </c>
      <c r="AK504" s="15">
        <f>(Config!$F$7+1=Config!AK$15)*$F479</f>
        <v>0</v>
      </c>
      <c r="AL504" s="15">
        <f>(Config!$F$7+1=Config!AL$15)*$F479</f>
        <v>0</v>
      </c>
      <c r="AM504" s="15">
        <f>(Config!$F$7+1=Config!AM$15)*$F479</f>
        <v>0</v>
      </c>
      <c r="AN504" s="15">
        <f>(Config!$F$7+1=Config!AN$15)*$F479</f>
        <v>0</v>
      </c>
      <c r="AO504" s="15">
        <f>(Config!$F$7+1=Config!AO$15)*$F479</f>
        <v>0</v>
      </c>
      <c r="AP504" s="15">
        <f>(Config!$F$7+1=Config!AP$15)*$F479</f>
        <v>0</v>
      </c>
      <c r="AQ504" s="15">
        <f>(Config!$F$7+1=Config!AQ$15)*$F479</f>
        <v>0</v>
      </c>
      <c r="AR504" s="15">
        <f>(Config!$F$7+1=Config!AR$15)*$F479</f>
        <v>0</v>
      </c>
      <c r="AT504" s="39" t="s">
        <v>168</v>
      </c>
      <c r="AU504" s="39" t="s">
        <v>57</v>
      </c>
      <c r="AV504" s="39" t="s">
        <v>57</v>
      </c>
      <c r="AW504" s="39" t="s">
        <v>57</v>
      </c>
      <c r="AX504" s="39" t="s">
        <v>57</v>
      </c>
      <c r="AY504" s="39" t="s">
        <v>57</v>
      </c>
      <c r="AZ504" s="39" t="s">
        <v>57</v>
      </c>
      <c r="BA504" s="39" t="s">
        <v>57</v>
      </c>
      <c r="BB504" s="39" t="s">
        <v>57</v>
      </c>
      <c r="BC504" s="39" t="s">
        <v>57</v>
      </c>
      <c r="BE504" s="8"/>
      <c r="BF504" s="8"/>
      <c r="BG504" s="8"/>
      <c r="BH504" s="8"/>
      <c r="BI504" s="8"/>
      <c r="BJ504" s="8"/>
      <c r="BK504" s="8"/>
      <c r="BL504" s="8"/>
      <c r="BM504" s="8"/>
      <c r="BN504" s="8"/>
    </row>
    <row r="505" spans="3:66" outlineLevel="1">
      <c r="D505" t="str">
        <f>INDEX($AT505:$BC505,MATCH(General!$F$14,$AT$4:$BC$4,0))</f>
        <v>Other financial costs</v>
      </c>
      <c r="E505" s="11" t="str">
        <f>General!$F$16</f>
        <v>EUR</v>
      </c>
      <c r="F505" s="25">
        <f t="shared" si="553"/>
        <v>0</v>
      </c>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T505" s="39" t="s">
        <v>169</v>
      </c>
      <c r="AU505" s="39" t="s">
        <v>57</v>
      </c>
      <c r="AV505" s="39" t="s">
        <v>57</v>
      </c>
      <c r="AW505" s="39" t="s">
        <v>57</v>
      </c>
      <c r="AX505" s="39" t="s">
        <v>57</v>
      </c>
      <c r="AY505" s="39" t="s">
        <v>57</v>
      </c>
      <c r="AZ505" s="39" t="s">
        <v>57</v>
      </c>
      <c r="BA505" s="39" t="s">
        <v>57</v>
      </c>
      <c r="BB505" s="39" t="s">
        <v>57</v>
      </c>
      <c r="BC505" s="39" t="s">
        <v>57</v>
      </c>
      <c r="BE505" s="8"/>
      <c r="BF505" s="8"/>
      <c r="BG505" s="8"/>
      <c r="BH505" s="8"/>
      <c r="BI505" s="8"/>
      <c r="BJ505" s="8"/>
      <c r="BK505" s="8"/>
      <c r="BL505" s="8"/>
      <c r="BM505" s="8"/>
      <c r="BN505" s="8"/>
    </row>
    <row r="506" spans="3:66" outlineLevel="1">
      <c r="E506" s="11"/>
    </row>
    <row r="507" spans="3:66" outlineLevel="1">
      <c r="C507" s="45" t="str">
        <f>INDEX($AT507:$BC507,MATCH(General!$F$14,$AT$4:$BC$4,0))</f>
        <v>Standard loan</v>
      </c>
      <c r="D507" s="6"/>
      <c r="E507" s="13"/>
      <c r="F507" s="6"/>
      <c r="G507" s="6"/>
      <c r="H507" s="6"/>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c r="AG507" s="14"/>
      <c r="AH507" s="14"/>
      <c r="AI507" s="14"/>
      <c r="AJ507" s="14"/>
      <c r="AK507" s="14"/>
      <c r="AL507" s="14"/>
      <c r="AM507" s="14"/>
      <c r="AN507" s="14"/>
      <c r="AO507" s="14"/>
      <c r="AP507" s="14"/>
      <c r="AQ507" s="14"/>
      <c r="AR507" s="14"/>
      <c r="AT507" s="39" t="s">
        <v>150</v>
      </c>
      <c r="AU507" s="39" t="s">
        <v>57</v>
      </c>
      <c r="AV507" s="39" t="s">
        <v>57</v>
      </c>
      <c r="AW507" s="39" t="s">
        <v>57</v>
      </c>
      <c r="AX507" s="39" t="s">
        <v>57</v>
      </c>
      <c r="AY507" s="39" t="s">
        <v>57</v>
      </c>
      <c r="AZ507" s="39" t="s">
        <v>57</v>
      </c>
      <c r="BA507" s="39" t="s">
        <v>57</v>
      </c>
      <c r="BB507" s="39" t="s">
        <v>57</v>
      </c>
      <c r="BC507" s="39" t="s">
        <v>57</v>
      </c>
    </row>
    <row r="508" spans="3:66" outlineLevel="1">
      <c r="E508" s="11"/>
    </row>
    <row r="509" spans="3:66" outlineLevel="1">
      <c r="D509" s="2" t="str">
        <f>INDEX($AT509:$BC509,MATCH(General!$F$14,$AT$4:$BC$4,0))</f>
        <v>Preparation costs related to the type of financing</v>
      </c>
      <c r="E509" s="17" t="str">
        <f>General!$F$16</f>
        <v>EUR</v>
      </c>
      <c r="F509" s="28">
        <f>SUM(F510:F511)</f>
        <v>0</v>
      </c>
      <c r="AT509" s="39" t="s">
        <v>91</v>
      </c>
      <c r="AU509" s="39" t="s">
        <v>57</v>
      </c>
      <c r="AV509" s="39" t="s">
        <v>57</v>
      </c>
      <c r="AW509" s="39" t="s">
        <v>57</v>
      </c>
      <c r="AX509" s="39" t="s">
        <v>57</v>
      </c>
      <c r="AY509" s="39" t="s">
        <v>57</v>
      </c>
      <c r="AZ509" s="39" t="s">
        <v>57</v>
      </c>
      <c r="BA509" s="39" t="s">
        <v>57</v>
      </c>
      <c r="BB509" s="39" t="s">
        <v>57</v>
      </c>
      <c r="BC509" s="39" t="s">
        <v>57</v>
      </c>
      <c r="BE509" s="8"/>
      <c r="BF509" s="8"/>
      <c r="BG509" s="8"/>
      <c r="BH509" s="8"/>
      <c r="BI509" s="8"/>
      <c r="BJ509" s="8"/>
      <c r="BK509" s="8"/>
      <c r="BL509" s="8"/>
      <c r="BM509" s="8"/>
      <c r="BN509" s="8"/>
    </row>
    <row r="510" spans="3:66" outlineLevel="1">
      <c r="D510" t="str">
        <f>INDEX($AT510:$BC510,MATCH(General!$F$14,$AT$4:$BC$4,0))</f>
        <v>Investment plan</v>
      </c>
      <c r="E510" s="11" t="str">
        <f>General!$F$16</f>
        <v>EUR</v>
      </c>
      <c r="F510" s="105">
        <f>Fin!F31</f>
        <v>0</v>
      </c>
      <c r="AT510" s="39" t="s">
        <v>151</v>
      </c>
      <c r="AU510" s="39" t="s">
        <v>57</v>
      </c>
      <c r="AV510" s="39" t="s">
        <v>57</v>
      </c>
      <c r="AW510" s="39" t="s">
        <v>57</v>
      </c>
      <c r="AX510" s="39" t="s">
        <v>57</v>
      </c>
      <c r="AY510" s="39" t="s">
        <v>57</v>
      </c>
      <c r="AZ510" s="39" t="s">
        <v>57</v>
      </c>
      <c r="BA510" s="39" t="s">
        <v>57</v>
      </c>
      <c r="BB510" s="39" t="s">
        <v>57</v>
      </c>
      <c r="BC510" s="39" t="s">
        <v>57</v>
      </c>
      <c r="BE510" s="8"/>
      <c r="BF510" s="8"/>
      <c r="BG510" s="8"/>
      <c r="BH510" s="8"/>
      <c r="BI510" s="8"/>
      <c r="BJ510" s="8"/>
      <c r="BK510" s="8"/>
      <c r="BL510" s="8"/>
      <c r="BM510" s="8"/>
      <c r="BN510" s="8"/>
    </row>
    <row r="511" spans="3:66" outlineLevel="1">
      <c r="D511" t="str">
        <f>INDEX($AT511:$BC511,MATCH(General!$F$14,$AT$4:$BC$4,0))</f>
        <v>Other costs</v>
      </c>
      <c r="E511" s="11" t="str">
        <f>General!$F$16</f>
        <v>EUR</v>
      </c>
      <c r="F511" s="105">
        <f>Fin!F32</f>
        <v>0</v>
      </c>
      <c r="AT511" s="39" t="s">
        <v>94</v>
      </c>
      <c r="AU511" s="39" t="s">
        <v>57</v>
      </c>
      <c r="AV511" s="39" t="s">
        <v>57</v>
      </c>
      <c r="AW511" s="39" t="s">
        <v>57</v>
      </c>
      <c r="AX511" s="39" t="s">
        <v>57</v>
      </c>
      <c r="AY511" s="39" t="s">
        <v>57</v>
      </c>
      <c r="AZ511" s="39" t="s">
        <v>57</v>
      </c>
      <c r="BA511" s="39" t="s">
        <v>57</v>
      </c>
      <c r="BB511" s="39" t="s">
        <v>57</v>
      </c>
      <c r="BC511" s="39" t="s">
        <v>57</v>
      </c>
      <c r="BE511" s="8"/>
      <c r="BF511" s="8"/>
      <c r="BG511" s="8"/>
      <c r="BH511" s="8"/>
      <c r="BI511" s="8"/>
      <c r="BJ511" s="8"/>
      <c r="BK511" s="8"/>
      <c r="BL511" s="8"/>
      <c r="BM511" s="8"/>
      <c r="BN511" s="8"/>
    </row>
    <row r="512" spans="3:66" outlineLevel="1">
      <c r="E512" s="11"/>
    </row>
    <row r="513" spans="4:66" outlineLevel="1">
      <c r="D513" s="2" t="str">
        <f>INDEX($AT513:$BC513,MATCH(General!$F$14,$AT$4:$BC$4,0))</f>
        <v>Financing conditions</v>
      </c>
      <c r="E513" s="11"/>
      <c r="AT513" s="39" t="s">
        <v>162</v>
      </c>
      <c r="AU513" s="39" t="s">
        <v>57</v>
      </c>
      <c r="AV513" s="39" t="s">
        <v>57</v>
      </c>
      <c r="AW513" s="39" t="s">
        <v>57</v>
      </c>
      <c r="AX513" s="39" t="s">
        <v>57</v>
      </c>
      <c r="AY513" s="39" t="s">
        <v>57</v>
      </c>
      <c r="AZ513" s="39" t="s">
        <v>57</v>
      </c>
      <c r="BA513" s="39" t="s">
        <v>57</v>
      </c>
      <c r="BB513" s="39" t="s">
        <v>57</v>
      </c>
      <c r="BC513" s="39" t="s">
        <v>57</v>
      </c>
    </row>
    <row r="514" spans="4:66" outlineLevel="1">
      <c r="D514" t="str">
        <f>INDEX($AT514:$BC514,MATCH(General!$F$14,$AT$4:$BC$4,0))</f>
        <v>Standard loan</v>
      </c>
      <c r="E514" s="11"/>
      <c r="AT514" s="39" t="s">
        <v>150</v>
      </c>
      <c r="AU514" s="39" t="s">
        <v>57</v>
      </c>
      <c r="AV514" s="39" t="s">
        <v>57</v>
      </c>
      <c r="AW514" s="39" t="s">
        <v>57</v>
      </c>
      <c r="AX514" s="39" t="s">
        <v>57</v>
      </c>
      <c r="AY514" s="39" t="s">
        <v>57</v>
      </c>
      <c r="AZ514" s="39" t="s">
        <v>57</v>
      </c>
      <c r="BA514" s="39" t="s">
        <v>57</v>
      </c>
      <c r="BB514" s="39" t="s">
        <v>57</v>
      </c>
      <c r="BC514" s="39" t="s">
        <v>57</v>
      </c>
    </row>
    <row r="515" spans="4:66" ht="12" outlineLevel="1">
      <c r="D515" s="21" t="str">
        <f>INDEX($AT515:$BC515,MATCH(General!$F$14,$AT$4:$BC$4,0))</f>
        <v>Entity granting a financing</v>
      </c>
      <c r="E515" s="18" t="str">
        <f>INDEX($BC515:$BL515,MATCH(General!$F$14,$BC$4:$BL$4,0))</f>
        <v>text</v>
      </c>
      <c r="F515" s="111" t="str">
        <f>Fin!F35</f>
        <v>Private</v>
      </c>
      <c r="AT515" s="39" t="s">
        <v>170</v>
      </c>
      <c r="AU515" s="39" t="s">
        <v>57</v>
      </c>
      <c r="AV515" s="39" t="s">
        <v>57</v>
      </c>
      <c r="AW515" s="39" t="s">
        <v>57</v>
      </c>
      <c r="AX515" s="39" t="s">
        <v>57</v>
      </c>
      <c r="AY515" s="39" t="s">
        <v>57</v>
      </c>
      <c r="AZ515" s="39" t="s">
        <v>57</v>
      </c>
      <c r="BA515" s="39" t="s">
        <v>57</v>
      </c>
      <c r="BB515" s="39" t="s">
        <v>57</v>
      </c>
      <c r="BC515" s="39" t="s">
        <v>57</v>
      </c>
      <c r="BE515" s="39" t="s">
        <v>107</v>
      </c>
      <c r="BF515" s="39" t="s">
        <v>107</v>
      </c>
      <c r="BG515" s="39" t="s">
        <v>57</v>
      </c>
      <c r="BH515" s="39" t="s">
        <v>57</v>
      </c>
      <c r="BI515" s="39" t="s">
        <v>57</v>
      </c>
      <c r="BJ515" s="39" t="s">
        <v>57</v>
      </c>
      <c r="BK515" s="39" t="s">
        <v>57</v>
      </c>
      <c r="BL515" s="39" t="s">
        <v>57</v>
      </c>
      <c r="BM515" s="39" t="s">
        <v>57</v>
      </c>
      <c r="BN515" s="39" t="s">
        <v>57</v>
      </c>
    </row>
    <row r="516" spans="4:66" ht="12" outlineLevel="1">
      <c r="D516" s="21" t="str">
        <f>INDEX($AT516:$BC516,MATCH(General!$F$14,$AT$4:$BC$4,0))</f>
        <v>Is public investment financed with EU funds?</v>
      </c>
      <c r="E516" s="18" t="str">
        <f>INDEX($BC516:$BL516,MATCH(General!$F$14,$BC$4:$BL$4,0))</f>
        <v>text</v>
      </c>
      <c r="F516" s="111" t="str">
        <f>Fin!F36</f>
        <v>n/d</v>
      </c>
      <c r="AT516" s="39" t="s">
        <v>454</v>
      </c>
      <c r="AU516" s="39" t="s">
        <v>57</v>
      </c>
      <c r="AV516" s="39" t="s">
        <v>57</v>
      </c>
      <c r="AW516" s="39" t="s">
        <v>57</v>
      </c>
      <c r="AX516" s="39" t="s">
        <v>57</v>
      </c>
      <c r="AY516" s="39" t="s">
        <v>57</v>
      </c>
      <c r="AZ516" s="39" t="s">
        <v>57</v>
      </c>
      <c r="BA516" s="39" t="s">
        <v>57</v>
      </c>
      <c r="BB516" s="39" t="s">
        <v>57</v>
      </c>
      <c r="BC516" s="39" t="s">
        <v>57</v>
      </c>
      <c r="BE516" s="39" t="s">
        <v>107</v>
      </c>
      <c r="BF516" s="39" t="s">
        <v>107</v>
      </c>
      <c r="BG516" s="39" t="s">
        <v>57</v>
      </c>
      <c r="BH516" s="39" t="s">
        <v>57</v>
      </c>
      <c r="BI516" s="39" t="s">
        <v>57</v>
      </c>
      <c r="BJ516" s="39" t="s">
        <v>57</v>
      </c>
      <c r="BK516" s="39" t="s">
        <v>57</v>
      </c>
      <c r="BL516" s="39" t="s">
        <v>57</v>
      </c>
      <c r="BM516" s="39" t="s">
        <v>57</v>
      </c>
      <c r="BN516" s="39" t="s">
        <v>57</v>
      </c>
    </row>
    <row r="517" spans="4:66" ht="12" outlineLevel="1">
      <c r="D517" s="21" t="str">
        <f>INDEX($AT517:$BC517,MATCH(General!$F$14,$AT$4:$BC$4,0))</f>
        <v>Interest rate per annum</v>
      </c>
      <c r="E517" s="18" t="str">
        <f>INDEX($BC517:$BL517,MATCH(General!$F$14,$BC$4:$BL$4,0))</f>
        <v>%</v>
      </c>
      <c r="F517" s="109">
        <f>Fin!F37</f>
        <v>0.05</v>
      </c>
      <c r="AT517" s="39" t="s">
        <v>156</v>
      </c>
      <c r="AU517" s="39" t="s">
        <v>57</v>
      </c>
      <c r="AV517" s="39" t="s">
        <v>57</v>
      </c>
      <c r="AW517" s="39" t="s">
        <v>57</v>
      </c>
      <c r="AX517" s="39" t="s">
        <v>57</v>
      </c>
      <c r="AY517" s="39" t="s">
        <v>57</v>
      </c>
      <c r="AZ517" s="39" t="s">
        <v>57</v>
      </c>
      <c r="BA517" s="39" t="s">
        <v>57</v>
      </c>
      <c r="BB517" s="39" t="s">
        <v>57</v>
      </c>
      <c r="BC517" s="39" t="s">
        <v>57</v>
      </c>
      <c r="BE517" s="39" t="s">
        <v>21</v>
      </c>
      <c r="BF517" s="39" t="s">
        <v>21</v>
      </c>
      <c r="BG517" s="39" t="s">
        <v>57</v>
      </c>
      <c r="BH517" s="39" t="s">
        <v>57</v>
      </c>
      <c r="BI517" s="39" t="s">
        <v>57</v>
      </c>
      <c r="BJ517" s="39" t="s">
        <v>57</v>
      </c>
      <c r="BK517" s="39" t="s">
        <v>57</v>
      </c>
      <c r="BL517" s="39" t="s">
        <v>57</v>
      </c>
      <c r="BM517" s="39" t="s">
        <v>57</v>
      </c>
      <c r="BN517" s="39" t="s">
        <v>57</v>
      </c>
    </row>
    <row r="518" spans="4:66" ht="12" outlineLevel="1">
      <c r="D518" s="21" t="str">
        <f>INDEX($AT518:$BC518,MATCH(General!$F$14,$AT$4:$BC$4,0))</f>
        <v>Tenor</v>
      </c>
      <c r="E518" s="18" t="str">
        <f>INDEX($BC518:$BL518,MATCH(General!$F$14,$BC$4:$BL$4,0))</f>
        <v>years</v>
      </c>
      <c r="F518" s="111">
        <f>Fin!F38</f>
        <v>10</v>
      </c>
      <c r="AT518" s="39" t="s">
        <v>152</v>
      </c>
      <c r="AU518" s="39" t="s">
        <v>57</v>
      </c>
      <c r="AV518" s="39" t="s">
        <v>57</v>
      </c>
      <c r="AW518" s="39" t="s">
        <v>57</v>
      </c>
      <c r="AX518" s="39" t="s">
        <v>57</v>
      </c>
      <c r="AY518" s="39" t="s">
        <v>57</v>
      </c>
      <c r="AZ518" s="39" t="s">
        <v>57</v>
      </c>
      <c r="BA518" s="39" t="s">
        <v>57</v>
      </c>
      <c r="BB518" s="39" t="s">
        <v>57</v>
      </c>
      <c r="BC518" s="39" t="s">
        <v>57</v>
      </c>
      <c r="BE518" s="39" t="s">
        <v>96</v>
      </c>
      <c r="BF518" s="39" t="s">
        <v>96</v>
      </c>
      <c r="BG518" s="39" t="s">
        <v>57</v>
      </c>
      <c r="BH518" s="39" t="s">
        <v>57</v>
      </c>
      <c r="BI518" s="39" t="s">
        <v>57</v>
      </c>
      <c r="BJ518" s="39" t="s">
        <v>57</v>
      </c>
      <c r="BK518" s="39" t="s">
        <v>57</v>
      </c>
      <c r="BL518" s="39" t="s">
        <v>57</v>
      </c>
      <c r="BM518" s="39" t="s">
        <v>57</v>
      </c>
      <c r="BN518" s="39" t="s">
        <v>57</v>
      </c>
    </row>
    <row r="519" spans="4:66" ht="12" outlineLevel="1">
      <c r="D519" s="21" t="str">
        <f>INDEX($AT519:$BC519,MATCH(General!$F$14,$AT$4:$BC$4,0))</f>
        <v>Capital repayment per annum</v>
      </c>
      <c r="E519" s="18" t="str">
        <f>General!$F$16</f>
        <v>EUR</v>
      </c>
      <c r="F519" s="44">
        <f>IFERROR(F522/F518,0)</f>
        <v>30000</v>
      </c>
      <c r="AT519" s="39" t="s">
        <v>155</v>
      </c>
      <c r="AU519" s="39" t="s">
        <v>57</v>
      </c>
      <c r="AV519" s="39" t="s">
        <v>57</v>
      </c>
      <c r="AW519" s="39" t="s">
        <v>57</v>
      </c>
      <c r="AX519" s="39" t="s">
        <v>57</v>
      </c>
      <c r="AY519" s="39" t="s">
        <v>57</v>
      </c>
      <c r="AZ519" s="39" t="s">
        <v>57</v>
      </c>
      <c r="BA519" s="39" t="s">
        <v>57</v>
      </c>
      <c r="BB519" s="39" t="s">
        <v>57</v>
      </c>
      <c r="BC519" s="39" t="s">
        <v>57</v>
      </c>
      <c r="BE519" s="8"/>
      <c r="BF519" s="8"/>
      <c r="BG519" s="8"/>
      <c r="BH519" s="8"/>
      <c r="BI519" s="8"/>
      <c r="BJ519" s="8"/>
      <c r="BK519" s="8"/>
      <c r="BL519" s="8"/>
      <c r="BM519" s="8"/>
      <c r="BN519" s="8"/>
    </row>
    <row r="520" spans="4:66" outlineLevel="1">
      <c r="E520" s="11"/>
    </row>
    <row r="521" spans="4:66" outlineLevel="1">
      <c r="D521" s="2" t="str">
        <f>INDEX($AT521:$BC521,MATCH(General!$F$14,$AT$4:$BC$4,0))</f>
        <v>Sources of financing</v>
      </c>
      <c r="E521" s="17" t="str">
        <f>General!$F$16</f>
        <v>EUR</v>
      </c>
      <c r="F521" s="28">
        <f>SUM(I521:AR521)</f>
        <v>300000</v>
      </c>
      <c r="I521" s="16">
        <f>IF(General!$F$26=1,I$89,I$91)</f>
        <v>30000</v>
      </c>
      <c r="J521" s="16">
        <f>IF(General!$F$26=1,J$89,J$91)</f>
        <v>270000</v>
      </c>
      <c r="K521" s="16">
        <f>IF(General!$F$26=1,K$89,K$91)</f>
        <v>0</v>
      </c>
      <c r="L521" s="16">
        <f>IF(General!$F$26=1,L$89,L$91)</f>
        <v>0</v>
      </c>
      <c r="M521" s="16">
        <f>IF(General!$F$26=1,M$89,M$91)</f>
        <v>0</v>
      </c>
      <c r="N521" s="16">
        <f>IF(General!$F$26=1,N$89,N$91)</f>
        <v>0</v>
      </c>
      <c r="O521" s="16">
        <f>IF(General!$F$26=1,O$89,O$91)</f>
        <v>0</v>
      </c>
      <c r="P521" s="16">
        <f>IF(General!$F$26=1,P$89,P$91)</f>
        <v>0</v>
      </c>
      <c r="Q521" s="16">
        <f>IF(General!$F$26=1,Q$89,Q$91)</f>
        <v>0</v>
      </c>
      <c r="R521" s="16">
        <f>IF(General!$F$26=1,R$89,R$91)</f>
        <v>0</v>
      </c>
      <c r="S521" s="16">
        <f>IF(General!$F$26=1,S$89,S$91)</f>
        <v>0</v>
      </c>
      <c r="T521" s="16">
        <f>IF(General!$F$26=1,T$89,T$91)</f>
        <v>0</v>
      </c>
      <c r="U521" s="16">
        <f>IF(General!$F$26=1,U$89,U$91)</f>
        <v>0</v>
      </c>
      <c r="V521" s="16">
        <f>IF(General!$F$26=1,V$89,V$91)</f>
        <v>0</v>
      </c>
      <c r="W521" s="16">
        <f>IF(General!$F$26=1,W$89,W$91)</f>
        <v>0</v>
      </c>
      <c r="X521" s="16">
        <f>IF(General!$F$26=1,X$89,X$91)</f>
        <v>0</v>
      </c>
      <c r="Y521" s="16">
        <f>IF(General!$F$26=1,Y$89,Y$91)</f>
        <v>0</v>
      </c>
      <c r="Z521" s="16">
        <f>IF(General!$F$26=1,Z$89,Z$91)</f>
        <v>0</v>
      </c>
      <c r="AA521" s="16">
        <f>IF(General!$F$26=1,AA$89,AA$91)</f>
        <v>0</v>
      </c>
      <c r="AB521" s="16">
        <f>IF(General!$F$26=1,AB$89,AB$91)</f>
        <v>0</v>
      </c>
      <c r="AC521" s="16">
        <f>IF(General!$F$26=1,AC$89,AC$91)</f>
        <v>0</v>
      </c>
      <c r="AD521" s="16">
        <f>IF(General!$F$26=1,AD$89,AD$91)</f>
        <v>0</v>
      </c>
      <c r="AE521" s="16">
        <f>IF(General!$F$26=1,AE$89,AE$91)</f>
        <v>0</v>
      </c>
      <c r="AF521" s="16">
        <f>IF(General!$F$26=1,AF$89,AF$91)</f>
        <v>0</v>
      </c>
      <c r="AG521" s="16">
        <f>IF(General!$F$26=1,AG$89,AG$91)</f>
        <v>0</v>
      </c>
      <c r="AH521" s="16">
        <f>IF(General!$F$26=1,AH$89,AH$91)</f>
        <v>0</v>
      </c>
      <c r="AI521" s="16">
        <f>IF(General!$F$26=1,AI$89,AI$91)</f>
        <v>0</v>
      </c>
      <c r="AJ521" s="16">
        <f>IF(General!$F$26=1,AJ$89,AJ$91)</f>
        <v>0</v>
      </c>
      <c r="AK521" s="16">
        <f>IF(General!$F$26=1,AK$89,AK$91)</f>
        <v>0</v>
      </c>
      <c r="AL521" s="16">
        <f>IF(General!$F$26=1,AL$89,AL$91)</f>
        <v>0</v>
      </c>
      <c r="AM521" s="16">
        <f>IF(General!$F$26=1,AM$89,AM$91)</f>
        <v>0</v>
      </c>
      <c r="AN521" s="16">
        <f>IF(General!$F$26=1,AN$89,AN$91)</f>
        <v>0</v>
      </c>
      <c r="AO521" s="16">
        <f>IF(General!$F$26=1,AO$89,AO$91)</f>
        <v>0</v>
      </c>
      <c r="AP521" s="16">
        <f>IF(General!$F$26=1,AP$89,AP$91)</f>
        <v>0</v>
      </c>
      <c r="AQ521" s="16">
        <f>IF(General!$F$26=1,AQ$89,AQ$91)</f>
        <v>0</v>
      </c>
      <c r="AR521" s="16">
        <f>IF(General!$F$26=1,AR$89,AR$91)</f>
        <v>0</v>
      </c>
      <c r="AT521" s="39" t="s">
        <v>100</v>
      </c>
      <c r="AU521" s="39" t="s">
        <v>57</v>
      </c>
      <c r="AV521" s="39" t="s">
        <v>57</v>
      </c>
      <c r="AW521" s="39" t="s">
        <v>57</v>
      </c>
      <c r="AX521" s="39" t="s">
        <v>57</v>
      </c>
      <c r="AY521" s="39" t="s">
        <v>57</v>
      </c>
      <c r="AZ521" s="39" t="s">
        <v>57</v>
      </c>
      <c r="BA521" s="39" t="s">
        <v>57</v>
      </c>
      <c r="BB521" s="39" t="s">
        <v>57</v>
      </c>
      <c r="BC521" s="39" t="s">
        <v>57</v>
      </c>
      <c r="BE521" s="8"/>
      <c r="BF521" s="8"/>
      <c r="BG521" s="8"/>
      <c r="BH521" s="8"/>
      <c r="BI521" s="8"/>
      <c r="BJ521" s="8"/>
      <c r="BK521" s="8"/>
      <c r="BL521" s="8"/>
      <c r="BM521" s="8"/>
      <c r="BN521" s="8"/>
    </row>
    <row r="522" spans="4:66" outlineLevel="1">
      <c r="D522" t="str">
        <f>INDEX($AT522:$BC522,MATCH(General!$F$14,$AT$4:$BC$4,0))</f>
        <v>Standard loan</v>
      </c>
      <c r="E522" s="11" t="str">
        <f>General!$F$16</f>
        <v>EUR</v>
      </c>
      <c r="F522" s="25">
        <f t="shared" ref="F522" si="555">SUM(I522:AR522)</f>
        <v>300000</v>
      </c>
      <c r="I522" s="15">
        <f>IF(General!$F$26=1,I$89,I$91)</f>
        <v>30000</v>
      </c>
      <c r="J522" s="15">
        <f>IF(General!$F$26=1,J$89,J$91)</f>
        <v>270000</v>
      </c>
      <c r="K522" s="15">
        <f>IF(General!$F$26=1,K$89,K$91)</f>
        <v>0</v>
      </c>
      <c r="L522" s="15">
        <f>IF(General!$F$26=1,L$89,L$91)</f>
        <v>0</v>
      </c>
      <c r="M522" s="15">
        <f>IF(General!$F$26=1,M$89,M$91)</f>
        <v>0</v>
      </c>
      <c r="N522" s="15">
        <f>IF(General!$F$26=1,N$89,N$91)</f>
        <v>0</v>
      </c>
      <c r="O522" s="15">
        <f>IF(General!$F$26=1,O$89,O$91)</f>
        <v>0</v>
      </c>
      <c r="P522" s="15">
        <f>IF(General!$F$26=1,P$89,P$91)</f>
        <v>0</v>
      </c>
      <c r="Q522" s="15">
        <f>IF(General!$F$26=1,Q$89,Q$91)</f>
        <v>0</v>
      </c>
      <c r="R522" s="15">
        <f>IF(General!$F$26=1,R$89,R$91)</f>
        <v>0</v>
      </c>
      <c r="S522" s="15">
        <f>IF(General!$F$26=1,S$89,S$91)</f>
        <v>0</v>
      </c>
      <c r="T522" s="15">
        <f>IF(General!$F$26=1,T$89,T$91)</f>
        <v>0</v>
      </c>
      <c r="U522" s="15">
        <f>IF(General!$F$26=1,U$89,U$91)</f>
        <v>0</v>
      </c>
      <c r="V522" s="15">
        <f>IF(General!$F$26=1,V$89,V$91)</f>
        <v>0</v>
      </c>
      <c r="W522" s="15">
        <f>IF(General!$F$26=1,W$89,W$91)</f>
        <v>0</v>
      </c>
      <c r="X522" s="15">
        <f>IF(General!$F$26=1,X$89,X$91)</f>
        <v>0</v>
      </c>
      <c r="Y522" s="15">
        <f>IF(General!$F$26=1,Y$89,Y$91)</f>
        <v>0</v>
      </c>
      <c r="Z522" s="15">
        <f>IF(General!$F$26=1,Z$89,Z$91)</f>
        <v>0</v>
      </c>
      <c r="AA522" s="15">
        <f>IF(General!$F$26=1,AA$89,AA$91)</f>
        <v>0</v>
      </c>
      <c r="AB522" s="15">
        <f>IF(General!$F$26=1,AB$89,AB$91)</f>
        <v>0</v>
      </c>
      <c r="AC522" s="15">
        <f>IF(General!$F$26=1,AC$89,AC$91)</f>
        <v>0</v>
      </c>
      <c r="AD522" s="15">
        <f>IF(General!$F$26=1,AD$89,AD$91)</f>
        <v>0</v>
      </c>
      <c r="AE522" s="15">
        <f>IF(General!$F$26=1,AE$89,AE$91)</f>
        <v>0</v>
      </c>
      <c r="AF522" s="15">
        <f>IF(General!$F$26=1,AF$89,AF$91)</f>
        <v>0</v>
      </c>
      <c r="AG522" s="15">
        <f>IF(General!$F$26=1,AG$89,AG$91)</f>
        <v>0</v>
      </c>
      <c r="AH522" s="15">
        <f>IF(General!$F$26=1,AH$89,AH$91)</f>
        <v>0</v>
      </c>
      <c r="AI522" s="15">
        <f>IF(General!$F$26=1,AI$89,AI$91)</f>
        <v>0</v>
      </c>
      <c r="AJ522" s="15">
        <f>IF(General!$F$26=1,AJ$89,AJ$91)</f>
        <v>0</v>
      </c>
      <c r="AK522" s="15">
        <f>IF(General!$F$26=1,AK$89,AK$91)</f>
        <v>0</v>
      </c>
      <c r="AL522" s="15">
        <f>IF(General!$F$26=1,AL$89,AL$91)</f>
        <v>0</v>
      </c>
      <c r="AM522" s="15">
        <f>IF(General!$F$26=1,AM$89,AM$91)</f>
        <v>0</v>
      </c>
      <c r="AN522" s="15">
        <f>IF(General!$F$26=1,AN$89,AN$91)</f>
        <v>0</v>
      </c>
      <c r="AO522" s="15">
        <f>IF(General!$F$26=1,AO$89,AO$91)</f>
        <v>0</v>
      </c>
      <c r="AP522" s="15">
        <f>IF(General!$F$26=1,AP$89,AP$91)</f>
        <v>0</v>
      </c>
      <c r="AQ522" s="15">
        <f>IF(General!$F$26=1,AQ$89,AQ$91)</f>
        <v>0</v>
      </c>
      <c r="AR522" s="15">
        <f>IF(General!$F$26=1,AR$89,AR$91)</f>
        <v>0</v>
      </c>
      <c r="AT522" s="39" t="s">
        <v>150</v>
      </c>
      <c r="AU522" s="39" t="s">
        <v>57</v>
      </c>
      <c r="AV522" s="39" t="s">
        <v>57</v>
      </c>
      <c r="AW522" s="39" t="s">
        <v>57</v>
      </c>
      <c r="AX522" s="39" t="s">
        <v>57</v>
      </c>
      <c r="AY522" s="39" t="s">
        <v>57</v>
      </c>
      <c r="AZ522" s="39" t="s">
        <v>57</v>
      </c>
      <c r="BA522" s="39" t="s">
        <v>57</v>
      </c>
      <c r="BB522" s="39" t="s">
        <v>57</v>
      </c>
      <c r="BC522" s="39" t="s">
        <v>57</v>
      </c>
      <c r="BE522" s="8"/>
      <c r="BF522" s="8"/>
      <c r="BG522" s="8"/>
      <c r="BH522" s="8"/>
      <c r="BI522" s="8"/>
      <c r="BJ522" s="8"/>
      <c r="BK522" s="8"/>
      <c r="BL522" s="8"/>
      <c r="BM522" s="8"/>
      <c r="BN522" s="8"/>
    </row>
    <row r="523" spans="4:66" outlineLevel="1">
      <c r="E523" s="11"/>
    </row>
    <row r="524" spans="4:66" outlineLevel="1">
      <c r="D524" s="2" t="str">
        <f>INDEX($AT524:$BC524,MATCH(General!$F$14,$AT$4:$BC$4,0))</f>
        <v>Sources of financing - structure</v>
      </c>
      <c r="E524" s="17" t="str">
        <f>INDEX($BC524:$BL524,MATCH(General!$F$14,$BC$4:$BL$4,0))</f>
        <v>%</v>
      </c>
      <c r="F524" s="157">
        <f>IFERROR(F521/F$521,0)</f>
        <v>1</v>
      </c>
      <c r="I524" s="156">
        <f>IFERROR(I521/I$521,0)</f>
        <v>1</v>
      </c>
      <c r="J524" s="156">
        <f t="shared" ref="J524:AR524" si="556">IFERROR(J521/J$521,0)</f>
        <v>1</v>
      </c>
      <c r="K524" s="156">
        <f t="shared" si="556"/>
        <v>0</v>
      </c>
      <c r="L524" s="156">
        <f t="shared" si="556"/>
        <v>0</v>
      </c>
      <c r="M524" s="156">
        <f t="shared" si="556"/>
        <v>0</v>
      </c>
      <c r="N524" s="156">
        <f t="shared" si="556"/>
        <v>0</v>
      </c>
      <c r="O524" s="156">
        <f t="shared" si="556"/>
        <v>0</v>
      </c>
      <c r="P524" s="156">
        <f t="shared" si="556"/>
        <v>0</v>
      </c>
      <c r="Q524" s="156">
        <f t="shared" si="556"/>
        <v>0</v>
      </c>
      <c r="R524" s="156">
        <f t="shared" si="556"/>
        <v>0</v>
      </c>
      <c r="S524" s="156">
        <f t="shared" si="556"/>
        <v>0</v>
      </c>
      <c r="T524" s="156">
        <f t="shared" si="556"/>
        <v>0</v>
      </c>
      <c r="U524" s="156">
        <f t="shared" si="556"/>
        <v>0</v>
      </c>
      <c r="V524" s="156">
        <f t="shared" si="556"/>
        <v>0</v>
      </c>
      <c r="W524" s="156">
        <f t="shared" si="556"/>
        <v>0</v>
      </c>
      <c r="X524" s="156">
        <f t="shared" si="556"/>
        <v>0</v>
      </c>
      <c r="Y524" s="156">
        <f t="shared" si="556"/>
        <v>0</v>
      </c>
      <c r="Z524" s="156">
        <f t="shared" si="556"/>
        <v>0</v>
      </c>
      <c r="AA524" s="156">
        <f t="shared" si="556"/>
        <v>0</v>
      </c>
      <c r="AB524" s="156">
        <f t="shared" si="556"/>
        <v>0</v>
      </c>
      <c r="AC524" s="156">
        <f t="shared" si="556"/>
        <v>0</v>
      </c>
      <c r="AD524" s="156">
        <f t="shared" si="556"/>
        <v>0</v>
      </c>
      <c r="AE524" s="156">
        <f t="shared" si="556"/>
        <v>0</v>
      </c>
      <c r="AF524" s="156">
        <f t="shared" si="556"/>
        <v>0</v>
      </c>
      <c r="AG524" s="156">
        <f t="shared" si="556"/>
        <v>0</v>
      </c>
      <c r="AH524" s="156">
        <f t="shared" si="556"/>
        <v>0</v>
      </c>
      <c r="AI524" s="156">
        <f t="shared" si="556"/>
        <v>0</v>
      </c>
      <c r="AJ524" s="156">
        <f t="shared" si="556"/>
        <v>0</v>
      </c>
      <c r="AK524" s="156">
        <f t="shared" si="556"/>
        <v>0</v>
      </c>
      <c r="AL524" s="156">
        <f t="shared" si="556"/>
        <v>0</v>
      </c>
      <c r="AM524" s="156">
        <f t="shared" si="556"/>
        <v>0</v>
      </c>
      <c r="AN524" s="156">
        <f t="shared" si="556"/>
        <v>0</v>
      </c>
      <c r="AO524" s="156">
        <f t="shared" si="556"/>
        <v>0</v>
      </c>
      <c r="AP524" s="156">
        <f t="shared" si="556"/>
        <v>0</v>
      </c>
      <c r="AQ524" s="156">
        <f t="shared" si="556"/>
        <v>0</v>
      </c>
      <c r="AR524" s="156">
        <f t="shared" si="556"/>
        <v>0</v>
      </c>
      <c r="AT524" s="39" t="s">
        <v>565</v>
      </c>
      <c r="AU524" s="39" t="s">
        <v>57</v>
      </c>
      <c r="AV524" s="39" t="s">
        <v>57</v>
      </c>
      <c r="AW524" s="39" t="s">
        <v>57</v>
      </c>
      <c r="AX524" s="39" t="s">
        <v>57</v>
      </c>
      <c r="AY524" s="39" t="s">
        <v>57</v>
      </c>
      <c r="AZ524" s="39" t="s">
        <v>57</v>
      </c>
      <c r="BA524" s="39" t="s">
        <v>57</v>
      </c>
      <c r="BB524" s="39" t="s">
        <v>57</v>
      </c>
      <c r="BC524" s="39" t="s">
        <v>57</v>
      </c>
      <c r="BE524" s="39" t="s">
        <v>21</v>
      </c>
      <c r="BF524" s="39" t="s">
        <v>21</v>
      </c>
      <c r="BG524" s="39" t="s">
        <v>57</v>
      </c>
      <c r="BH524" s="39" t="s">
        <v>57</v>
      </c>
      <c r="BI524" s="39" t="s">
        <v>57</v>
      </c>
      <c r="BJ524" s="39" t="s">
        <v>57</v>
      </c>
      <c r="BK524" s="39" t="s">
        <v>57</v>
      </c>
      <c r="BL524" s="39" t="s">
        <v>57</v>
      </c>
      <c r="BM524" s="39" t="s">
        <v>57</v>
      </c>
      <c r="BN524" s="39" t="s">
        <v>57</v>
      </c>
    </row>
    <row r="525" spans="4:66" outlineLevel="1">
      <c r="D525" t="str">
        <f>INDEX($AT525:$BC525,MATCH(General!$F$14,$AT$4:$BC$4,0))</f>
        <v>Standard loan</v>
      </c>
      <c r="E525" s="11" t="str">
        <f>INDEX($BC525:$BL525,MATCH(General!$F$14,$BC$4:$BL$4,0))</f>
        <v>%</v>
      </c>
      <c r="F525" s="49">
        <f t="shared" ref="F525" si="557">IFERROR(F522/F$521,0)</f>
        <v>1</v>
      </c>
      <c r="I525" s="155">
        <f t="shared" ref="I525:AR525" si="558">IFERROR(I522/I$521,0)</f>
        <v>1</v>
      </c>
      <c r="J525" s="155">
        <f t="shared" si="558"/>
        <v>1</v>
      </c>
      <c r="K525" s="155">
        <f t="shared" si="558"/>
        <v>0</v>
      </c>
      <c r="L525" s="155">
        <f t="shared" si="558"/>
        <v>0</v>
      </c>
      <c r="M525" s="155">
        <f t="shared" si="558"/>
        <v>0</v>
      </c>
      <c r="N525" s="155">
        <f t="shared" si="558"/>
        <v>0</v>
      </c>
      <c r="O525" s="155">
        <f t="shared" si="558"/>
        <v>0</v>
      </c>
      <c r="P525" s="155">
        <f t="shared" si="558"/>
        <v>0</v>
      </c>
      <c r="Q525" s="155">
        <f t="shared" si="558"/>
        <v>0</v>
      </c>
      <c r="R525" s="155">
        <f t="shared" si="558"/>
        <v>0</v>
      </c>
      <c r="S525" s="155">
        <f t="shared" si="558"/>
        <v>0</v>
      </c>
      <c r="T525" s="155">
        <f t="shared" si="558"/>
        <v>0</v>
      </c>
      <c r="U525" s="155">
        <f t="shared" si="558"/>
        <v>0</v>
      </c>
      <c r="V525" s="155">
        <f t="shared" si="558"/>
        <v>0</v>
      </c>
      <c r="W525" s="155">
        <f t="shared" si="558"/>
        <v>0</v>
      </c>
      <c r="X525" s="155">
        <f t="shared" si="558"/>
        <v>0</v>
      </c>
      <c r="Y525" s="155">
        <f t="shared" si="558"/>
        <v>0</v>
      </c>
      <c r="Z525" s="155">
        <f t="shared" si="558"/>
        <v>0</v>
      </c>
      <c r="AA525" s="155">
        <f t="shared" si="558"/>
        <v>0</v>
      </c>
      <c r="AB525" s="155">
        <f t="shared" si="558"/>
        <v>0</v>
      </c>
      <c r="AC525" s="155">
        <f t="shared" si="558"/>
        <v>0</v>
      </c>
      <c r="AD525" s="155">
        <f t="shared" si="558"/>
        <v>0</v>
      </c>
      <c r="AE525" s="155">
        <f t="shared" si="558"/>
        <v>0</v>
      </c>
      <c r="AF525" s="155">
        <f t="shared" si="558"/>
        <v>0</v>
      </c>
      <c r="AG525" s="155">
        <f t="shared" si="558"/>
        <v>0</v>
      </c>
      <c r="AH525" s="155">
        <f t="shared" si="558"/>
        <v>0</v>
      </c>
      <c r="AI525" s="155">
        <f t="shared" si="558"/>
        <v>0</v>
      </c>
      <c r="AJ525" s="155">
        <f t="shared" si="558"/>
        <v>0</v>
      </c>
      <c r="AK525" s="155">
        <f t="shared" si="558"/>
        <v>0</v>
      </c>
      <c r="AL525" s="155">
        <f t="shared" si="558"/>
        <v>0</v>
      </c>
      <c r="AM525" s="155">
        <f t="shared" si="558"/>
        <v>0</v>
      </c>
      <c r="AN525" s="155">
        <f t="shared" si="558"/>
        <v>0</v>
      </c>
      <c r="AO525" s="155">
        <f t="shared" si="558"/>
        <v>0</v>
      </c>
      <c r="AP525" s="155">
        <f t="shared" si="558"/>
        <v>0</v>
      </c>
      <c r="AQ525" s="155">
        <f t="shared" si="558"/>
        <v>0</v>
      </c>
      <c r="AR525" s="155">
        <f t="shared" si="558"/>
        <v>0</v>
      </c>
      <c r="AT525" s="39" t="s">
        <v>150</v>
      </c>
      <c r="AU525" s="39" t="s">
        <v>57</v>
      </c>
      <c r="AV525" s="39" t="s">
        <v>57</v>
      </c>
      <c r="AW525" s="39" t="s">
        <v>57</v>
      </c>
      <c r="AX525" s="39" t="s">
        <v>57</v>
      </c>
      <c r="AY525" s="39" t="s">
        <v>57</v>
      </c>
      <c r="AZ525" s="39" t="s">
        <v>57</v>
      </c>
      <c r="BA525" s="39" t="s">
        <v>57</v>
      </c>
      <c r="BB525" s="39" t="s">
        <v>57</v>
      </c>
      <c r="BC525" s="39" t="s">
        <v>57</v>
      </c>
      <c r="BE525" s="39" t="s">
        <v>21</v>
      </c>
      <c r="BF525" s="39" t="s">
        <v>21</v>
      </c>
      <c r="BG525" s="39" t="s">
        <v>57</v>
      </c>
      <c r="BH525" s="39" t="s">
        <v>57</v>
      </c>
      <c r="BI525" s="39" t="s">
        <v>57</v>
      </c>
      <c r="BJ525" s="39" t="s">
        <v>57</v>
      </c>
      <c r="BK525" s="39" t="s">
        <v>57</v>
      </c>
      <c r="BL525" s="39" t="s">
        <v>57</v>
      </c>
      <c r="BM525" s="39" t="s">
        <v>57</v>
      </c>
      <c r="BN525" s="39" t="s">
        <v>57</v>
      </c>
    </row>
    <row r="526" spans="4:66" outlineLevel="1">
      <c r="E526" s="11"/>
    </row>
    <row r="527" spans="4:66" outlineLevel="1">
      <c r="D527" s="2" t="str">
        <f>INDEX($AT527:$BC527,MATCH(General!$F$14,$AT$4:$BC$4,0))</f>
        <v>Loan repayment</v>
      </c>
      <c r="E527" s="11"/>
      <c r="AT527" s="39" t="s">
        <v>153</v>
      </c>
      <c r="AU527" s="39" t="s">
        <v>57</v>
      </c>
      <c r="AV527" s="39" t="s">
        <v>57</v>
      </c>
      <c r="AW527" s="39" t="s">
        <v>57</v>
      </c>
      <c r="AX527" s="39" t="s">
        <v>57</v>
      </c>
      <c r="AY527" s="39" t="s">
        <v>57</v>
      </c>
      <c r="AZ527" s="39" t="s">
        <v>57</v>
      </c>
      <c r="BA527" s="39" t="s">
        <v>57</v>
      </c>
      <c r="BB527" s="39" t="s">
        <v>57</v>
      </c>
      <c r="BC527" s="39" t="s">
        <v>57</v>
      </c>
    </row>
    <row r="528" spans="4:66" outlineLevel="1">
      <c r="D528" t="str">
        <f>INDEX($AT528:$BC528,MATCH(General!$F$14,$AT$4:$BC$4,0))</f>
        <v>Capital repayment</v>
      </c>
      <c r="E528" s="11" t="str">
        <f>General!$F$16</f>
        <v>EUR</v>
      </c>
      <c r="F528" s="25">
        <f t="shared" ref="F528:F530" si="559">SUM(I528:AR528)</f>
        <v>300000</v>
      </c>
      <c r="I528" s="15">
        <f>MIN($F519,H529)*Config!I$8</f>
        <v>0</v>
      </c>
      <c r="J528" s="15">
        <f>MIN($F519,I529)*Config!J$8</f>
        <v>0</v>
      </c>
      <c r="K528" s="15">
        <f>MIN($F519,J529)*Config!K$8</f>
        <v>30000</v>
      </c>
      <c r="L528" s="15">
        <f>MIN($F519,K529)*Config!L$8</f>
        <v>30000</v>
      </c>
      <c r="M528" s="15">
        <f>MIN($F519,L529)*Config!M$8</f>
        <v>30000</v>
      </c>
      <c r="N528" s="15">
        <f>MIN($F519,M529)*Config!N$8</f>
        <v>30000</v>
      </c>
      <c r="O528" s="15">
        <f>MIN($F519,N529)*Config!O$8</f>
        <v>30000</v>
      </c>
      <c r="P528" s="15">
        <f>MIN($F519,O529)*Config!P$8</f>
        <v>30000</v>
      </c>
      <c r="Q528" s="15">
        <f>MIN($F519,P529)*Config!Q$8</f>
        <v>30000</v>
      </c>
      <c r="R528" s="15">
        <f>MIN($F519,Q529)*Config!R$8</f>
        <v>30000</v>
      </c>
      <c r="S528" s="15">
        <f>MIN($F519,R529)*Config!S$8</f>
        <v>30000</v>
      </c>
      <c r="T528" s="15">
        <f>MIN($F519,S529)*Config!T$8</f>
        <v>30000</v>
      </c>
      <c r="U528" s="15">
        <f>MIN($F519,T529)*Config!U$8</f>
        <v>0</v>
      </c>
      <c r="V528" s="15">
        <f>MIN($F519,U529)*Config!V$8</f>
        <v>0</v>
      </c>
      <c r="W528" s="15">
        <f>MIN($F519,V529)*Config!W$8</f>
        <v>0</v>
      </c>
      <c r="X528" s="15">
        <f>MIN($F519,W529)*Config!X$8</f>
        <v>0</v>
      </c>
      <c r="Y528" s="15">
        <f>MIN($F519,X529)*Config!Y$8</f>
        <v>0</v>
      </c>
      <c r="Z528" s="15">
        <f>MIN($F519,Y529)*Config!Z$8</f>
        <v>0</v>
      </c>
      <c r="AA528" s="15">
        <f>MIN($F519,Z529)*Config!AA$8</f>
        <v>0</v>
      </c>
      <c r="AB528" s="15">
        <f>MIN($F519,AA529)*Config!AB$8</f>
        <v>0</v>
      </c>
      <c r="AC528" s="15">
        <f>MIN($F519,AB529)*Config!AC$8</f>
        <v>0</v>
      </c>
      <c r="AD528" s="15">
        <f>MIN($F519,AC529)*Config!AD$8</f>
        <v>0</v>
      </c>
      <c r="AE528" s="15">
        <f>MIN($F519,AD529)*Config!AE$8</f>
        <v>0</v>
      </c>
      <c r="AF528" s="15">
        <f>MIN($F519,AE529)*Config!AF$8</f>
        <v>0</v>
      </c>
      <c r="AG528" s="15">
        <f>MIN($F519,AF529)*Config!AG$8</f>
        <v>0</v>
      </c>
      <c r="AH528" s="15">
        <f>MIN($F519,AG529)*Config!AH$8</f>
        <v>0</v>
      </c>
      <c r="AI528" s="15">
        <f>MIN($F519,AH529)*Config!AI$8</f>
        <v>0</v>
      </c>
      <c r="AJ528" s="15">
        <f>MIN($F519,AI529)*Config!AJ$8</f>
        <v>0</v>
      </c>
      <c r="AK528" s="15">
        <f>MIN($F519,AJ529)*Config!AK$8</f>
        <v>0</v>
      </c>
      <c r="AL528" s="15">
        <f>MIN($F519,AK529)*Config!AL$8</f>
        <v>0</v>
      </c>
      <c r="AM528" s="15">
        <f>MIN($F519,AL529)*Config!AM$8</f>
        <v>0</v>
      </c>
      <c r="AN528" s="15">
        <f>MIN($F519,AM529)*Config!AN$8</f>
        <v>0</v>
      </c>
      <c r="AO528" s="15">
        <f>MIN($F519,AN529)*Config!AO$8</f>
        <v>0</v>
      </c>
      <c r="AP528" s="15">
        <f>MIN($F519,AO529)*Config!AP$8</f>
        <v>0</v>
      </c>
      <c r="AQ528" s="15">
        <f>MIN($F519,AP529)*Config!AQ$8</f>
        <v>0</v>
      </c>
      <c r="AR528" s="15">
        <f>MIN($F519,AQ529)*Config!AR$8</f>
        <v>0</v>
      </c>
      <c r="AT528" s="39" t="s">
        <v>154</v>
      </c>
      <c r="AU528" s="39" t="s">
        <v>57</v>
      </c>
      <c r="AV528" s="39" t="s">
        <v>57</v>
      </c>
      <c r="AW528" s="39" t="s">
        <v>57</v>
      </c>
      <c r="AX528" s="39" t="s">
        <v>57</v>
      </c>
      <c r="AY528" s="39" t="s">
        <v>57</v>
      </c>
      <c r="AZ528" s="39" t="s">
        <v>57</v>
      </c>
      <c r="BA528" s="39" t="s">
        <v>57</v>
      </c>
      <c r="BB528" s="39" t="s">
        <v>57</v>
      </c>
      <c r="BC528" s="39" t="s">
        <v>57</v>
      </c>
      <c r="BE528" s="8"/>
      <c r="BF528" s="8"/>
      <c r="BG528" s="8"/>
      <c r="BH528" s="8"/>
      <c r="BI528" s="8"/>
      <c r="BJ528" s="8"/>
      <c r="BK528" s="8"/>
      <c r="BL528" s="8"/>
      <c r="BM528" s="8"/>
      <c r="BN528" s="8"/>
    </row>
    <row r="529" spans="3:66" outlineLevel="1">
      <c r="D529" t="str">
        <f>INDEX($AT529:$BC529,MATCH(General!$F$14,$AT$4:$BC$4,0))</f>
        <v>Loan balance</v>
      </c>
      <c r="E529" s="11" t="str">
        <f>General!$F$16</f>
        <v>EUR</v>
      </c>
      <c r="I529" s="15">
        <f>SUM($I522:I522)-SUM($I528:I528)</f>
        <v>30000</v>
      </c>
      <c r="J529" s="15">
        <f>SUM($I522:J522)-SUM($I528:J528)</f>
        <v>300000</v>
      </c>
      <c r="K529" s="15">
        <f>SUM($I522:K522)-SUM($I528:K528)</f>
        <v>270000</v>
      </c>
      <c r="L529" s="15">
        <f>SUM($I522:L522)-SUM($I528:L528)</f>
        <v>240000</v>
      </c>
      <c r="M529" s="15">
        <f>SUM($I522:M522)-SUM($I528:M528)</f>
        <v>210000</v>
      </c>
      <c r="N529" s="15">
        <f>SUM($I522:N522)-SUM($I528:N528)</f>
        <v>180000</v>
      </c>
      <c r="O529" s="15">
        <f>SUM($I522:O522)-SUM($I528:O528)</f>
        <v>150000</v>
      </c>
      <c r="P529" s="15">
        <f>SUM($I522:P522)-SUM($I528:P528)</f>
        <v>120000</v>
      </c>
      <c r="Q529" s="15">
        <f>SUM($I522:Q522)-SUM($I528:Q528)</f>
        <v>90000</v>
      </c>
      <c r="R529" s="15">
        <f>SUM($I522:R522)-SUM($I528:R528)</f>
        <v>60000</v>
      </c>
      <c r="S529" s="15">
        <f>SUM($I522:S522)-SUM($I528:S528)</f>
        <v>30000</v>
      </c>
      <c r="T529" s="15">
        <f>SUM($I522:T522)-SUM($I528:T528)</f>
        <v>0</v>
      </c>
      <c r="U529" s="15">
        <f>SUM($I522:U522)-SUM($I528:U528)</f>
        <v>0</v>
      </c>
      <c r="V529" s="15">
        <f>SUM($I522:V522)-SUM($I528:V528)</f>
        <v>0</v>
      </c>
      <c r="W529" s="15">
        <f>SUM($I522:W522)-SUM($I528:W528)</f>
        <v>0</v>
      </c>
      <c r="X529" s="15">
        <f>SUM($I522:X522)-SUM($I528:X528)</f>
        <v>0</v>
      </c>
      <c r="Y529" s="15">
        <f>SUM($I522:Y522)-SUM($I528:Y528)</f>
        <v>0</v>
      </c>
      <c r="Z529" s="15">
        <f>SUM($I522:Z522)-SUM($I528:Z528)</f>
        <v>0</v>
      </c>
      <c r="AA529" s="15">
        <f>SUM($I522:AA522)-SUM($I528:AA528)</f>
        <v>0</v>
      </c>
      <c r="AB529" s="15">
        <f>SUM($I522:AB522)-SUM($I528:AB528)</f>
        <v>0</v>
      </c>
      <c r="AC529" s="15">
        <f>SUM($I522:AC522)-SUM($I528:AC528)</f>
        <v>0</v>
      </c>
      <c r="AD529" s="15">
        <f>SUM($I522:AD522)-SUM($I528:AD528)</f>
        <v>0</v>
      </c>
      <c r="AE529" s="15">
        <f>SUM($I522:AE522)-SUM($I528:AE528)</f>
        <v>0</v>
      </c>
      <c r="AF529" s="15">
        <f>SUM($I522:AF522)-SUM($I528:AF528)</f>
        <v>0</v>
      </c>
      <c r="AG529" s="15">
        <f>SUM($I522:AG522)-SUM($I528:AG528)</f>
        <v>0</v>
      </c>
      <c r="AH529" s="15">
        <f>SUM($I522:AH522)-SUM($I528:AH528)</f>
        <v>0</v>
      </c>
      <c r="AI529" s="15">
        <f>SUM($I522:AI522)-SUM($I528:AI528)</f>
        <v>0</v>
      </c>
      <c r="AJ529" s="15">
        <f>SUM($I522:AJ522)-SUM($I528:AJ528)</f>
        <v>0</v>
      </c>
      <c r="AK529" s="15">
        <f>SUM($I522:AK522)-SUM($I528:AK528)</f>
        <v>0</v>
      </c>
      <c r="AL529" s="15">
        <f>SUM($I522:AL522)-SUM($I528:AL528)</f>
        <v>0</v>
      </c>
      <c r="AM529" s="15">
        <f>SUM($I522:AM522)-SUM($I528:AM528)</f>
        <v>0</v>
      </c>
      <c r="AN529" s="15">
        <f>SUM($I522:AN522)-SUM($I528:AN528)</f>
        <v>0</v>
      </c>
      <c r="AO529" s="15">
        <f>SUM($I522:AO522)-SUM($I528:AO528)</f>
        <v>0</v>
      </c>
      <c r="AP529" s="15">
        <f>SUM($I522:AP522)-SUM($I528:AP528)</f>
        <v>0</v>
      </c>
      <c r="AQ529" s="15">
        <f>SUM($I522:AQ522)-SUM($I528:AQ528)</f>
        <v>0</v>
      </c>
      <c r="AR529" s="15">
        <f>SUM($I522:AR522)-SUM($I528:AR528)</f>
        <v>0</v>
      </c>
      <c r="AT529" s="39" t="s">
        <v>157</v>
      </c>
      <c r="AU529" s="39" t="s">
        <v>57</v>
      </c>
      <c r="AV529" s="39" t="s">
        <v>57</v>
      </c>
      <c r="AW529" s="39" t="s">
        <v>57</v>
      </c>
      <c r="AX529" s="39" t="s">
        <v>57</v>
      </c>
      <c r="AY529" s="39" t="s">
        <v>57</v>
      </c>
      <c r="AZ529" s="39" t="s">
        <v>57</v>
      </c>
      <c r="BA529" s="39" t="s">
        <v>57</v>
      </c>
      <c r="BB529" s="39" t="s">
        <v>57</v>
      </c>
      <c r="BC529" s="39" t="s">
        <v>57</v>
      </c>
      <c r="BE529" s="8"/>
      <c r="BF529" s="8"/>
      <c r="BG529" s="8"/>
      <c r="BH529" s="8"/>
      <c r="BI529" s="8"/>
      <c r="BJ529" s="8"/>
      <c r="BK529" s="8"/>
      <c r="BL529" s="8"/>
      <c r="BM529" s="8"/>
      <c r="BN529" s="8"/>
    </row>
    <row r="530" spans="3:66" outlineLevel="1">
      <c r="D530" t="str">
        <f>INDEX($AT530:$BC530,MATCH(General!$F$14,$AT$4:$BC$4,0))</f>
        <v>Interest paid</v>
      </c>
      <c r="E530" s="11" t="str">
        <f>General!$F$16</f>
        <v>EUR</v>
      </c>
      <c r="F530" s="25">
        <f t="shared" si="559"/>
        <v>75000</v>
      </c>
      <c r="I530" s="15">
        <f>$F517*AVERAGE(H529:I529)*Config!I$8</f>
        <v>0</v>
      </c>
      <c r="J530" s="15">
        <f>$F517*AVERAGE(I529:J529)*Config!J$8</f>
        <v>0</v>
      </c>
      <c r="K530" s="15">
        <f>$F517*AVERAGE(J529:K529)*Config!K$8</f>
        <v>14250</v>
      </c>
      <c r="L530" s="15">
        <f>$F517*AVERAGE(K529:L529)*Config!L$8</f>
        <v>12750</v>
      </c>
      <c r="M530" s="15">
        <f>$F517*AVERAGE(L529:M529)*Config!M$8</f>
        <v>11250</v>
      </c>
      <c r="N530" s="15">
        <f>$F517*AVERAGE(M529:N529)*Config!N$8</f>
        <v>9750</v>
      </c>
      <c r="O530" s="15">
        <f>$F517*AVERAGE(N529:O529)*Config!O$8</f>
        <v>8250</v>
      </c>
      <c r="P530" s="15">
        <f>$F517*AVERAGE(O529:P529)*Config!P$8</f>
        <v>6750</v>
      </c>
      <c r="Q530" s="15">
        <f>$F517*AVERAGE(P529:Q529)*Config!Q$8</f>
        <v>5250</v>
      </c>
      <c r="R530" s="15">
        <f>$F517*AVERAGE(Q529:R529)*Config!R$8</f>
        <v>3750</v>
      </c>
      <c r="S530" s="15">
        <f>$F517*AVERAGE(R529:S529)*Config!S$8</f>
        <v>2250</v>
      </c>
      <c r="T530" s="15">
        <f>$F517*AVERAGE(S529:T529)*Config!T$8</f>
        <v>750</v>
      </c>
      <c r="U530" s="15">
        <f>$F517*AVERAGE(T529:U529)*Config!U$8</f>
        <v>0</v>
      </c>
      <c r="V530" s="15">
        <f>$F517*AVERAGE(U529:V529)*Config!V$8</f>
        <v>0</v>
      </c>
      <c r="W530" s="15">
        <f>$F517*AVERAGE(V529:W529)*Config!W$8</f>
        <v>0</v>
      </c>
      <c r="X530" s="15">
        <f>$F517*AVERAGE(W529:X529)*Config!X$8</f>
        <v>0</v>
      </c>
      <c r="Y530" s="15">
        <f>$F517*AVERAGE(X529:Y529)*Config!Y$8</f>
        <v>0</v>
      </c>
      <c r="Z530" s="15">
        <f>$F517*AVERAGE(Y529:Z529)*Config!Z$8</f>
        <v>0</v>
      </c>
      <c r="AA530" s="15">
        <f>$F517*AVERAGE(Z529:AA529)*Config!AA$8</f>
        <v>0</v>
      </c>
      <c r="AB530" s="15">
        <f>$F517*AVERAGE(AA529:AB529)*Config!AB$8</f>
        <v>0</v>
      </c>
      <c r="AC530" s="15">
        <f>$F517*AVERAGE(AB529:AC529)*Config!AC$8</f>
        <v>0</v>
      </c>
      <c r="AD530" s="15">
        <f>$F517*AVERAGE(AC529:AD529)*Config!AD$8</f>
        <v>0</v>
      </c>
      <c r="AE530" s="15">
        <f>$F517*AVERAGE(AD529:AE529)*Config!AE$8</f>
        <v>0</v>
      </c>
      <c r="AF530" s="15">
        <f>$F517*AVERAGE(AE529:AF529)*Config!AF$8</f>
        <v>0</v>
      </c>
      <c r="AG530" s="15">
        <f>$F517*AVERAGE(AF529:AG529)*Config!AG$8</f>
        <v>0</v>
      </c>
      <c r="AH530" s="15">
        <f>$F517*AVERAGE(AG529:AH529)*Config!AH$8</f>
        <v>0</v>
      </c>
      <c r="AI530" s="15">
        <f>$F517*AVERAGE(AH529:AI529)*Config!AI$8</f>
        <v>0</v>
      </c>
      <c r="AJ530" s="15">
        <f>$F517*AVERAGE(AI529:AJ529)*Config!AJ$8</f>
        <v>0</v>
      </c>
      <c r="AK530" s="15">
        <f>$F517*AVERAGE(AJ529:AK529)*Config!AK$8</f>
        <v>0</v>
      </c>
      <c r="AL530" s="15">
        <f>$F517*AVERAGE(AK529:AL529)*Config!AL$8</f>
        <v>0</v>
      </c>
      <c r="AM530" s="15">
        <f>$F517*AVERAGE(AL529:AM529)*Config!AM$8</f>
        <v>0</v>
      </c>
      <c r="AN530" s="15">
        <f>$F517*AVERAGE(AM529:AN529)*Config!AN$8</f>
        <v>0</v>
      </c>
      <c r="AO530" s="15">
        <f>$F517*AVERAGE(AN529:AO529)*Config!AO$8</f>
        <v>0</v>
      </c>
      <c r="AP530" s="15">
        <f>$F517*AVERAGE(AO529:AP529)*Config!AP$8</f>
        <v>0</v>
      </c>
      <c r="AQ530" s="15">
        <f>$F517*AVERAGE(AP529:AQ529)*Config!AQ$8</f>
        <v>0</v>
      </c>
      <c r="AR530" s="15">
        <f>$F517*AVERAGE(AQ529:AR529)*Config!AR$8</f>
        <v>0</v>
      </c>
      <c r="AT530" s="39" t="s">
        <v>158</v>
      </c>
      <c r="AU530" s="39" t="s">
        <v>57</v>
      </c>
      <c r="AV530" s="39" t="s">
        <v>57</v>
      </c>
      <c r="AW530" s="39" t="s">
        <v>57</v>
      </c>
      <c r="AX530" s="39" t="s">
        <v>57</v>
      </c>
      <c r="AY530" s="39" t="s">
        <v>57</v>
      </c>
      <c r="AZ530" s="39" t="s">
        <v>57</v>
      </c>
      <c r="BA530" s="39" t="s">
        <v>57</v>
      </c>
      <c r="BB530" s="39" t="s">
        <v>57</v>
      </c>
      <c r="BC530" s="39" t="s">
        <v>57</v>
      </c>
      <c r="BE530" s="8"/>
      <c r="BF530" s="8"/>
      <c r="BG530" s="8"/>
      <c r="BH530" s="8"/>
      <c r="BI530" s="8"/>
      <c r="BJ530" s="8"/>
      <c r="BK530" s="8"/>
      <c r="BL530" s="8"/>
      <c r="BM530" s="8"/>
      <c r="BN530" s="8"/>
    </row>
    <row r="531" spans="3:66" outlineLevel="1">
      <c r="E531" s="11"/>
    </row>
    <row r="532" spans="3:66" outlineLevel="1">
      <c r="D532" s="2" t="str">
        <f>INDEX($AT532:$BC532,MATCH(General!$F$14,$AT$4:$BC$4,0))</f>
        <v>Financing expenditures</v>
      </c>
      <c r="E532" s="17" t="str">
        <f>General!$F$16</f>
        <v>EUR</v>
      </c>
      <c r="F532" s="28">
        <f>SUM(I532:AR532)</f>
        <v>375000</v>
      </c>
      <c r="I532" s="16">
        <f>SUM(I533:I537)</f>
        <v>0</v>
      </c>
      <c r="J532" s="16">
        <f t="shared" ref="J532" si="560">SUM(J533:J537)</f>
        <v>0</v>
      </c>
      <c r="K532" s="16">
        <f t="shared" ref="K532" si="561">SUM(K533:K537)</f>
        <v>44250</v>
      </c>
      <c r="L532" s="16">
        <f t="shared" ref="L532" si="562">SUM(L533:L537)</f>
        <v>42750</v>
      </c>
      <c r="M532" s="16">
        <f t="shared" ref="M532" si="563">SUM(M533:M537)</f>
        <v>41250</v>
      </c>
      <c r="N532" s="16">
        <f t="shared" ref="N532" si="564">SUM(N533:N537)</f>
        <v>39750</v>
      </c>
      <c r="O532" s="16">
        <f t="shared" ref="O532" si="565">SUM(O533:O537)</f>
        <v>38250</v>
      </c>
      <c r="P532" s="16">
        <f t="shared" ref="P532" si="566">SUM(P533:P537)</f>
        <v>36750</v>
      </c>
      <c r="Q532" s="16">
        <f t="shared" ref="Q532" si="567">SUM(Q533:Q537)</f>
        <v>35250</v>
      </c>
      <c r="R532" s="16">
        <f t="shared" ref="R532" si="568">SUM(R533:R537)</f>
        <v>33750</v>
      </c>
      <c r="S532" s="16">
        <f t="shared" ref="S532" si="569">SUM(S533:S537)</f>
        <v>32250</v>
      </c>
      <c r="T532" s="16">
        <f t="shared" ref="T532" si="570">SUM(T533:T537)</f>
        <v>30750</v>
      </c>
      <c r="U532" s="16">
        <f t="shared" ref="U532" si="571">SUM(U533:U537)</f>
        <v>0</v>
      </c>
      <c r="V532" s="16">
        <f t="shared" ref="V532" si="572">SUM(V533:V537)</f>
        <v>0</v>
      </c>
      <c r="W532" s="16">
        <f t="shared" ref="W532" si="573">SUM(W533:W537)</f>
        <v>0</v>
      </c>
      <c r="X532" s="16">
        <f t="shared" ref="X532" si="574">SUM(X533:X537)</f>
        <v>0</v>
      </c>
      <c r="Y532" s="16">
        <f t="shared" ref="Y532" si="575">SUM(Y533:Y537)</f>
        <v>0</v>
      </c>
      <c r="Z532" s="16">
        <f t="shared" ref="Z532" si="576">SUM(Z533:Z537)</f>
        <v>0</v>
      </c>
      <c r="AA532" s="16">
        <f t="shared" ref="AA532" si="577">SUM(AA533:AA537)</f>
        <v>0</v>
      </c>
      <c r="AB532" s="16">
        <f t="shared" ref="AB532" si="578">SUM(AB533:AB537)</f>
        <v>0</v>
      </c>
      <c r="AC532" s="16">
        <f t="shared" ref="AC532" si="579">SUM(AC533:AC537)</f>
        <v>0</v>
      </c>
      <c r="AD532" s="16">
        <f t="shared" ref="AD532" si="580">SUM(AD533:AD537)</f>
        <v>0</v>
      </c>
      <c r="AE532" s="16">
        <f t="shared" ref="AE532" si="581">SUM(AE533:AE537)</f>
        <v>0</v>
      </c>
      <c r="AF532" s="16">
        <f t="shared" ref="AF532" si="582">SUM(AF533:AF537)</f>
        <v>0</v>
      </c>
      <c r="AG532" s="16">
        <f t="shared" ref="AG532" si="583">SUM(AG533:AG537)</f>
        <v>0</v>
      </c>
      <c r="AH532" s="16">
        <f t="shared" ref="AH532" si="584">SUM(AH533:AH537)</f>
        <v>0</v>
      </c>
      <c r="AI532" s="16">
        <f t="shared" ref="AI532" si="585">SUM(AI533:AI537)</f>
        <v>0</v>
      </c>
      <c r="AJ532" s="16">
        <f t="shared" ref="AJ532" si="586">SUM(AJ533:AJ537)</f>
        <v>0</v>
      </c>
      <c r="AK532" s="16">
        <f t="shared" ref="AK532" si="587">SUM(AK533:AK537)</f>
        <v>0</v>
      </c>
      <c r="AL532" s="16">
        <f t="shared" ref="AL532" si="588">SUM(AL533:AL537)</f>
        <v>0</v>
      </c>
      <c r="AM532" s="16">
        <f t="shared" ref="AM532" si="589">SUM(AM533:AM537)</f>
        <v>0</v>
      </c>
      <c r="AN532" s="16">
        <f t="shared" ref="AN532" si="590">SUM(AN533:AN537)</f>
        <v>0</v>
      </c>
      <c r="AO532" s="16">
        <f t="shared" ref="AO532" si="591">SUM(AO533:AO537)</f>
        <v>0</v>
      </c>
      <c r="AP532" s="16">
        <f t="shared" ref="AP532" si="592">SUM(AP533:AP537)</f>
        <v>0</v>
      </c>
      <c r="AQ532" s="16">
        <f t="shared" ref="AQ532" si="593">SUM(AQ533:AQ537)</f>
        <v>0</v>
      </c>
      <c r="AR532" s="16">
        <f t="shared" ref="AR532" si="594">SUM(AR533:AR537)</f>
        <v>0</v>
      </c>
      <c r="AT532" s="39" t="s">
        <v>191</v>
      </c>
      <c r="AU532" s="39" t="s">
        <v>57</v>
      </c>
      <c r="AV532" s="39" t="s">
        <v>57</v>
      </c>
      <c r="AW532" s="39" t="s">
        <v>57</v>
      </c>
      <c r="AX532" s="39" t="s">
        <v>57</v>
      </c>
      <c r="AY532" s="39" t="s">
        <v>57</v>
      </c>
      <c r="AZ532" s="39" t="s">
        <v>57</v>
      </c>
      <c r="BA532" s="39" t="s">
        <v>57</v>
      </c>
      <c r="BB532" s="39" t="s">
        <v>57</v>
      </c>
      <c r="BC532" s="39" t="s">
        <v>57</v>
      </c>
      <c r="BE532" s="8"/>
      <c r="BF532" s="8"/>
      <c r="BG532" s="8"/>
      <c r="BH532" s="8"/>
      <c r="BI532" s="8"/>
      <c r="BJ532" s="8"/>
      <c r="BK532" s="8"/>
      <c r="BL532" s="8"/>
      <c r="BM532" s="8"/>
      <c r="BN532" s="8"/>
    </row>
    <row r="533" spans="3:66" outlineLevel="1">
      <c r="D533" t="str">
        <f>INDEX($AT533:$BC533,MATCH(General!$F$14,$AT$4:$BC$4,0))</f>
        <v>CAPEX</v>
      </c>
      <c r="E533" s="11" t="str">
        <f>General!$F$16</f>
        <v>EUR</v>
      </c>
      <c r="F533" s="25">
        <f t="shared" ref="F533" si="595">SUM(I533:AR533)</f>
        <v>0</v>
      </c>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T533" s="39" t="s">
        <v>23</v>
      </c>
      <c r="AU533" s="39" t="s">
        <v>57</v>
      </c>
      <c r="AV533" s="39" t="s">
        <v>57</v>
      </c>
      <c r="AW533" s="39" t="s">
        <v>57</v>
      </c>
      <c r="AX533" s="39" t="s">
        <v>57</v>
      </c>
      <c r="AY533" s="39" t="s">
        <v>57</v>
      </c>
      <c r="AZ533" s="39" t="s">
        <v>57</v>
      </c>
      <c r="BA533" s="39" t="s">
        <v>57</v>
      </c>
      <c r="BB533" s="39" t="s">
        <v>57</v>
      </c>
      <c r="BC533" s="39" t="s">
        <v>57</v>
      </c>
      <c r="BE533" s="8"/>
      <c r="BF533" s="8"/>
      <c r="BG533" s="8"/>
      <c r="BH533" s="8"/>
      <c r="BI533" s="8"/>
      <c r="BJ533" s="8"/>
      <c r="BK533" s="8"/>
      <c r="BL533" s="8"/>
      <c r="BM533" s="8"/>
      <c r="BN533" s="8"/>
    </row>
    <row r="534" spans="3:66" outlineLevel="1">
      <c r="D534" t="str">
        <f>INDEX($AT534:$BC534,MATCH(General!$F$14,$AT$4:$BC$4,0))</f>
        <v>Principal</v>
      </c>
      <c r="E534" s="11" t="str">
        <f>General!$F$16</f>
        <v>EUR</v>
      </c>
      <c r="F534" s="25">
        <f t="shared" ref="F534:F537" si="596">SUM(I534:AR534)</f>
        <v>300000</v>
      </c>
      <c r="I534" s="15">
        <f>I528</f>
        <v>0</v>
      </c>
      <c r="J534" s="15">
        <f t="shared" ref="J534:AR534" si="597">J528</f>
        <v>0</v>
      </c>
      <c r="K534" s="15">
        <f t="shared" si="597"/>
        <v>30000</v>
      </c>
      <c r="L534" s="15">
        <f t="shared" si="597"/>
        <v>30000</v>
      </c>
      <c r="M534" s="15">
        <f t="shared" si="597"/>
        <v>30000</v>
      </c>
      <c r="N534" s="15">
        <f t="shared" si="597"/>
        <v>30000</v>
      </c>
      <c r="O534" s="15">
        <f t="shared" si="597"/>
        <v>30000</v>
      </c>
      <c r="P534" s="15">
        <f t="shared" si="597"/>
        <v>30000</v>
      </c>
      <c r="Q534" s="15">
        <f t="shared" si="597"/>
        <v>30000</v>
      </c>
      <c r="R534" s="15">
        <f t="shared" si="597"/>
        <v>30000</v>
      </c>
      <c r="S534" s="15">
        <f t="shared" si="597"/>
        <v>30000</v>
      </c>
      <c r="T534" s="15">
        <f t="shared" si="597"/>
        <v>30000</v>
      </c>
      <c r="U534" s="15">
        <f t="shared" si="597"/>
        <v>0</v>
      </c>
      <c r="V534" s="15">
        <f t="shared" si="597"/>
        <v>0</v>
      </c>
      <c r="W534" s="15">
        <f t="shared" si="597"/>
        <v>0</v>
      </c>
      <c r="X534" s="15">
        <f t="shared" si="597"/>
        <v>0</v>
      </c>
      <c r="Y534" s="15">
        <f t="shared" si="597"/>
        <v>0</v>
      </c>
      <c r="Z534" s="15">
        <f t="shared" si="597"/>
        <v>0</v>
      </c>
      <c r="AA534" s="15">
        <f t="shared" si="597"/>
        <v>0</v>
      </c>
      <c r="AB534" s="15">
        <f t="shared" si="597"/>
        <v>0</v>
      </c>
      <c r="AC534" s="15">
        <f t="shared" si="597"/>
        <v>0</v>
      </c>
      <c r="AD534" s="15">
        <f t="shared" si="597"/>
        <v>0</v>
      </c>
      <c r="AE534" s="15">
        <f t="shared" si="597"/>
        <v>0</v>
      </c>
      <c r="AF534" s="15">
        <f t="shared" si="597"/>
        <v>0</v>
      </c>
      <c r="AG534" s="15">
        <f t="shared" si="597"/>
        <v>0</v>
      </c>
      <c r="AH534" s="15">
        <f t="shared" si="597"/>
        <v>0</v>
      </c>
      <c r="AI534" s="15">
        <f t="shared" si="597"/>
        <v>0</v>
      </c>
      <c r="AJ534" s="15">
        <f t="shared" si="597"/>
        <v>0</v>
      </c>
      <c r="AK534" s="15">
        <f t="shared" si="597"/>
        <v>0</v>
      </c>
      <c r="AL534" s="15">
        <f t="shared" si="597"/>
        <v>0</v>
      </c>
      <c r="AM534" s="15">
        <f t="shared" si="597"/>
        <v>0</v>
      </c>
      <c r="AN534" s="15">
        <f t="shared" si="597"/>
        <v>0</v>
      </c>
      <c r="AO534" s="15">
        <f t="shared" si="597"/>
        <v>0</v>
      </c>
      <c r="AP534" s="15">
        <f t="shared" si="597"/>
        <v>0</v>
      </c>
      <c r="AQ534" s="15">
        <f t="shared" si="597"/>
        <v>0</v>
      </c>
      <c r="AR534" s="15">
        <f t="shared" si="597"/>
        <v>0</v>
      </c>
      <c r="AT534" s="39" t="s">
        <v>192</v>
      </c>
      <c r="AU534" s="39" t="s">
        <v>57</v>
      </c>
      <c r="AV534" s="39" t="s">
        <v>57</v>
      </c>
      <c r="AW534" s="39" t="s">
        <v>57</v>
      </c>
      <c r="AX534" s="39" t="s">
        <v>57</v>
      </c>
      <c r="AY534" s="39" t="s">
        <v>57</v>
      </c>
      <c r="AZ534" s="39" t="s">
        <v>57</v>
      </c>
      <c r="BA534" s="39" t="s">
        <v>57</v>
      </c>
      <c r="BB534" s="39" t="s">
        <v>57</v>
      </c>
      <c r="BC534" s="39" t="s">
        <v>57</v>
      </c>
      <c r="BE534" s="8"/>
      <c r="BF534" s="8"/>
      <c r="BG534" s="8"/>
      <c r="BH534" s="8"/>
      <c r="BI534" s="8"/>
      <c r="BJ534" s="8"/>
      <c r="BK534" s="8"/>
      <c r="BL534" s="8"/>
      <c r="BM534" s="8"/>
      <c r="BN534" s="8"/>
    </row>
    <row r="535" spans="3:66" outlineLevel="1">
      <c r="D535" t="str">
        <f>INDEX($AT535:$BC535,MATCH(General!$F$14,$AT$4:$BC$4,0))</f>
        <v>Interest</v>
      </c>
      <c r="E535" s="11" t="str">
        <f>General!$F$16</f>
        <v>EUR</v>
      </c>
      <c r="F535" s="25">
        <f t="shared" si="596"/>
        <v>75000</v>
      </c>
      <c r="I535" s="15">
        <f>I530</f>
        <v>0</v>
      </c>
      <c r="J535" s="15">
        <f t="shared" ref="J535:AR535" si="598">J530</f>
        <v>0</v>
      </c>
      <c r="K535" s="15">
        <f t="shared" si="598"/>
        <v>14250</v>
      </c>
      <c r="L535" s="15">
        <f t="shared" si="598"/>
        <v>12750</v>
      </c>
      <c r="M535" s="15">
        <f t="shared" si="598"/>
        <v>11250</v>
      </c>
      <c r="N535" s="15">
        <f t="shared" si="598"/>
        <v>9750</v>
      </c>
      <c r="O535" s="15">
        <f t="shared" si="598"/>
        <v>8250</v>
      </c>
      <c r="P535" s="15">
        <f t="shared" si="598"/>
        <v>6750</v>
      </c>
      <c r="Q535" s="15">
        <f t="shared" si="598"/>
        <v>5250</v>
      </c>
      <c r="R535" s="15">
        <f t="shared" si="598"/>
        <v>3750</v>
      </c>
      <c r="S535" s="15">
        <f t="shared" si="598"/>
        <v>2250</v>
      </c>
      <c r="T535" s="15">
        <f t="shared" si="598"/>
        <v>750</v>
      </c>
      <c r="U535" s="15">
        <f t="shared" si="598"/>
        <v>0</v>
      </c>
      <c r="V535" s="15">
        <f t="shared" si="598"/>
        <v>0</v>
      </c>
      <c r="W535" s="15">
        <f t="shared" si="598"/>
        <v>0</v>
      </c>
      <c r="X535" s="15">
        <f t="shared" si="598"/>
        <v>0</v>
      </c>
      <c r="Y535" s="15">
        <f t="shared" si="598"/>
        <v>0</v>
      </c>
      <c r="Z535" s="15">
        <f t="shared" si="598"/>
        <v>0</v>
      </c>
      <c r="AA535" s="15">
        <f t="shared" si="598"/>
        <v>0</v>
      </c>
      <c r="AB535" s="15">
        <f t="shared" si="598"/>
        <v>0</v>
      </c>
      <c r="AC535" s="15">
        <f t="shared" si="598"/>
        <v>0</v>
      </c>
      <c r="AD535" s="15">
        <f t="shared" si="598"/>
        <v>0</v>
      </c>
      <c r="AE535" s="15">
        <f t="shared" si="598"/>
        <v>0</v>
      </c>
      <c r="AF535" s="15">
        <f t="shared" si="598"/>
        <v>0</v>
      </c>
      <c r="AG535" s="15">
        <f t="shared" si="598"/>
        <v>0</v>
      </c>
      <c r="AH535" s="15">
        <f t="shared" si="598"/>
        <v>0</v>
      </c>
      <c r="AI535" s="15">
        <f t="shared" si="598"/>
        <v>0</v>
      </c>
      <c r="AJ535" s="15">
        <f t="shared" si="598"/>
        <v>0</v>
      </c>
      <c r="AK535" s="15">
        <f t="shared" si="598"/>
        <v>0</v>
      </c>
      <c r="AL535" s="15">
        <f t="shared" si="598"/>
        <v>0</v>
      </c>
      <c r="AM535" s="15">
        <f t="shared" si="598"/>
        <v>0</v>
      </c>
      <c r="AN535" s="15">
        <f t="shared" si="598"/>
        <v>0</v>
      </c>
      <c r="AO535" s="15">
        <f t="shared" si="598"/>
        <v>0</v>
      </c>
      <c r="AP535" s="15">
        <f t="shared" si="598"/>
        <v>0</v>
      </c>
      <c r="AQ535" s="15">
        <f t="shared" si="598"/>
        <v>0</v>
      </c>
      <c r="AR535" s="15">
        <f t="shared" si="598"/>
        <v>0</v>
      </c>
      <c r="AT535" s="39" t="s">
        <v>167</v>
      </c>
      <c r="AU535" s="39" t="s">
        <v>57</v>
      </c>
      <c r="AV535" s="39" t="s">
        <v>57</v>
      </c>
      <c r="AW535" s="39" t="s">
        <v>57</v>
      </c>
      <c r="AX535" s="39" t="s">
        <v>57</v>
      </c>
      <c r="AY535" s="39" t="s">
        <v>57</v>
      </c>
      <c r="AZ535" s="39" t="s">
        <v>57</v>
      </c>
      <c r="BA535" s="39" t="s">
        <v>57</v>
      </c>
      <c r="BB535" s="39" t="s">
        <v>57</v>
      </c>
      <c r="BC535" s="39" t="s">
        <v>57</v>
      </c>
      <c r="BE535" s="8"/>
      <c r="BF535" s="8"/>
      <c r="BG535" s="8"/>
      <c r="BH535" s="8"/>
      <c r="BI535" s="8"/>
      <c r="BJ535" s="8"/>
      <c r="BK535" s="8"/>
      <c r="BL535" s="8"/>
      <c r="BM535" s="8"/>
      <c r="BN535" s="8"/>
    </row>
    <row r="536" spans="3:66" outlineLevel="1">
      <c r="D536" t="str">
        <f>INDEX($AT536:$BC536,MATCH(General!$F$14,$AT$4:$BC$4,0))</f>
        <v>Preparation costs</v>
      </c>
      <c r="E536" s="11" t="str">
        <f>General!$F$16</f>
        <v>EUR</v>
      </c>
      <c r="F536" s="25">
        <f t="shared" si="596"/>
        <v>0</v>
      </c>
      <c r="I536" s="15">
        <f>(Config!$F$7+1=Config!I$15)*$F509</f>
        <v>0</v>
      </c>
      <c r="J536" s="15">
        <f>(Config!$F$7+1=Config!J$15)*$F509</f>
        <v>0</v>
      </c>
      <c r="K536" s="15">
        <f>(Config!$F$7+1=Config!K$15)*$F509</f>
        <v>0</v>
      </c>
      <c r="L536" s="15">
        <f>(Config!$F$7+1=Config!L$15)*$F509</f>
        <v>0</v>
      </c>
      <c r="M536" s="15">
        <f>(Config!$F$7+1=Config!M$15)*$F509</f>
        <v>0</v>
      </c>
      <c r="N536" s="15">
        <f>(Config!$F$7+1=Config!N$15)*$F509</f>
        <v>0</v>
      </c>
      <c r="O536" s="15">
        <f>(Config!$F$7+1=Config!O$15)*$F509</f>
        <v>0</v>
      </c>
      <c r="P536" s="15">
        <f>(Config!$F$7+1=Config!P$15)*$F509</f>
        <v>0</v>
      </c>
      <c r="Q536" s="15">
        <f>(Config!$F$7+1=Config!Q$15)*$F509</f>
        <v>0</v>
      </c>
      <c r="R536" s="15">
        <f>(Config!$F$7+1=Config!R$15)*$F509</f>
        <v>0</v>
      </c>
      <c r="S536" s="15">
        <f>(Config!$F$7+1=Config!S$15)*$F509</f>
        <v>0</v>
      </c>
      <c r="T536" s="15">
        <f>(Config!$F$7+1=Config!T$15)*$F509</f>
        <v>0</v>
      </c>
      <c r="U536" s="15">
        <f>(Config!$F$7+1=Config!U$15)*$F509</f>
        <v>0</v>
      </c>
      <c r="V536" s="15">
        <f>(Config!$F$7+1=Config!V$15)*$F509</f>
        <v>0</v>
      </c>
      <c r="W536" s="15">
        <f>(Config!$F$7+1=Config!W$15)*$F509</f>
        <v>0</v>
      </c>
      <c r="X536" s="15">
        <f>(Config!$F$7+1=Config!X$15)*$F509</f>
        <v>0</v>
      </c>
      <c r="Y536" s="15">
        <f>(Config!$F$7+1=Config!Y$15)*$F509</f>
        <v>0</v>
      </c>
      <c r="Z536" s="15">
        <f>(Config!$F$7+1=Config!Z$15)*$F509</f>
        <v>0</v>
      </c>
      <c r="AA536" s="15">
        <f>(Config!$F$7+1=Config!AA$15)*$F509</f>
        <v>0</v>
      </c>
      <c r="AB536" s="15">
        <f>(Config!$F$7+1=Config!AB$15)*$F509</f>
        <v>0</v>
      </c>
      <c r="AC536" s="15">
        <f>(Config!$F$7+1=Config!AC$15)*$F509</f>
        <v>0</v>
      </c>
      <c r="AD536" s="15">
        <f>(Config!$F$7+1=Config!AD$15)*$F509</f>
        <v>0</v>
      </c>
      <c r="AE536" s="15">
        <f>(Config!$F$7+1=Config!AE$15)*$F509</f>
        <v>0</v>
      </c>
      <c r="AF536" s="15">
        <f>(Config!$F$7+1=Config!AF$15)*$F509</f>
        <v>0</v>
      </c>
      <c r="AG536" s="15">
        <f>(Config!$F$7+1=Config!AG$15)*$F509</f>
        <v>0</v>
      </c>
      <c r="AH536" s="15">
        <f>(Config!$F$7+1=Config!AH$15)*$F509</f>
        <v>0</v>
      </c>
      <c r="AI536" s="15">
        <f>(Config!$F$7+1=Config!AI$15)*$F509</f>
        <v>0</v>
      </c>
      <c r="AJ536" s="15">
        <f>(Config!$F$7+1=Config!AJ$15)*$F509</f>
        <v>0</v>
      </c>
      <c r="AK536" s="15">
        <f>(Config!$F$7+1=Config!AK$15)*$F509</f>
        <v>0</v>
      </c>
      <c r="AL536" s="15">
        <f>(Config!$F$7+1=Config!AL$15)*$F509</f>
        <v>0</v>
      </c>
      <c r="AM536" s="15">
        <f>(Config!$F$7+1=Config!AM$15)*$F509</f>
        <v>0</v>
      </c>
      <c r="AN536" s="15">
        <f>(Config!$F$7+1=Config!AN$15)*$F509</f>
        <v>0</v>
      </c>
      <c r="AO536" s="15">
        <f>(Config!$F$7+1=Config!AO$15)*$F509</f>
        <v>0</v>
      </c>
      <c r="AP536" s="15">
        <f>(Config!$F$7+1=Config!AP$15)*$F509</f>
        <v>0</v>
      </c>
      <c r="AQ536" s="15">
        <f>(Config!$F$7+1=Config!AQ$15)*$F509</f>
        <v>0</v>
      </c>
      <c r="AR536" s="15">
        <f>(Config!$F$7+1=Config!AR$15)*$F509</f>
        <v>0</v>
      </c>
      <c r="AT536" s="39" t="s">
        <v>168</v>
      </c>
      <c r="AU536" s="39" t="s">
        <v>57</v>
      </c>
      <c r="AV536" s="39" t="s">
        <v>57</v>
      </c>
      <c r="AW536" s="39" t="s">
        <v>57</v>
      </c>
      <c r="AX536" s="39" t="s">
        <v>57</v>
      </c>
      <c r="AY536" s="39" t="s">
        <v>57</v>
      </c>
      <c r="AZ536" s="39" t="s">
        <v>57</v>
      </c>
      <c r="BA536" s="39" t="s">
        <v>57</v>
      </c>
      <c r="BB536" s="39" t="s">
        <v>57</v>
      </c>
      <c r="BC536" s="39" t="s">
        <v>57</v>
      </c>
      <c r="BE536" s="8"/>
      <c r="BF536" s="8"/>
      <c r="BG536" s="8"/>
      <c r="BH536" s="8"/>
      <c r="BI536" s="8"/>
      <c r="BJ536" s="8"/>
      <c r="BK536" s="8"/>
      <c r="BL536" s="8"/>
      <c r="BM536" s="8"/>
      <c r="BN536" s="8"/>
    </row>
    <row r="537" spans="3:66" outlineLevel="1">
      <c r="D537" t="str">
        <f>INDEX($AT537:$BC537,MATCH(General!$F$14,$AT$4:$BC$4,0))</f>
        <v>Other financial costs</v>
      </c>
      <c r="E537" s="11" t="str">
        <f>General!$F$16</f>
        <v>EUR</v>
      </c>
      <c r="F537" s="25">
        <f t="shared" si="596"/>
        <v>0</v>
      </c>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T537" s="39" t="s">
        <v>169</v>
      </c>
      <c r="AU537" s="39" t="s">
        <v>57</v>
      </c>
      <c r="AV537" s="39" t="s">
        <v>57</v>
      </c>
      <c r="AW537" s="39" t="s">
        <v>57</v>
      </c>
      <c r="AX537" s="39" t="s">
        <v>57</v>
      </c>
      <c r="AY537" s="39" t="s">
        <v>57</v>
      </c>
      <c r="AZ537" s="39" t="s">
        <v>57</v>
      </c>
      <c r="BA537" s="39" t="s">
        <v>57</v>
      </c>
      <c r="BB537" s="39" t="s">
        <v>57</v>
      </c>
      <c r="BC537" s="39" t="s">
        <v>57</v>
      </c>
      <c r="BE537" s="8"/>
      <c r="BF537" s="8"/>
      <c r="BG537" s="8"/>
      <c r="BH537" s="8"/>
      <c r="BI537" s="8"/>
      <c r="BJ537" s="8"/>
      <c r="BK537" s="8"/>
      <c r="BL537" s="8"/>
      <c r="BM537" s="8"/>
      <c r="BN537" s="8"/>
    </row>
    <row r="538" spans="3:66" outlineLevel="1">
      <c r="E538" s="11"/>
    </row>
    <row r="539" spans="3:66" outlineLevel="1">
      <c r="C539" s="6" t="str">
        <f>INDEX($AT539:$BC539,MATCH(General!$F$14,$AT$4:$BC$4,0))</f>
        <v>Standard loan + Grant</v>
      </c>
      <c r="D539" s="6"/>
      <c r="E539" s="13"/>
      <c r="F539" s="6"/>
      <c r="G539" s="6"/>
      <c r="H539" s="6"/>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T539" s="39" t="s">
        <v>425</v>
      </c>
      <c r="AU539" s="39" t="s">
        <v>57</v>
      </c>
      <c r="AV539" s="39" t="s">
        <v>57</v>
      </c>
      <c r="AW539" s="39" t="s">
        <v>57</v>
      </c>
      <c r="AX539" s="39" t="s">
        <v>57</v>
      </c>
      <c r="AY539" s="39" t="s">
        <v>57</v>
      </c>
      <c r="AZ539" s="39" t="s">
        <v>57</v>
      </c>
      <c r="BA539" s="39" t="s">
        <v>57</v>
      </c>
      <c r="BB539" s="39" t="s">
        <v>57</v>
      </c>
      <c r="BC539" s="39" t="s">
        <v>57</v>
      </c>
    </row>
    <row r="540" spans="3:66" outlineLevel="1">
      <c r="E540" s="11"/>
    </row>
    <row r="541" spans="3:66" outlineLevel="1">
      <c r="D541" s="2" t="str">
        <f>INDEX($AT541:$BC541,MATCH(General!$F$14,$AT$4:$BC$4,0))</f>
        <v>Preparation costs related to the type of financing</v>
      </c>
      <c r="E541" s="17" t="str">
        <f>General!$F$16</f>
        <v>EUR</v>
      </c>
      <c r="F541" s="28">
        <f>SUM(F542:F544)</f>
        <v>0</v>
      </c>
      <c r="AT541" s="39" t="s">
        <v>91</v>
      </c>
      <c r="AU541" s="39" t="s">
        <v>57</v>
      </c>
      <c r="AV541" s="39" t="s">
        <v>57</v>
      </c>
      <c r="AW541" s="39" t="s">
        <v>57</v>
      </c>
      <c r="AX541" s="39" t="s">
        <v>57</v>
      </c>
      <c r="AY541" s="39" t="s">
        <v>57</v>
      </c>
      <c r="AZ541" s="39" t="s">
        <v>57</v>
      </c>
      <c r="BA541" s="39" t="s">
        <v>57</v>
      </c>
      <c r="BB541" s="39" t="s">
        <v>57</v>
      </c>
      <c r="BC541" s="39" t="s">
        <v>57</v>
      </c>
      <c r="BE541" s="8"/>
      <c r="BF541" s="8"/>
      <c r="BG541" s="8"/>
      <c r="BH541" s="8"/>
      <c r="BI541" s="8"/>
      <c r="BJ541" s="8"/>
      <c r="BK541" s="8"/>
      <c r="BL541" s="8"/>
      <c r="BM541" s="8"/>
      <c r="BN541" s="8"/>
    </row>
    <row r="542" spans="3:66" outlineLevel="1">
      <c r="D542" t="str">
        <f>INDEX($AT542:$BC542,MATCH(General!$F$14,$AT$4:$BC$4,0))</f>
        <v>Investment plan</v>
      </c>
      <c r="E542" s="11" t="str">
        <f>General!$F$16</f>
        <v>EUR</v>
      </c>
      <c r="F542" s="105">
        <f>Fin!F42</f>
        <v>0</v>
      </c>
      <c r="AT542" s="39" t="s">
        <v>151</v>
      </c>
      <c r="AU542" s="39" t="s">
        <v>57</v>
      </c>
      <c r="AV542" s="39" t="s">
        <v>57</v>
      </c>
      <c r="AW542" s="39" t="s">
        <v>57</v>
      </c>
      <c r="AX542" s="39" t="s">
        <v>57</v>
      </c>
      <c r="AY542" s="39" t="s">
        <v>57</v>
      </c>
      <c r="AZ542" s="39" t="s">
        <v>57</v>
      </c>
      <c r="BA542" s="39" t="s">
        <v>57</v>
      </c>
      <c r="BB542" s="39" t="s">
        <v>57</v>
      </c>
      <c r="BC542" s="39" t="s">
        <v>57</v>
      </c>
      <c r="BE542" s="8"/>
      <c r="BF542" s="8"/>
      <c r="BG542" s="8"/>
      <c r="BH542" s="8"/>
      <c r="BI542" s="8"/>
      <c r="BJ542" s="8"/>
      <c r="BK542" s="8"/>
      <c r="BL542" s="8"/>
      <c r="BM542" s="8"/>
      <c r="BN542" s="8"/>
    </row>
    <row r="543" spans="3:66" outlineLevel="1">
      <c r="D543" t="str">
        <f>INDEX($AT543:$BC543,MATCH(General!$F$14,$AT$4:$BC$4,0))</f>
        <v>Project management and reporting</v>
      </c>
      <c r="E543" s="11" t="str">
        <f>General!$F$16</f>
        <v>EUR</v>
      </c>
      <c r="F543" s="105">
        <f>Fin!F43</f>
        <v>0</v>
      </c>
      <c r="AT543" s="39" t="s">
        <v>147</v>
      </c>
      <c r="AU543" s="39" t="s">
        <v>57</v>
      </c>
      <c r="AV543" s="39" t="s">
        <v>57</v>
      </c>
      <c r="AW543" s="39" t="s">
        <v>57</v>
      </c>
      <c r="AX543" s="39" t="s">
        <v>57</v>
      </c>
      <c r="AY543" s="39" t="s">
        <v>57</v>
      </c>
      <c r="AZ543" s="39" t="s">
        <v>57</v>
      </c>
      <c r="BA543" s="39" t="s">
        <v>57</v>
      </c>
      <c r="BB543" s="39" t="s">
        <v>57</v>
      </c>
      <c r="BC543" s="39" t="s">
        <v>57</v>
      </c>
      <c r="BE543" s="8"/>
      <c r="BF543" s="8"/>
      <c r="BG543" s="8"/>
      <c r="BH543" s="8"/>
      <c r="BI543" s="8"/>
      <c r="BJ543" s="8"/>
      <c r="BK543" s="8"/>
      <c r="BL543" s="8"/>
      <c r="BM543" s="8"/>
      <c r="BN543" s="8"/>
    </row>
    <row r="544" spans="3:66" outlineLevel="1">
      <c r="D544" t="str">
        <f>INDEX($AT544:$BC544,MATCH(General!$F$14,$AT$4:$BC$4,0))</f>
        <v>Other costs</v>
      </c>
      <c r="E544" s="11" t="str">
        <f>General!$F$16</f>
        <v>EUR</v>
      </c>
      <c r="F544" s="105">
        <f>Fin!F44</f>
        <v>0</v>
      </c>
      <c r="AT544" s="39" t="s">
        <v>94</v>
      </c>
      <c r="AU544" s="39" t="s">
        <v>57</v>
      </c>
      <c r="AV544" s="39" t="s">
        <v>57</v>
      </c>
      <c r="AW544" s="39" t="s">
        <v>57</v>
      </c>
      <c r="AX544" s="39" t="s">
        <v>57</v>
      </c>
      <c r="AY544" s="39" t="s">
        <v>57</v>
      </c>
      <c r="AZ544" s="39" t="s">
        <v>57</v>
      </c>
      <c r="BA544" s="39" t="s">
        <v>57</v>
      </c>
      <c r="BB544" s="39" t="s">
        <v>57</v>
      </c>
      <c r="BC544" s="39" t="s">
        <v>57</v>
      </c>
      <c r="BE544" s="8"/>
      <c r="BF544" s="8"/>
      <c r="BG544" s="8"/>
      <c r="BH544" s="8"/>
      <c r="BI544" s="8"/>
      <c r="BJ544" s="8"/>
      <c r="BK544" s="8"/>
      <c r="BL544" s="8"/>
      <c r="BM544" s="8"/>
      <c r="BN544" s="8"/>
    </row>
    <row r="545" spans="4:66" outlineLevel="1">
      <c r="E545" s="11"/>
    </row>
    <row r="546" spans="4:66" outlineLevel="1">
      <c r="D546" s="2" t="str">
        <f>INDEX($AT546:$BC546,MATCH(General!$F$14,$AT$4:$BC$4,0))</f>
        <v>Financing conditions</v>
      </c>
      <c r="E546" s="11"/>
      <c r="AT546" s="39" t="s">
        <v>162</v>
      </c>
      <c r="AU546" s="39" t="s">
        <v>57</v>
      </c>
      <c r="AV546" s="39" t="s">
        <v>57</v>
      </c>
      <c r="AW546" s="39" t="s">
        <v>57</v>
      </c>
      <c r="AX546" s="39" t="s">
        <v>57</v>
      </c>
      <c r="AY546" s="39" t="s">
        <v>57</v>
      </c>
      <c r="AZ546" s="39" t="s">
        <v>57</v>
      </c>
      <c r="BA546" s="39" t="s">
        <v>57</v>
      </c>
      <c r="BB546" s="39" t="s">
        <v>57</v>
      </c>
      <c r="BC546" s="39" t="s">
        <v>57</v>
      </c>
    </row>
    <row r="547" spans="4:66" outlineLevel="1">
      <c r="D547" t="str">
        <f>INDEX($AT547:$BC547,MATCH(General!$F$14,$AT$4:$BC$4,0))</f>
        <v>Standard loan</v>
      </c>
      <c r="E547" s="11"/>
      <c r="AT547" s="39" t="s">
        <v>150</v>
      </c>
      <c r="AU547" s="39" t="s">
        <v>57</v>
      </c>
      <c r="AV547" s="39" t="s">
        <v>57</v>
      </c>
      <c r="AW547" s="39" t="s">
        <v>57</v>
      </c>
      <c r="AX547" s="39" t="s">
        <v>57</v>
      </c>
      <c r="AY547" s="39" t="s">
        <v>57</v>
      </c>
      <c r="AZ547" s="39" t="s">
        <v>57</v>
      </c>
      <c r="BA547" s="39" t="s">
        <v>57</v>
      </c>
      <c r="BB547" s="39" t="s">
        <v>57</v>
      </c>
      <c r="BC547" s="39" t="s">
        <v>57</v>
      </c>
    </row>
    <row r="548" spans="4:66" ht="12" outlineLevel="1">
      <c r="D548" s="21" t="str">
        <f>INDEX($AT548:$BC548,MATCH(General!$F$14,$AT$4:$BC$4,0))</f>
        <v>Entity granting a financing</v>
      </c>
      <c r="E548" s="18" t="str">
        <f>INDEX($BC548:$BL548,MATCH(General!$F$14,$BC$4:$BL$4,0))</f>
        <v>text</v>
      </c>
      <c r="F548" s="111" t="str">
        <f>Fin!F47</f>
        <v>Private</v>
      </c>
      <c r="AT548" s="39" t="s">
        <v>170</v>
      </c>
      <c r="AU548" s="39" t="s">
        <v>57</v>
      </c>
      <c r="AV548" s="39" t="s">
        <v>57</v>
      </c>
      <c r="AW548" s="39" t="s">
        <v>57</v>
      </c>
      <c r="AX548" s="39" t="s">
        <v>57</v>
      </c>
      <c r="AY548" s="39" t="s">
        <v>57</v>
      </c>
      <c r="AZ548" s="39" t="s">
        <v>57</v>
      </c>
      <c r="BA548" s="39" t="s">
        <v>57</v>
      </c>
      <c r="BB548" s="39" t="s">
        <v>57</v>
      </c>
      <c r="BC548" s="39" t="s">
        <v>57</v>
      </c>
      <c r="BE548" s="39" t="s">
        <v>107</v>
      </c>
      <c r="BF548" s="39" t="s">
        <v>199</v>
      </c>
      <c r="BG548" s="39" t="s">
        <v>57</v>
      </c>
      <c r="BH548" s="39" t="s">
        <v>57</v>
      </c>
      <c r="BI548" s="39" t="s">
        <v>57</v>
      </c>
      <c r="BJ548" s="39" t="s">
        <v>57</v>
      </c>
      <c r="BK548" s="39" t="s">
        <v>57</v>
      </c>
      <c r="BL548" s="39" t="s">
        <v>57</v>
      </c>
      <c r="BM548" s="39" t="s">
        <v>57</v>
      </c>
      <c r="BN548" s="39" t="s">
        <v>57</v>
      </c>
    </row>
    <row r="549" spans="4:66" ht="12" outlineLevel="1">
      <c r="D549" s="21" t="str">
        <f>INDEX($AT549:$BC549,MATCH(General!$F$14,$AT$4:$BC$4,0))</f>
        <v>Is public investment financed with EU funds?</v>
      </c>
      <c r="E549" s="18" t="str">
        <f>INDEX($BC549:$BL549,MATCH(General!$F$14,$BC$4:$BL$4,0))</f>
        <v>text</v>
      </c>
      <c r="F549" s="111" t="str">
        <f>Fin!F48</f>
        <v>n/d</v>
      </c>
      <c r="AT549" s="39" t="s">
        <v>454</v>
      </c>
      <c r="AU549" s="39" t="s">
        <v>57</v>
      </c>
      <c r="AV549" s="39" t="s">
        <v>57</v>
      </c>
      <c r="AW549" s="39" t="s">
        <v>57</v>
      </c>
      <c r="AX549" s="39" t="s">
        <v>57</v>
      </c>
      <c r="AY549" s="39" t="s">
        <v>57</v>
      </c>
      <c r="AZ549" s="39" t="s">
        <v>57</v>
      </c>
      <c r="BA549" s="39" t="s">
        <v>57</v>
      </c>
      <c r="BB549" s="39" t="s">
        <v>57</v>
      </c>
      <c r="BC549" s="39" t="s">
        <v>57</v>
      </c>
      <c r="BE549" s="39" t="s">
        <v>107</v>
      </c>
      <c r="BF549" s="39" t="s">
        <v>199</v>
      </c>
      <c r="BG549" s="39" t="s">
        <v>57</v>
      </c>
      <c r="BH549" s="39" t="s">
        <v>57</v>
      </c>
      <c r="BI549" s="39" t="s">
        <v>57</v>
      </c>
      <c r="BJ549" s="39" t="s">
        <v>57</v>
      </c>
      <c r="BK549" s="39" t="s">
        <v>57</v>
      </c>
      <c r="BL549" s="39" t="s">
        <v>57</v>
      </c>
      <c r="BM549" s="39" t="s">
        <v>57</v>
      </c>
      <c r="BN549" s="39" t="s">
        <v>57</v>
      </c>
    </row>
    <row r="550" spans="4:66" ht="12" outlineLevel="1">
      <c r="D550" s="21" t="str">
        <f>INDEX($AT550:$BC550,MATCH(General!$F$14,$AT$4:$BC$4,0))</f>
        <v>Interest rate per annum</v>
      </c>
      <c r="E550" s="18" t="str">
        <f>INDEX($BC550:$BL550,MATCH(General!$F$14,$BC$4:$BL$4,0))</f>
        <v>%</v>
      </c>
      <c r="F550" s="109">
        <f>Fin!F49</f>
        <v>0.05</v>
      </c>
      <c r="AT550" s="39" t="s">
        <v>156</v>
      </c>
      <c r="AU550" s="39" t="s">
        <v>57</v>
      </c>
      <c r="AV550" s="39" t="s">
        <v>57</v>
      </c>
      <c r="AW550" s="39" t="s">
        <v>57</v>
      </c>
      <c r="AX550" s="39" t="s">
        <v>57</v>
      </c>
      <c r="AY550" s="39" t="s">
        <v>57</v>
      </c>
      <c r="AZ550" s="39" t="s">
        <v>57</v>
      </c>
      <c r="BA550" s="39" t="s">
        <v>57</v>
      </c>
      <c r="BB550" s="39" t="s">
        <v>57</v>
      </c>
      <c r="BC550" s="39" t="s">
        <v>57</v>
      </c>
      <c r="BE550" s="39" t="s">
        <v>21</v>
      </c>
      <c r="BF550" s="39" t="s">
        <v>21</v>
      </c>
      <c r="BG550" s="39" t="s">
        <v>57</v>
      </c>
      <c r="BH550" s="39" t="s">
        <v>57</v>
      </c>
      <c r="BI550" s="39" t="s">
        <v>57</v>
      </c>
      <c r="BJ550" s="39" t="s">
        <v>57</v>
      </c>
      <c r="BK550" s="39" t="s">
        <v>57</v>
      </c>
      <c r="BL550" s="39" t="s">
        <v>57</v>
      </c>
      <c r="BM550" s="39" t="s">
        <v>57</v>
      </c>
      <c r="BN550" s="39" t="s">
        <v>57</v>
      </c>
    </row>
    <row r="551" spans="4:66" ht="12" outlineLevel="1">
      <c r="D551" s="21" t="str">
        <f>INDEX($AT551:$BC551,MATCH(General!$F$14,$AT$4:$BC$4,0))</f>
        <v>Tenor</v>
      </c>
      <c r="E551" s="18" t="str">
        <f>INDEX($BC551:$BL551,MATCH(General!$F$14,$BC$4:$BL$4,0))</f>
        <v>years</v>
      </c>
      <c r="F551" s="111">
        <f>Fin!F50</f>
        <v>15</v>
      </c>
      <c r="AT551" s="39" t="s">
        <v>152</v>
      </c>
      <c r="AU551" s="39" t="s">
        <v>57</v>
      </c>
      <c r="AV551" s="39" t="s">
        <v>57</v>
      </c>
      <c r="AW551" s="39" t="s">
        <v>57</v>
      </c>
      <c r="AX551" s="39" t="s">
        <v>57</v>
      </c>
      <c r="AY551" s="39" t="s">
        <v>57</v>
      </c>
      <c r="AZ551" s="39" t="s">
        <v>57</v>
      </c>
      <c r="BA551" s="39" t="s">
        <v>57</v>
      </c>
      <c r="BB551" s="39" t="s">
        <v>57</v>
      </c>
      <c r="BC551" s="39" t="s">
        <v>57</v>
      </c>
      <c r="BE551" s="39" t="s">
        <v>96</v>
      </c>
      <c r="BF551" s="39" t="s">
        <v>146</v>
      </c>
      <c r="BG551" s="39" t="s">
        <v>57</v>
      </c>
      <c r="BH551" s="39" t="s">
        <v>57</v>
      </c>
      <c r="BI551" s="39" t="s">
        <v>57</v>
      </c>
      <c r="BJ551" s="39" t="s">
        <v>57</v>
      </c>
      <c r="BK551" s="39" t="s">
        <v>57</v>
      </c>
      <c r="BL551" s="39" t="s">
        <v>57</v>
      </c>
      <c r="BM551" s="39" t="s">
        <v>57</v>
      </c>
      <c r="BN551" s="39" t="s">
        <v>57</v>
      </c>
    </row>
    <row r="552" spans="4:66" ht="12" outlineLevel="1">
      <c r="D552" s="21" t="str">
        <f>INDEX($AT552:$BC552,MATCH(General!$F$14,$AT$4:$BC$4,0))</f>
        <v>Capital repayment per annum</v>
      </c>
      <c r="E552" s="18" t="str">
        <f>General!$F$16</f>
        <v>EUR</v>
      </c>
      <c r="F552" s="44">
        <f>IFERROR(F559/F551,0)</f>
        <v>10000</v>
      </c>
      <c r="AT552" s="39" t="s">
        <v>155</v>
      </c>
      <c r="AU552" s="39" t="s">
        <v>57</v>
      </c>
      <c r="AV552" s="39" t="s">
        <v>57</v>
      </c>
      <c r="AW552" s="39" t="s">
        <v>57</v>
      </c>
      <c r="AX552" s="39" t="s">
        <v>57</v>
      </c>
      <c r="AY552" s="39" t="s">
        <v>57</v>
      </c>
      <c r="AZ552" s="39" t="s">
        <v>57</v>
      </c>
      <c r="BA552" s="39" t="s">
        <v>57</v>
      </c>
      <c r="BB552" s="39" t="s">
        <v>57</v>
      </c>
      <c r="BC552" s="39" t="s">
        <v>57</v>
      </c>
      <c r="BE552" s="8"/>
      <c r="BF552" s="8"/>
      <c r="BG552" s="8"/>
      <c r="BH552" s="8"/>
      <c r="BI552" s="8"/>
      <c r="BJ552" s="8"/>
      <c r="BK552" s="8"/>
      <c r="BL552" s="8"/>
      <c r="BM552" s="8"/>
      <c r="BN552" s="8"/>
    </row>
    <row r="553" spans="4:66" outlineLevel="1">
      <c r="D553" t="str">
        <f>INDEX($AT553:$BC553,MATCH(General!$F$14,$AT$4:$BC$4,0))</f>
        <v>Grant</v>
      </c>
      <c r="E553" s="11"/>
      <c r="AT553" s="39" t="s">
        <v>149</v>
      </c>
      <c r="AU553" s="39" t="s">
        <v>57</v>
      </c>
      <c r="AV553" s="39" t="s">
        <v>57</v>
      </c>
      <c r="AW553" s="39" t="s">
        <v>57</v>
      </c>
      <c r="AX553" s="39" t="s">
        <v>57</v>
      </c>
      <c r="AY553" s="39" t="s">
        <v>57</v>
      </c>
      <c r="AZ553" s="39" t="s">
        <v>57</v>
      </c>
      <c r="BA553" s="39" t="s">
        <v>57</v>
      </c>
      <c r="BB553" s="39" t="s">
        <v>57</v>
      </c>
      <c r="BC553" s="39" t="s">
        <v>57</v>
      </c>
    </row>
    <row r="554" spans="4:66" ht="12" outlineLevel="1">
      <c r="D554" s="21" t="str">
        <f>INDEX($AT554:$BC554,MATCH(General!$F$14,$AT$4:$BC$4,0))</f>
        <v>Entity granting a financing</v>
      </c>
      <c r="E554" s="18" t="str">
        <f>INDEX($BC554:$BL554,MATCH(General!$F$14,$BC$4:$BL$4,0))</f>
        <v>text</v>
      </c>
      <c r="F554" s="111" t="str">
        <f>Fin!F52</f>
        <v>Public</v>
      </c>
      <c r="AT554" s="39" t="s">
        <v>170</v>
      </c>
      <c r="AU554" s="39" t="s">
        <v>57</v>
      </c>
      <c r="AV554" s="39" t="s">
        <v>57</v>
      </c>
      <c r="AW554" s="39" t="s">
        <v>57</v>
      </c>
      <c r="AX554" s="39" t="s">
        <v>57</v>
      </c>
      <c r="AY554" s="39" t="s">
        <v>57</v>
      </c>
      <c r="AZ554" s="39" t="s">
        <v>57</v>
      </c>
      <c r="BA554" s="39" t="s">
        <v>57</v>
      </c>
      <c r="BB554" s="39" t="s">
        <v>57</v>
      </c>
      <c r="BC554" s="39" t="s">
        <v>57</v>
      </c>
      <c r="BE554" s="39" t="s">
        <v>107</v>
      </c>
      <c r="BF554" s="39" t="s">
        <v>199</v>
      </c>
      <c r="BG554" s="39" t="s">
        <v>57</v>
      </c>
      <c r="BH554" s="39" t="s">
        <v>57</v>
      </c>
      <c r="BI554" s="39" t="s">
        <v>57</v>
      </c>
      <c r="BJ554" s="39" t="s">
        <v>57</v>
      </c>
      <c r="BK554" s="39" t="s">
        <v>57</v>
      </c>
      <c r="BL554" s="39" t="s">
        <v>57</v>
      </c>
      <c r="BM554" s="39" t="s">
        <v>57</v>
      </c>
      <c r="BN554" s="39" t="s">
        <v>57</v>
      </c>
    </row>
    <row r="555" spans="4:66" ht="12" outlineLevel="1">
      <c r="D555" s="21" t="str">
        <f>INDEX($AT555:$BC555,MATCH(General!$F$14,$AT$4:$BC$4,0))</f>
        <v>Is public investment financed with EU funds?</v>
      </c>
      <c r="E555" s="18" t="str">
        <f>INDEX($BC555:$BL555,MATCH(General!$F$14,$BC$4:$BL$4,0))</f>
        <v>text</v>
      </c>
      <c r="F555" s="111" t="str">
        <f>Fin!F53</f>
        <v>Yes</v>
      </c>
      <c r="AT555" s="39" t="s">
        <v>454</v>
      </c>
      <c r="AU555" s="39" t="s">
        <v>57</v>
      </c>
      <c r="AV555" s="39" t="s">
        <v>57</v>
      </c>
      <c r="AW555" s="39" t="s">
        <v>57</v>
      </c>
      <c r="AX555" s="39" t="s">
        <v>57</v>
      </c>
      <c r="AY555" s="39" t="s">
        <v>57</v>
      </c>
      <c r="AZ555" s="39" t="s">
        <v>57</v>
      </c>
      <c r="BA555" s="39" t="s">
        <v>57</v>
      </c>
      <c r="BB555" s="39" t="s">
        <v>57</v>
      </c>
      <c r="BC555" s="39" t="s">
        <v>57</v>
      </c>
      <c r="BE555" s="39" t="s">
        <v>107</v>
      </c>
      <c r="BF555" s="39" t="s">
        <v>199</v>
      </c>
      <c r="BG555" s="39" t="s">
        <v>57</v>
      </c>
      <c r="BH555" s="39" t="s">
        <v>57</v>
      </c>
      <c r="BI555" s="39" t="s">
        <v>57</v>
      </c>
      <c r="BJ555" s="39" t="s">
        <v>57</v>
      </c>
      <c r="BK555" s="39" t="s">
        <v>57</v>
      </c>
      <c r="BL555" s="39" t="s">
        <v>57</v>
      </c>
      <c r="BM555" s="39" t="s">
        <v>57</v>
      </c>
      <c r="BN555" s="39" t="s">
        <v>57</v>
      </c>
    </row>
    <row r="556" spans="4:66" ht="12" outlineLevel="1">
      <c r="D556" s="21" t="str">
        <f>INDEX($AT556:$BC556,MATCH(General!$F$14,$AT$4:$BC$4,0))</f>
        <v>Co-financing rate of eligible project costs</v>
      </c>
      <c r="E556" s="18" t="str">
        <f>INDEX($BC556:$BL556,MATCH(General!$F$14,$BC$4:$BL$4,0))</f>
        <v>%</v>
      </c>
      <c r="F556" s="109">
        <f>Fin!F54</f>
        <v>0.5</v>
      </c>
      <c r="AT556" s="39" t="s">
        <v>92</v>
      </c>
      <c r="AU556" s="39" t="s">
        <v>57</v>
      </c>
      <c r="AV556" s="39" t="s">
        <v>57</v>
      </c>
      <c r="AW556" s="39" t="s">
        <v>57</v>
      </c>
      <c r="AX556" s="39" t="s">
        <v>57</v>
      </c>
      <c r="AY556" s="39" t="s">
        <v>57</v>
      </c>
      <c r="AZ556" s="39" t="s">
        <v>57</v>
      </c>
      <c r="BA556" s="39" t="s">
        <v>57</v>
      </c>
      <c r="BB556" s="39" t="s">
        <v>57</v>
      </c>
      <c r="BC556" s="39" t="s">
        <v>57</v>
      </c>
      <c r="BE556" s="39" t="s">
        <v>21</v>
      </c>
      <c r="BF556" s="39" t="s">
        <v>21</v>
      </c>
      <c r="BG556" s="39" t="s">
        <v>57</v>
      </c>
      <c r="BH556" s="39" t="s">
        <v>57</v>
      </c>
      <c r="BI556" s="39" t="s">
        <v>57</v>
      </c>
      <c r="BJ556" s="39" t="s">
        <v>57</v>
      </c>
      <c r="BK556" s="39" t="s">
        <v>57</v>
      </c>
      <c r="BL556" s="39" t="s">
        <v>57</v>
      </c>
      <c r="BM556" s="39" t="s">
        <v>57</v>
      </c>
      <c r="BN556" s="39" t="s">
        <v>57</v>
      </c>
    </row>
    <row r="557" spans="4:66" outlineLevel="1">
      <c r="E557" s="11"/>
    </row>
    <row r="558" spans="4:66" outlineLevel="1">
      <c r="D558" s="2" t="str">
        <f>INDEX($AT558:$BC558,MATCH(General!$F$14,$AT$4:$BC$4,0))</f>
        <v>Sources of financing</v>
      </c>
      <c r="E558" s="17" t="str">
        <f>General!$F$16</f>
        <v>EUR</v>
      </c>
      <c r="F558" s="28">
        <f>SUM(I558:AR558)</f>
        <v>300000</v>
      </c>
      <c r="I558" s="16">
        <f>IF(General!$F$26=1,I$89,I$91)</f>
        <v>30000</v>
      </c>
      <c r="J558" s="16">
        <f>IF(General!$F$26=1,J$89,J$91)</f>
        <v>270000</v>
      </c>
      <c r="K558" s="16">
        <f>IF(General!$F$26=1,K$89,K$91)</f>
        <v>0</v>
      </c>
      <c r="L558" s="16">
        <f>IF(General!$F$26=1,L$89,L$91)</f>
        <v>0</v>
      </c>
      <c r="M558" s="16">
        <f>IF(General!$F$26=1,M$89,M$91)</f>
        <v>0</v>
      </c>
      <c r="N558" s="16">
        <f>IF(General!$F$26=1,N$89,N$91)</f>
        <v>0</v>
      </c>
      <c r="O558" s="16">
        <f>IF(General!$F$26=1,O$89,O$91)</f>
        <v>0</v>
      </c>
      <c r="P558" s="16">
        <f>IF(General!$F$26=1,P$89,P$91)</f>
        <v>0</v>
      </c>
      <c r="Q558" s="16">
        <f>IF(General!$F$26=1,Q$89,Q$91)</f>
        <v>0</v>
      </c>
      <c r="R558" s="16">
        <f>IF(General!$F$26=1,R$89,R$91)</f>
        <v>0</v>
      </c>
      <c r="S558" s="16">
        <f>IF(General!$F$26=1,S$89,S$91)</f>
        <v>0</v>
      </c>
      <c r="T558" s="16">
        <f>IF(General!$F$26=1,T$89,T$91)</f>
        <v>0</v>
      </c>
      <c r="U558" s="16">
        <f>IF(General!$F$26=1,U$89,U$91)</f>
        <v>0</v>
      </c>
      <c r="V558" s="16">
        <f>IF(General!$F$26=1,V$89,V$91)</f>
        <v>0</v>
      </c>
      <c r="W558" s="16">
        <f>IF(General!$F$26=1,W$89,W$91)</f>
        <v>0</v>
      </c>
      <c r="X558" s="16">
        <f>IF(General!$F$26=1,X$89,X$91)</f>
        <v>0</v>
      </c>
      <c r="Y558" s="16">
        <f>IF(General!$F$26=1,Y$89,Y$91)</f>
        <v>0</v>
      </c>
      <c r="Z558" s="16">
        <f>IF(General!$F$26=1,Z$89,Z$91)</f>
        <v>0</v>
      </c>
      <c r="AA558" s="16">
        <f>IF(General!$F$26=1,AA$89,AA$91)</f>
        <v>0</v>
      </c>
      <c r="AB558" s="16">
        <f>IF(General!$F$26=1,AB$89,AB$91)</f>
        <v>0</v>
      </c>
      <c r="AC558" s="16">
        <f>IF(General!$F$26=1,AC$89,AC$91)</f>
        <v>0</v>
      </c>
      <c r="AD558" s="16">
        <f>IF(General!$F$26=1,AD$89,AD$91)</f>
        <v>0</v>
      </c>
      <c r="AE558" s="16">
        <f>IF(General!$F$26=1,AE$89,AE$91)</f>
        <v>0</v>
      </c>
      <c r="AF558" s="16">
        <f>IF(General!$F$26=1,AF$89,AF$91)</f>
        <v>0</v>
      </c>
      <c r="AG558" s="16">
        <f>IF(General!$F$26=1,AG$89,AG$91)</f>
        <v>0</v>
      </c>
      <c r="AH558" s="16">
        <f>IF(General!$F$26=1,AH$89,AH$91)</f>
        <v>0</v>
      </c>
      <c r="AI558" s="16">
        <f>IF(General!$F$26=1,AI$89,AI$91)</f>
        <v>0</v>
      </c>
      <c r="AJ558" s="16">
        <f>IF(General!$F$26=1,AJ$89,AJ$91)</f>
        <v>0</v>
      </c>
      <c r="AK558" s="16">
        <f>IF(General!$F$26=1,AK$89,AK$91)</f>
        <v>0</v>
      </c>
      <c r="AL558" s="16">
        <f>IF(General!$F$26=1,AL$89,AL$91)</f>
        <v>0</v>
      </c>
      <c r="AM558" s="16">
        <f>IF(General!$F$26=1,AM$89,AM$91)</f>
        <v>0</v>
      </c>
      <c r="AN558" s="16">
        <f>IF(General!$F$26=1,AN$89,AN$91)</f>
        <v>0</v>
      </c>
      <c r="AO558" s="16">
        <f>IF(General!$F$26=1,AO$89,AO$91)</f>
        <v>0</v>
      </c>
      <c r="AP558" s="16">
        <f>IF(General!$F$26=1,AP$89,AP$91)</f>
        <v>0</v>
      </c>
      <c r="AQ558" s="16">
        <f>IF(General!$F$26=1,AQ$89,AQ$91)</f>
        <v>0</v>
      </c>
      <c r="AR558" s="16">
        <f>IF(General!$F$26=1,AR$89,AR$91)</f>
        <v>0</v>
      </c>
      <c r="AT558" s="39" t="s">
        <v>100</v>
      </c>
      <c r="AU558" s="39" t="s">
        <v>57</v>
      </c>
      <c r="AV558" s="39" t="s">
        <v>57</v>
      </c>
      <c r="AW558" s="39" t="s">
        <v>57</v>
      </c>
      <c r="AX558" s="39" t="s">
        <v>57</v>
      </c>
      <c r="AY558" s="39" t="s">
        <v>57</v>
      </c>
      <c r="AZ558" s="39" t="s">
        <v>57</v>
      </c>
      <c r="BA558" s="39" t="s">
        <v>57</v>
      </c>
      <c r="BB558" s="39" t="s">
        <v>57</v>
      </c>
      <c r="BC558" s="39" t="s">
        <v>57</v>
      </c>
      <c r="BE558" s="8"/>
      <c r="BF558" s="8"/>
      <c r="BG558" s="8"/>
      <c r="BH558" s="8"/>
      <c r="BI558" s="8"/>
      <c r="BJ558" s="8"/>
      <c r="BK558" s="8"/>
      <c r="BL558" s="8"/>
      <c r="BM558" s="8"/>
      <c r="BN558" s="8"/>
    </row>
    <row r="559" spans="4:66" outlineLevel="1">
      <c r="D559" t="str">
        <f>INDEX($AT559:$BC559,MATCH(General!$F$14,$AT$4:$BC$4,0))</f>
        <v>Standard loan</v>
      </c>
      <c r="E559" s="11" t="str">
        <f>General!$F$16</f>
        <v>EUR</v>
      </c>
      <c r="F559" s="25">
        <f t="shared" ref="F559" si="599">SUM(I559:AR559)</f>
        <v>150000</v>
      </c>
      <c r="I559" s="15">
        <f t="shared" ref="I559:AR559" si="600">I558-I560</f>
        <v>15000</v>
      </c>
      <c r="J559" s="15">
        <f t="shared" si="600"/>
        <v>135000</v>
      </c>
      <c r="K559" s="15">
        <f t="shared" si="600"/>
        <v>0</v>
      </c>
      <c r="L559" s="15">
        <f t="shared" si="600"/>
        <v>0</v>
      </c>
      <c r="M559" s="15">
        <f t="shared" si="600"/>
        <v>0</v>
      </c>
      <c r="N559" s="15">
        <f t="shared" si="600"/>
        <v>0</v>
      </c>
      <c r="O559" s="15">
        <f t="shared" si="600"/>
        <v>0</v>
      </c>
      <c r="P559" s="15">
        <f t="shared" si="600"/>
        <v>0</v>
      </c>
      <c r="Q559" s="15">
        <f t="shared" si="600"/>
        <v>0</v>
      </c>
      <c r="R559" s="15">
        <f t="shared" si="600"/>
        <v>0</v>
      </c>
      <c r="S559" s="15">
        <f t="shared" si="600"/>
        <v>0</v>
      </c>
      <c r="T559" s="15">
        <f t="shared" si="600"/>
        <v>0</v>
      </c>
      <c r="U559" s="15">
        <f t="shared" si="600"/>
        <v>0</v>
      </c>
      <c r="V559" s="15">
        <f t="shared" si="600"/>
        <v>0</v>
      </c>
      <c r="W559" s="15">
        <f t="shared" si="600"/>
        <v>0</v>
      </c>
      <c r="X559" s="15">
        <f t="shared" si="600"/>
        <v>0</v>
      </c>
      <c r="Y559" s="15">
        <f t="shared" si="600"/>
        <v>0</v>
      </c>
      <c r="Z559" s="15">
        <f t="shared" si="600"/>
        <v>0</v>
      </c>
      <c r="AA559" s="15">
        <f t="shared" si="600"/>
        <v>0</v>
      </c>
      <c r="AB559" s="15">
        <f t="shared" si="600"/>
        <v>0</v>
      </c>
      <c r="AC559" s="15">
        <f t="shared" si="600"/>
        <v>0</v>
      </c>
      <c r="AD559" s="15">
        <f t="shared" si="600"/>
        <v>0</v>
      </c>
      <c r="AE559" s="15">
        <f t="shared" si="600"/>
        <v>0</v>
      </c>
      <c r="AF559" s="15">
        <f t="shared" si="600"/>
        <v>0</v>
      </c>
      <c r="AG559" s="15">
        <f t="shared" si="600"/>
        <v>0</v>
      </c>
      <c r="AH559" s="15">
        <f t="shared" si="600"/>
        <v>0</v>
      </c>
      <c r="AI559" s="15">
        <f t="shared" si="600"/>
        <v>0</v>
      </c>
      <c r="AJ559" s="15">
        <f t="shared" si="600"/>
        <v>0</v>
      </c>
      <c r="AK559" s="15">
        <f t="shared" si="600"/>
        <v>0</v>
      </c>
      <c r="AL559" s="15">
        <f t="shared" si="600"/>
        <v>0</v>
      </c>
      <c r="AM559" s="15">
        <f t="shared" si="600"/>
        <v>0</v>
      </c>
      <c r="AN559" s="15">
        <f t="shared" si="600"/>
        <v>0</v>
      </c>
      <c r="AO559" s="15">
        <f t="shared" si="600"/>
        <v>0</v>
      </c>
      <c r="AP559" s="15">
        <f t="shared" si="600"/>
        <v>0</v>
      </c>
      <c r="AQ559" s="15">
        <f t="shared" si="600"/>
        <v>0</v>
      </c>
      <c r="AR559" s="15">
        <f t="shared" si="600"/>
        <v>0</v>
      </c>
      <c r="AT559" s="39" t="s">
        <v>150</v>
      </c>
      <c r="AU559" s="39" t="s">
        <v>57</v>
      </c>
      <c r="AV559" s="39" t="s">
        <v>57</v>
      </c>
      <c r="AW559" s="39" t="s">
        <v>57</v>
      </c>
      <c r="AX559" s="39" t="s">
        <v>57</v>
      </c>
      <c r="AY559" s="39" t="s">
        <v>57</v>
      </c>
      <c r="AZ559" s="39" t="s">
        <v>57</v>
      </c>
      <c r="BA559" s="39" t="s">
        <v>57</v>
      </c>
      <c r="BB559" s="39" t="s">
        <v>57</v>
      </c>
      <c r="BC559" s="39" t="s">
        <v>57</v>
      </c>
      <c r="BE559" s="8"/>
      <c r="BF559" s="8"/>
      <c r="BG559" s="8"/>
      <c r="BH559" s="8"/>
      <c r="BI559" s="8"/>
      <c r="BJ559" s="8"/>
      <c r="BK559" s="8"/>
      <c r="BL559" s="8"/>
      <c r="BM559" s="8"/>
      <c r="BN559" s="8"/>
    </row>
    <row r="560" spans="4:66" outlineLevel="1">
      <c r="D560" t="str">
        <f>INDEX($AT560:$BC560,MATCH(General!$F$14,$AT$4:$BC$4,0))</f>
        <v>Grant</v>
      </c>
      <c r="E560" s="11" t="str">
        <f>General!$F$16</f>
        <v>EUR</v>
      </c>
      <c r="F560" s="25">
        <f t="shared" ref="F560" si="601">SUM(I560:AR560)</f>
        <v>150000</v>
      </c>
      <c r="I560" s="15">
        <f>$F556*IF(General!$F$26=1,I$35,I$37)</f>
        <v>15000</v>
      </c>
      <c r="J560" s="15">
        <f>$F556*IF(General!$F$26=1,J$35,J$37)</f>
        <v>135000</v>
      </c>
      <c r="K560" s="15">
        <f>$F556*IF(General!$F$26=1,K$35,K$37)</f>
        <v>0</v>
      </c>
      <c r="L560" s="15">
        <f>$F556*IF(General!$F$26=1,L$35,L$37)</f>
        <v>0</v>
      </c>
      <c r="M560" s="15">
        <f>$F556*IF(General!$F$26=1,M$35,M$37)</f>
        <v>0</v>
      </c>
      <c r="N560" s="15">
        <f>$F556*IF(General!$F$26=1,N$35,N$37)</f>
        <v>0</v>
      </c>
      <c r="O560" s="15">
        <f>$F556*IF(General!$F$26=1,O$35,O$37)</f>
        <v>0</v>
      </c>
      <c r="P560" s="15">
        <f>$F556*IF(General!$F$26=1,P$35,P$37)</f>
        <v>0</v>
      </c>
      <c r="Q560" s="15">
        <f>$F556*IF(General!$F$26=1,Q$35,Q$37)</f>
        <v>0</v>
      </c>
      <c r="R560" s="15">
        <f>$F556*IF(General!$F$26=1,R$35,R$37)</f>
        <v>0</v>
      </c>
      <c r="S560" s="15">
        <f>$F556*IF(General!$F$26=1,S$35,S$37)</f>
        <v>0</v>
      </c>
      <c r="T560" s="15">
        <f>$F556*IF(General!$F$26=1,T$35,T$37)</f>
        <v>0</v>
      </c>
      <c r="U560" s="15">
        <f>$F556*IF(General!$F$26=1,U$35,U$37)</f>
        <v>0</v>
      </c>
      <c r="V560" s="15">
        <f>$F556*IF(General!$F$26=1,V$35,V$37)</f>
        <v>0</v>
      </c>
      <c r="W560" s="15">
        <f>$F556*IF(General!$F$26=1,W$35,W$37)</f>
        <v>0</v>
      </c>
      <c r="X560" s="15">
        <f>$F556*IF(General!$F$26=1,X$35,X$37)</f>
        <v>0</v>
      </c>
      <c r="Y560" s="15">
        <f>$F556*IF(General!$F$26=1,Y$35,Y$37)</f>
        <v>0</v>
      </c>
      <c r="Z560" s="15">
        <f>$F556*IF(General!$F$26=1,Z$35,Z$37)</f>
        <v>0</v>
      </c>
      <c r="AA560" s="15">
        <f>$F556*IF(General!$F$26=1,AA$35,AA$37)</f>
        <v>0</v>
      </c>
      <c r="AB560" s="15">
        <f>$F556*IF(General!$F$26=1,AB$35,AB$37)</f>
        <v>0</v>
      </c>
      <c r="AC560" s="15">
        <f>$F556*IF(General!$F$26=1,AC$35,AC$37)</f>
        <v>0</v>
      </c>
      <c r="AD560" s="15">
        <f>$F556*IF(General!$F$26=1,AD$35,AD$37)</f>
        <v>0</v>
      </c>
      <c r="AE560" s="15">
        <f>$F556*IF(General!$F$26=1,AE$35,AE$37)</f>
        <v>0</v>
      </c>
      <c r="AF560" s="15">
        <f>$F556*IF(General!$F$26=1,AF$35,AF$37)</f>
        <v>0</v>
      </c>
      <c r="AG560" s="15">
        <f>$F556*IF(General!$F$26=1,AG$35,AG$37)</f>
        <v>0</v>
      </c>
      <c r="AH560" s="15">
        <f>$F556*IF(General!$F$26=1,AH$35,AH$37)</f>
        <v>0</v>
      </c>
      <c r="AI560" s="15">
        <f>$F556*IF(General!$F$26=1,AI$35,AI$37)</f>
        <v>0</v>
      </c>
      <c r="AJ560" s="15">
        <f>$F556*IF(General!$F$26=1,AJ$35,AJ$37)</f>
        <v>0</v>
      </c>
      <c r="AK560" s="15">
        <f>$F556*IF(General!$F$26=1,AK$35,AK$37)</f>
        <v>0</v>
      </c>
      <c r="AL560" s="15">
        <f>$F556*IF(General!$F$26=1,AL$35,AL$37)</f>
        <v>0</v>
      </c>
      <c r="AM560" s="15">
        <f>$F556*IF(General!$F$26=1,AM$35,AM$37)</f>
        <v>0</v>
      </c>
      <c r="AN560" s="15">
        <f>$F556*IF(General!$F$26=1,AN$35,AN$37)</f>
        <v>0</v>
      </c>
      <c r="AO560" s="15">
        <f>$F556*IF(General!$F$26=1,AO$35,AO$37)</f>
        <v>0</v>
      </c>
      <c r="AP560" s="15">
        <f>$F556*IF(General!$F$26=1,AP$35,AP$37)</f>
        <v>0</v>
      </c>
      <c r="AQ560" s="15">
        <f>$F556*IF(General!$F$26=1,AQ$35,AQ$37)</f>
        <v>0</v>
      </c>
      <c r="AR560" s="15">
        <f>$F556*IF(General!$F$26=1,AR$35,AR$37)</f>
        <v>0</v>
      </c>
      <c r="AT560" s="39" t="s">
        <v>149</v>
      </c>
      <c r="AU560" s="39" t="s">
        <v>57</v>
      </c>
      <c r="AV560" s="39" t="s">
        <v>57</v>
      </c>
      <c r="AW560" s="39" t="s">
        <v>57</v>
      </c>
      <c r="AX560" s="39" t="s">
        <v>57</v>
      </c>
      <c r="AY560" s="39" t="s">
        <v>57</v>
      </c>
      <c r="AZ560" s="39" t="s">
        <v>57</v>
      </c>
      <c r="BA560" s="39" t="s">
        <v>57</v>
      </c>
      <c r="BB560" s="39" t="s">
        <v>57</v>
      </c>
      <c r="BC560" s="39" t="s">
        <v>57</v>
      </c>
      <c r="BE560" s="8"/>
      <c r="BF560" s="8"/>
      <c r="BG560" s="8"/>
      <c r="BH560" s="8"/>
      <c r="BI560" s="8"/>
      <c r="BJ560" s="8"/>
      <c r="BK560" s="8"/>
      <c r="BL560" s="8"/>
      <c r="BM560" s="8"/>
      <c r="BN560" s="8"/>
    </row>
    <row r="561" spans="4:66" outlineLevel="1">
      <c r="E561" s="11"/>
    </row>
    <row r="562" spans="4:66" outlineLevel="1">
      <c r="D562" s="2" t="str">
        <f>INDEX($AT562:$BC562,MATCH(General!$F$14,$AT$4:$BC$4,0))</f>
        <v>Sources of financing - structure</v>
      </c>
      <c r="E562" s="17" t="str">
        <f>INDEX($BC562:$BL562,MATCH(General!$F$14,$BC$4:$BL$4,0))</f>
        <v>%</v>
      </c>
      <c r="F562" s="157">
        <f t="shared" ref="F562:F564" si="602">IFERROR(F558/F$558,0)</f>
        <v>1</v>
      </c>
      <c r="I562" s="156">
        <f>IFERROR(I558/I$558,0)</f>
        <v>1</v>
      </c>
      <c r="J562" s="156">
        <f t="shared" ref="J562:AR562" si="603">IFERROR(J558/J$558,0)</f>
        <v>1</v>
      </c>
      <c r="K562" s="156">
        <f t="shared" si="603"/>
        <v>0</v>
      </c>
      <c r="L562" s="156">
        <f t="shared" si="603"/>
        <v>0</v>
      </c>
      <c r="M562" s="156">
        <f t="shared" si="603"/>
        <v>0</v>
      </c>
      <c r="N562" s="156">
        <f t="shared" si="603"/>
        <v>0</v>
      </c>
      <c r="O562" s="156">
        <f t="shared" si="603"/>
        <v>0</v>
      </c>
      <c r="P562" s="156">
        <f t="shared" si="603"/>
        <v>0</v>
      </c>
      <c r="Q562" s="156">
        <f t="shared" si="603"/>
        <v>0</v>
      </c>
      <c r="R562" s="156">
        <f t="shared" si="603"/>
        <v>0</v>
      </c>
      <c r="S562" s="156">
        <f t="shared" si="603"/>
        <v>0</v>
      </c>
      <c r="T562" s="156">
        <f t="shared" si="603"/>
        <v>0</v>
      </c>
      <c r="U562" s="156">
        <f t="shared" si="603"/>
        <v>0</v>
      </c>
      <c r="V562" s="156">
        <f t="shared" si="603"/>
        <v>0</v>
      </c>
      <c r="W562" s="156">
        <f t="shared" si="603"/>
        <v>0</v>
      </c>
      <c r="X562" s="156">
        <f t="shared" si="603"/>
        <v>0</v>
      </c>
      <c r="Y562" s="156">
        <f t="shared" si="603"/>
        <v>0</v>
      </c>
      <c r="Z562" s="156">
        <f t="shared" si="603"/>
        <v>0</v>
      </c>
      <c r="AA562" s="156">
        <f t="shared" si="603"/>
        <v>0</v>
      </c>
      <c r="AB562" s="156">
        <f t="shared" si="603"/>
        <v>0</v>
      </c>
      <c r="AC562" s="156">
        <f t="shared" si="603"/>
        <v>0</v>
      </c>
      <c r="AD562" s="156">
        <f t="shared" si="603"/>
        <v>0</v>
      </c>
      <c r="AE562" s="156">
        <f t="shared" si="603"/>
        <v>0</v>
      </c>
      <c r="AF562" s="156">
        <f t="shared" si="603"/>
        <v>0</v>
      </c>
      <c r="AG562" s="156">
        <f t="shared" si="603"/>
        <v>0</v>
      </c>
      <c r="AH562" s="156">
        <f t="shared" si="603"/>
        <v>0</v>
      </c>
      <c r="AI562" s="156">
        <f t="shared" si="603"/>
        <v>0</v>
      </c>
      <c r="AJ562" s="156">
        <f t="shared" si="603"/>
        <v>0</v>
      </c>
      <c r="AK562" s="156">
        <f t="shared" si="603"/>
        <v>0</v>
      </c>
      <c r="AL562" s="156">
        <f t="shared" si="603"/>
        <v>0</v>
      </c>
      <c r="AM562" s="156">
        <f t="shared" si="603"/>
        <v>0</v>
      </c>
      <c r="AN562" s="156">
        <f t="shared" si="603"/>
        <v>0</v>
      </c>
      <c r="AO562" s="156">
        <f t="shared" si="603"/>
        <v>0</v>
      </c>
      <c r="AP562" s="156">
        <f t="shared" si="603"/>
        <v>0</v>
      </c>
      <c r="AQ562" s="156">
        <f t="shared" si="603"/>
        <v>0</v>
      </c>
      <c r="AR562" s="156">
        <f t="shared" si="603"/>
        <v>0</v>
      </c>
      <c r="AT562" s="39" t="s">
        <v>565</v>
      </c>
      <c r="AU562" s="39" t="s">
        <v>57</v>
      </c>
      <c r="AV562" s="39" t="s">
        <v>57</v>
      </c>
      <c r="AW562" s="39" t="s">
        <v>57</v>
      </c>
      <c r="AX562" s="39" t="s">
        <v>57</v>
      </c>
      <c r="AY562" s="39" t="s">
        <v>57</v>
      </c>
      <c r="AZ562" s="39" t="s">
        <v>57</v>
      </c>
      <c r="BA562" s="39" t="s">
        <v>57</v>
      </c>
      <c r="BB562" s="39" t="s">
        <v>57</v>
      </c>
      <c r="BC562" s="39" t="s">
        <v>57</v>
      </c>
      <c r="BE562" s="39" t="s">
        <v>21</v>
      </c>
      <c r="BF562" s="39" t="s">
        <v>21</v>
      </c>
      <c r="BG562" s="39" t="s">
        <v>57</v>
      </c>
      <c r="BH562" s="39" t="s">
        <v>57</v>
      </c>
      <c r="BI562" s="39" t="s">
        <v>57</v>
      </c>
      <c r="BJ562" s="39" t="s">
        <v>57</v>
      </c>
      <c r="BK562" s="39" t="s">
        <v>57</v>
      </c>
      <c r="BL562" s="39" t="s">
        <v>57</v>
      </c>
      <c r="BM562" s="39" t="s">
        <v>57</v>
      </c>
      <c r="BN562" s="39" t="s">
        <v>57</v>
      </c>
    </row>
    <row r="563" spans="4:66" outlineLevel="1">
      <c r="D563" t="str">
        <f>INDEX($AT563:$BC563,MATCH(General!$F$14,$AT$4:$BC$4,0))</f>
        <v>Standard loan</v>
      </c>
      <c r="E563" s="11" t="str">
        <f>INDEX($BC563:$BL563,MATCH(General!$F$14,$BC$4:$BL$4,0))</f>
        <v>%</v>
      </c>
      <c r="F563" s="49">
        <f t="shared" si="602"/>
        <v>0.5</v>
      </c>
      <c r="I563" s="155">
        <f t="shared" ref="I563:AR563" si="604">IFERROR(I559/I$558,0)</f>
        <v>0.5</v>
      </c>
      <c r="J563" s="155">
        <f t="shared" si="604"/>
        <v>0.5</v>
      </c>
      <c r="K563" s="155">
        <f t="shared" si="604"/>
        <v>0</v>
      </c>
      <c r="L563" s="155">
        <f t="shared" si="604"/>
        <v>0</v>
      </c>
      <c r="M563" s="155">
        <f t="shared" si="604"/>
        <v>0</v>
      </c>
      <c r="N563" s="155">
        <f t="shared" si="604"/>
        <v>0</v>
      </c>
      <c r="O563" s="155">
        <f t="shared" si="604"/>
        <v>0</v>
      </c>
      <c r="P563" s="155">
        <f t="shared" si="604"/>
        <v>0</v>
      </c>
      <c r="Q563" s="155">
        <f t="shared" si="604"/>
        <v>0</v>
      </c>
      <c r="R563" s="155">
        <f t="shared" si="604"/>
        <v>0</v>
      </c>
      <c r="S563" s="155">
        <f t="shared" si="604"/>
        <v>0</v>
      </c>
      <c r="T563" s="155">
        <f t="shared" si="604"/>
        <v>0</v>
      </c>
      <c r="U563" s="155">
        <f t="shared" si="604"/>
        <v>0</v>
      </c>
      <c r="V563" s="155">
        <f t="shared" si="604"/>
        <v>0</v>
      </c>
      <c r="W563" s="155">
        <f t="shared" si="604"/>
        <v>0</v>
      </c>
      <c r="X563" s="155">
        <f t="shared" si="604"/>
        <v>0</v>
      </c>
      <c r="Y563" s="155">
        <f t="shared" si="604"/>
        <v>0</v>
      </c>
      <c r="Z563" s="155">
        <f t="shared" si="604"/>
        <v>0</v>
      </c>
      <c r="AA563" s="155">
        <f t="shared" si="604"/>
        <v>0</v>
      </c>
      <c r="AB563" s="155">
        <f t="shared" si="604"/>
        <v>0</v>
      </c>
      <c r="AC563" s="155">
        <f t="shared" si="604"/>
        <v>0</v>
      </c>
      <c r="AD563" s="155">
        <f t="shared" si="604"/>
        <v>0</v>
      </c>
      <c r="AE563" s="155">
        <f t="shared" si="604"/>
        <v>0</v>
      </c>
      <c r="AF563" s="155">
        <f t="shared" si="604"/>
        <v>0</v>
      </c>
      <c r="AG563" s="155">
        <f t="shared" si="604"/>
        <v>0</v>
      </c>
      <c r="AH563" s="155">
        <f t="shared" si="604"/>
        <v>0</v>
      </c>
      <c r="AI563" s="155">
        <f t="shared" si="604"/>
        <v>0</v>
      </c>
      <c r="AJ563" s="155">
        <f t="shared" si="604"/>
        <v>0</v>
      </c>
      <c r="AK563" s="155">
        <f t="shared" si="604"/>
        <v>0</v>
      </c>
      <c r="AL563" s="155">
        <f t="shared" si="604"/>
        <v>0</v>
      </c>
      <c r="AM563" s="155">
        <f t="shared" si="604"/>
        <v>0</v>
      </c>
      <c r="AN563" s="155">
        <f t="shared" si="604"/>
        <v>0</v>
      </c>
      <c r="AO563" s="155">
        <f t="shared" si="604"/>
        <v>0</v>
      </c>
      <c r="AP563" s="155">
        <f t="shared" si="604"/>
        <v>0</v>
      </c>
      <c r="AQ563" s="155">
        <f t="shared" si="604"/>
        <v>0</v>
      </c>
      <c r="AR563" s="155">
        <f t="shared" si="604"/>
        <v>0</v>
      </c>
      <c r="AT563" s="39" t="s">
        <v>150</v>
      </c>
      <c r="AU563" s="39" t="s">
        <v>57</v>
      </c>
      <c r="AV563" s="39" t="s">
        <v>57</v>
      </c>
      <c r="AW563" s="39" t="s">
        <v>57</v>
      </c>
      <c r="AX563" s="39" t="s">
        <v>57</v>
      </c>
      <c r="AY563" s="39" t="s">
        <v>57</v>
      </c>
      <c r="AZ563" s="39" t="s">
        <v>57</v>
      </c>
      <c r="BA563" s="39" t="s">
        <v>57</v>
      </c>
      <c r="BB563" s="39" t="s">
        <v>57</v>
      </c>
      <c r="BC563" s="39" t="s">
        <v>57</v>
      </c>
      <c r="BE563" s="39" t="s">
        <v>21</v>
      </c>
      <c r="BF563" s="39" t="s">
        <v>21</v>
      </c>
      <c r="BG563" s="39" t="s">
        <v>57</v>
      </c>
      <c r="BH563" s="39" t="s">
        <v>57</v>
      </c>
      <c r="BI563" s="39" t="s">
        <v>57</v>
      </c>
      <c r="BJ563" s="39" t="s">
        <v>57</v>
      </c>
      <c r="BK563" s="39" t="s">
        <v>57</v>
      </c>
      <c r="BL563" s="39" t="s">
        <v>57</v>
      </c>
      <c r="BM563" s="39" t="s">
        <v>57</v>
      </c>
      <c r="BN563" s="39" t="s">
        <v>57</v>
      </c>
    </row>
    <row r="564" spans="4:66" outlineLevel="1">
      <c r="D564" t="str">
        <f>INDEX($AT564:$BC564,MATCH(General!$F$14,$AT$4:$BC$4,0))</f>
        <v>Grant</v>
      </c>
      <c r="E564" s="11" t="str">
        <f>INDEX($BC564:$BL564,MATCH(General!$F$14,$BC$4:$BL$4,0))</f>
        <v>%</v>
      </c>
      <c r="F564" s="49">
        <f t="shared" si="602"/>
        <v>0.5</v>
      </c>
      <c r="I564" s="155">
        <f t="shared" ref="I564:AR564" si="605">IFERROR(I560/I$558,0)</f>
        <v>0.5</v>
      </c>
      <c r="J564" s="155">
        <f t="shared" si="605"/>
        <v>0.5</v>
      </c>
      <c r="K564" s="155">
        <f t="shared" si="605"/>
        <v>0</v>
      </c>
      <c r="L564" s="155">
        <f t="shared" si="605"/>
        <v>0</v>
      </c>
      <c r="M564" s="155">
        <f t="shared" si="605"/>
        <v>0</v>
      </c>
      <c r="N564" s="155">
        <f t="shared" si="605"/>
        <v>0</v>
      </c>
      <c r="O564" s="155">
        <f t="shared" si="605"/>
        <v>0</v>
      </c>
      <c r="P564" s="155">
        <f t="shared" si="605"/>
        <v>0</v>
      </c>
      <c r="Q564" s="155">
        <f t="shared" si="605"/>
        <v>0</v>
      </c>
      <c r="R564" s="155">
        <f t="shared" si="605"/>
        <v>0</v>
      </c>
      <c r="S564" s="155">
        <f t="shared" si="605"/>
        <v>0</v>
      </c>
      <c r="T564" s="155">
        <f t="shared" si="605"/>
        <v>0</v>
      </c>
      <c r="U564" s="155">
        <f t="shared" si="605"/>
        <v>0</v>
      </c>
      <c r="V564" s="155">
        <f t="shared" si="605"/>
        <v>0</v>
      </c>
      <c r="W564" s="155">
        <f t="shared" si="605"/>
        <v>0</v>
      </c>
      <c r="X564" s="155">
        <f t="shared" si="605"/>
        <v>0</v>
      </c>
      <c r="Y564" s="155">
        <f t="shared" si="605"/>
        <v>0</v>
      </c>
      <c r="Z564" s="155">
        <f t="shared" si="605"/>
        <v>0</v>
      </c>
      <c r="AA564" s="155">
        <f t="shared" si="605"/>
        <v>0</v>
      </c>
      <c r="AB564" s="155">
        <f t="shared" si="605"/>
        <v>0</v>
      </c>
      <c r="AC564" s="155">
        <f t="shared" si="605"/>
        <v>0</v>
      </c>
      <c r="AD564" s="155">
        <f t="shared" si="605"/>
        <v>0</v>
      </c>
      <c r="AE564" s="155">
        <f t="shared" si="605"/>
        <v>0</v>
      </c>
      <c r="AF564" s="155">
        <f t="shared" si="605"/>
        <v>0</v>
      </c>
      <c r="AG564" s="155">
        <f t="shared" si="605"/>
        <v>0</v>
      </c>
      <c r="AH564" s="155">
        <f t="shared" si="605"/>
        <v>0</v>
      </c>
      <c r="AI564" s="155">
        <f t="shared" si="605"/>
        <v>0</v>
      </c>
      <c r="AJ564" s="155">
        <f t="shared" si="605"/>
        <v>0</v>
      </c>
      <c r="AK564" s="155">
        <f t="shared" si="605"/>
        <v>0</v>
      </c>
      <c r="AL564" s="155">
        <f t="shared" si="605"/>
        <v>0</v>
      </c>
      <c r="AM564" s="155">
        <f t="shared" si="605"/>
        <v>0</v>
      </c>
      <c r="AN564" s="155">
        <f t="shared" si="605"/>
        <v>0</v>
      </c>
      <c r="AO564" s="155">
        <f t="shared" si="605"/>
        <v>0</v>
      </c>
      <c r="AP564" s="155">
        <f t="shared" si="605"/>
        <v>0</v>
      </c>
      <c r="AQ564" s="155">
        <f t="shared" si="605"/>
        <v>0</v>
      </c>
      <c r="AR564" s="155">
        <f t="shared" si="605"/>
        <v>0</v>
      </c>
      <c r="AT564" s="39" t="s">
        <v>149</v>
      </c>
      <c r="AU564" s="39" t="s">
        <v>57</v>
      </c>
      <c r="AV564" s="39" t="s">
        <v>57</v>
      </c>
      <c r="AW564" s="39" t="s">
        <v>57</v>
      </c>
      <c r="AX564" s="39" t="s">
        <v>57</v>
      </c>
      <c r="AY564" s="39" t="s">
        <v>57</v>
      </c>
      <c r="AZ564" s="39" t="s">
        <v>57</v>
      </c>
      <c r="BA564" s="39" t="s">
        <v>57</v>
      </c>
      <c r="BB564" s="39" t="s">
        <v>57</v>
      </c>
      <c r="BC564" s="39" t="s">
        <v>57</v>
      </c>
      <c r="BE564" s="39" t="s">
        <v>21</v>
      </c>
      <c r="BF564" s="39" t="s">
        <v>21</v>
      </c>
      <c r="BG564" s="39" t="s">
        <v>57</v>
      </c>
      <c r="BH564" s="39" t="s">
        <v>57</v>
      </c>
      <c r="BI564" s="39" t="s">
        <v>57</v>
      </c>
      <c r="BJ564" s="39" t="s">
        <v>57</v>
      </c>
      <c r="BK564" s="39" t="s">
        <v>57</v>
      </c>
      <c r="BL564" s="39" t="s">
        <v>57</v>
      </c>
      <c r="BM564" s="39" t="s">
        <v>57</v>
      </c>
      <c r="BN564" s="39" t="s">
        <v>57</v>
      </c>
    </row>
    <row r="565" spans="4:66" outlineLevel="1">
      <c r="E565" s="11"/>
    </row>
    <row r="566" spans="4:66" outlineLevel="1">
      <c r="D566" s="2" t="str">
        <f>INDEX($AT566:$BC566,MATCH(General!$F$14,$AT$4:$BC$4,0))</f>
        <v>Loan repayment</v>
      </c>
      <c r="E566" s="11"/>
      <c r="AT566" s="39" t="s">
        <v>153</v>
      </c>
      <c r="AU566" s="39" t="s">
        <v>57</v>
      </c>
      <c r="AV566" s="39" t="s">
        <v>57</v>
      </c>
      <c r="AW566" s="39" t="s">
        <v>57</v>
      </c>
      <c r="AX566" s="39" t="s">
        <v>57</v>
      </c>
      <c r="AY566" s="39" t="s">
        <v>57</v>
      </c>
      <c r="AZ566" s="39" t="s">
        <v>57</v>
      </c>
      <c r="BA566" s="39" t="s">
        <v>57</v>
      </c>
      <c r="BB566" s="39" t="s">
        <v>57</v>
      </c>
      <c r="BC566" s="39" t="s">
        <v>57</v>
      </c>
    </row>
    <row r="567" spans="4:66" outlineLevel="1">
      <c r="D567" t="str">
        <f>INDEX($AT567:$BC567,MATCH(General!$F$14,$AT$4:$BC$4,0))</f>
        <v>Capital repayment</v>
      </c>
      <c r="E567" s="11" t="str">
        <f>General!$F$16</f>
        <v>EUR</v>
      </c>
      <c r="F567" s="25">
        <f t="shared" ref="F567" si="606">SUM(I567:AR567)</f>
        <v>150000</v>
      </c>
      <c r="I567" s="15">
        <f>MIN($F552,H568)*Config!I$8</f>
        <v>0</v>
      </c>
      <c r="J567" s="15">
        <f>MIN($F552,I568)*Config!J$8</f>
        <v>0</v>
      </c>
      <c r="K567" s="15">
        <f>MIN($F552,J568)*Config!K$8</f>
        <v>10000</v>
      </c>
      <c r="L567" s="15">
        <f>MIN($F552,K568)*Config!L$8</f>
        <v>10000</v>
      </c>
      <c r="M567" s="15">
        <f>MIN($F552,L568)*Config!M$8</f>
        <v>10000</v>
      </c>
      <c r="N567" s="15">
        <f>MIN($F552,M568)*Config!N$8</f>
        <v>10000</v>
      </c>
      <c r="O567" s="15">
        <f>MIN($F552,N568)*Config!O$8</f>
        <v>10000</v>
      </c>
      <c r="P567" s="15">
        <f>MIN($F552,O568)*Config!P$8</f>
        <v>10000</v>
      </c>
      <c r="Q567" s="15">
        <f>MIN($F552,P568)*Config!Q$8</f>
        <v>10000</v>
      </c>
      <c r="R567" s="15">
        <f>MIN($F552,Q568)*Config!R$8</f>
        <v>10000</v>
      </c>
      <c r="S567" s="15">
        <f>MIN($F552,R568)*Config!S$8</f>
        <v>10000</v>
      </c>
      <c r="T567" s="15">
        <f>MIN($F552,S568)*Config!T$8</f>
        <v>10000</v>
      </c>
      <c r="U567" s="15">
        <f>MIN($F552,T568)*Config!U$8</f>
        <v>10000</v>
      </c>
      <c r="V567" s="15">
        <f>MIN($F552,U568)*Config!V$8</f>
        <v>10000</v>
      </c>
      <c r="W567" s="15">
        <f>MIN($F552,V568)*Config!W$8</f>
        <v>10000</v>
      </c>
      <c r="X567" s="15">
        <f>MIN($F552,W568)*Config!X$8</f>
        <v>10000</v>
      </c>
      <c r="Y567" s="15">
        <f>MIN($F552,X568)*Config!Y$8</f>
        <v>10000</v>
      </c>
      <c r="Z567" s="15">
        <f>MIN($F552,Y568)*Config!Z$8</f>
        <v>0</v>
      </c>
      <c r="AA567" s="15">
        <f>MIN($F552,Z568)*Config!AA$8</f>
        <v>0</v>
      </c>
      <c r="AB567" s="15">
        <f>MIN($F552,AA568)*Config!AB$8</f>
        <v>0</v>
      </c>
      <c r="AC567" s="15">
        <f>MIN($F552,AB568)*Config!AC$8</f>
        <v>0</v>
      </c>
      <c r="AD567" s="15">
        <f>MIN($F552,AC568)*Config!AD$8</f>
        <v>0</v>
      </c>
      <c r="AE567" s="15">
        <f>MIN($F552,AD568)*Config!AE$8</f>
        <v>0</v>
      </c>
      <c r="AF567" s="15">
        <f>MIN($F552,AE568)*Config!AF$8</f>
        <v>0</v>
      </c>
      <c r="AG567" s="15">
        <f>MIN($F552,AF568)*Config!AG$8</f>
        <v>0</v>
      </c>
      <c r="AH567" s="15">
        <f>MIN($F552,AG568)*Config!AH$8</f>
        <v>0</v>
      </c>
      <c r="AI567" s="15">
        <f>MIN($F552,AH568)*Config!AI$8</f>
        <v>0</v>
      </c>
      <c r="AJ567" s="15">
        <f>MIN($F552,AI568)*Config!AJ$8</f>
        <v>0</v>
      </c>
      <c r="AK567" s="15">
        <f>MIN($F552,AJ568)*Config!AK$8</f>
        <v>0</v>
      </c>
      <c r="AL567" s="15">
        <f>MIN($F552,AK568)*Config!AL$8</f>
        <v>0</v>
      </c>
      <c r="AM567" s="15">
        <f>MIN($F552,AL568)*Config!AM$8</f>
        <v>0</v>
      </c>
      <c r="AN567" s="15">
        <f>MIN($F552,AM568)*Config!AN$8</f>
        <v>0</v>
      </c>
      <c r="AO567" s="15">
        <f>MIN($F552,AN568)*Config!AO$8</f>
        <v>0</v>
      </c>
      <c r="AP567" s="15">
        <f>MIN($F552,AO568)*Config!AP$8</f>
        <v>0</v>
      </c>
      <c r="AQ567" s="15">
        <f>MIN($F552,AP568)*Config!AQ$8</f>
        <v>0</v>
      </c>
      <c r="AR567" s="15">
        <f>MIN($F552,AQ568)*Config!AR$8</f>
        <v>0</v>
      </c>
      <c r="AT567" s="39" t="s">
        <v>154</v>
      </c>
      <c r="AU567" s="39" t="s">
        <v>57</v>
      </c>
      <c r="AV567" s="39" t="s">
        <v>57</v>
      </c>
      <c r="AW567" s="39" t="s">
        <v>57</v>
      </c>
      <c r="AX567" s="39" t="s">
        <v>57</v>
      </c>
      <c r="AY567" s="39" t="s">
        <v>57</v>
      </c>
      <c r="AZ567" s="39" t="s">
        <v>57</v>
      </c>
      <c r="BA567" s="39" t="s">
        <v>57</v>
      </c>
      <c r="BB567" s="39" t="s">
        <v>57</v>
      </c>
      <c r="BC567" s="39" t="s">
        <v>57</v>
      </c>
      <c r="BE567" s="8"/>
      <c r="BF567" s="8"/>
      <c r="BG567" s="8"/>
      <c r="BH567" s="8"/>
      <c r="BI567" s="8"/>
      <c r="BJ567" s="8"/>
      <c r="BK567" s="8"/>
      <c r="BL567" s="8"/>
      <c r="BM567" s="8"/>
      <c r="BN567" s="8"/>
    </row>
    <row r="568" spans="4:66" outlineLevel="1">
      <c r="D568" t="str">
        <f>INDEX($AT568:$BC568,MATCH(General!$F$14,$AT$4:$BC$4,0))</f>
        <v>Loan balance</v>
      </c>
      <c r="E568" s="11" t="str">
        <f>General!$F$16</f>
        <v>EUR</v>
      </c>
      <c r="I568" s="15">
        <f>SUM($I559:I559)-SUM($I567:I567)</f>
        <v>15000</v>
      </c>
      <c r="J568" s="15">
        <f>SUM($I559:J559)-SUM($I567:J567)</f>
        <v>150000</v>
      </c>
      <c r="K568" s="15">
        <f>SUM($I559:K559)-SUM($I567:K567)</f>
        <v>140000</v>
      </c>
      <c r="L568" s="15">
        <f>SUM($I559:L559)-SUM($I567:L567)</f>
        <v>130000</v>
      </c>
      <c r="M568" s="15">
        <f>SUM($I559:M559)-SUM($I567:M567)</f>
        <v>120000</v>
      </c>
      <c r="N568" s="15">
        <f>SUM($I559:N559)-SUM($I567:N567)</f>
        <v>110000</v>
      </c>
      <c r="O568" s="15">
        <f>SUM($I559:O559)-SUM($I567:O567)</f>
        <v>100000</v>
      </c>
      <c r="P568" s="15">
        <f>SUM($I559:P559)-SUM($I567:P567)</f>
        <v>90000</v>
      </c>
      <c r="Q568" s="15">
        <f>SUM($I559:Q559)-SUM($I567:Q567)</f>
        <v>80000</v>
      </c>
      <c r="R568" s="15">
        <f>SUM($I559:R559)-SUM($I567:R567)</f>
        <v>70000</v>
      </c>
      <c r="S568" s="15">
        <f>SUM($I559:S559)-SUM($I567:S567)</f>
        <v>60000</v>
      </c>
      <c r="T568" s="15">
        <f>SUM($I559:T559)-SUM($I567:T567)</f>
        <v>50000</v>
      </c>
      <c r="U568" s="15">
        <f>SUM($I559:U559)-SUM($I567:U567)</f>
        <v>40000</v>
      </c>
      <c r="V568" s="15">
        <f>SUM($I559:V559)-SUM($I567:V567)</f>
        <v>30000</v>
      </c>
      <c r="W568" s="15">
        <f>SUM($I559:W559)-SUM($I567:W567)</f>
        <v>20000</v>
      </c>
      <c r="X568" s="15">
        <f>SUM($I559:X559)-SUM($I567:X567)</f>
        <v>10000</v>
      </c>
      <c r="Y568" s="15">
        <f>SUM($I559:Y559)-SUM($I567:Y567)</f>
        <v>0</v>
      </c>
      <c r="Z568" s="15">
        <f>SUM($I559:Z559)-SUM($I567:Z567)</f>
        <v>0</v>
      </c>
      <c r="AA568" s="15">
        <f>SUM($I559:AA559)-SUM($I567:AA567)</f>
        <v>0</v>
      </c>
      <c r="AB568" s="15">
        <f>SUM($I559:AB559)-SUM($I567:AB567)</f>
        <v>0</v>
      </c>
      <c r="AC568" s="15">
        <f>SUM($I559:AC559)-SUM($I567:AC567)</f>
        <v>0</v>
      </c>
      <c r="AD568" s="15">
        <f>SUM($I559:AD559)-SUM($I567:AD567)</f>
        <v>0</v>
      </c>
      <c r="AE568" s="15">
        <f>SUM($I559:AE559)-SUM($I567:AE567)</f>
        <v>0</v>
      </c>
      <c r="AF568" s="15">
        <f>SUM($I559:AF559)-SUM($I567:AF567)</f>
        <v>0</v>
      </c>
      <c r="AG568" s="15">
        <f>SUM($I559:AG559)-SUM($I567:AG567)</f>
        <v>0</v>
      </c>
      <c r="AH568" s="15">
        <f>SUM($I559:AH559)-SUM($I567:AH567)</f>
        <v>0</v>
      </c>
      <c r="AI568" s="15">
        <f>SUM($I559:AI559)-SUM($I567:AI567)</f>
        <v>0</v>
      </c>
      <c r="AJ568" s="15">
        <f>SUM($I559:AJ559)-SUM($I567:AJ567)</f>
        <v>0</v>
      </c>
      <c r="AK568" s="15">
        <f>SUM($I559:AK559)-SUM($I567:AK567)</f>
        <v>0</v>
      </c>
      <c r="AL568" s="15">
        <f>SUM($I559:AL559)-SUM($I567:AL567)</f>
        <v>0</v>
      </c>
      <c r="AM568" s="15">
        <f>SUM($I559:AM559)-SUM($I567:AM567)</f>
        <v>0</v>
      </c>
      <c r="AN568" s="15">
        <f>SUM($I559:AN559)-SUM($I567:AN567)</f>
        <v>0</v>
      </c>
      <c r="AO568" s="15">
        <f>SUM($I559:AO559)-SUM($I567:AO567)</f>
        <v>0</v>
      </c>
      <c r="AP568" s="15">
        <f>SUM($I559:AP559)-SUM($I567:AP567)</f>
        <v>0</v>
      </c>
      <c r="AQ568" s="15">
        <f>SUM($I559:AQ559)-SUM($I567:AQ567)</f>
        <v>0</v>
      </c>
      <c r="AR568" s="15">
        <f>SUM($I559:AR559)-SUM($I567:AR567)</f>
        <v>0</v>
      </c>
      <c r="AT568" s="39" t="s">
        <v>157</v>
      </c>
      <c r="AU568" s="39" t="s">
        <v>57</v>
      </c>
      <c r="AV568" s="39" t="s">
        <v>57</v>
      </c>
      <c r="AW568" s="39" t="s">
        <v>57</v>
      </c>
      <c r="AX568" s="39" t="s">
        <v>57</v>
      </c>
      <c r="AY568" s="39" t="s">
        <v>57</v>
      </c>
      <c r="AZ568" s="39" t="s">
        <v>57</v>
      </c>
      <c r="BA568" s="39" t="s">
        <v>57</v>
      </c>
      <c r="BB568" s="39" t="s">
        <v>57</v>
      </c>
      <c r="BC568" s="39" t="s">
        <v>57</v>
      </c>
      <c r="BE568" s="8"/>
      <c r="BF568" s="8"/>
      <c r="BG568" s="8"/>
      <c r="BH568" s="8"/>
      <c r="BI568" s="8"/>
      <c r="BJ568" s="8"/>
      <c r="BK568" s="8"/>
      <c r="BL568" s="8"/>
      <c r="BM568" s="8"/>
      <c r="BN568" s="8"/>
    </row>
    <row r="569" spans="4:66" outlineLevel="1">
      <c r="D569" t="str">
        <f>INDEX($AT569:$BC569,MATCH(General!$F$14,$AT$4:$BC$4,0))</f>
        <v>Interest paid</v>
      </c>
      <c r="E569" s="11" t="str">
        <f>General!$F$16</f>
        <v>EUR</v>
      </c>
      <c r="F569" s="25">
        <f t="shared" ref="F569" si="607">SUM(I569:AR569)</f>
        <v>56250</v>
      </c>
      <c r="I569" s="15">
        <f>$F550*AVERAGE(H568:I568)*Config!I$8</f>
        <v>0</v>
      </c>
      <c r="J569" s="15">
        <f>$F550*AVERAGE(I568:J568)*Config!J$8</f>
        <v>0</v>
      </c>
      <c r="K569" s="15">
        <f>$F550*AVERAGE(J568:K568)*Config!K$8</f>
        <v>7250</v>
      </c>
      <c r="L569" s="15">
        <f>$F550*AVERAGE(K568:L568)*Config!L$8</f>
        <v>6750</v>
      </c>
      <c r="M569" s="15">
        <f>$F550*AVERAGE(L568:M568)*Config!M$8</f>
        <v>6250</v>
      </c>
      <c r="N569" s="15">
        <f>$F550*AVERAGE(M568:N568)*Config!N$8</f>
        <v>5750</v>
      </c>
      <c r="O569" s="15">
        <f>$F550*AVERAGE(N568:O568)*Config!O$8</f>
        <v>5250</v>
      </c>
      <c r="P569" s="15">
        <f>$F550*AVERAGE(O568:P568)*Config!P$8</f>
        <v>4750</v>
      </c>
      <c r="Q569" s="15">
        <f>$F550*AVERAGE(P568:Q568)*Config!Q$8</f>
        <v>4250</v>
      </c>
      <c r="R569" s="15">
        <f>$F550*AVERAGE(Q568:R568)*Config!R$8</f>
        <v>3750</v>
      </c>
      <c r="S569" s="15">
        <f>$F550*AVERAGE(R568:S568)*Config!S$8</f>
        <v>3250</v>
      </c>
      <c r="T569" s="15">
        <f>$F550*AVERAGE(S568:T568)*Config!T$8</f>
        <v>2750</v>
      </c>
      <c r="U569" s="15">
        <f>$F550*AVERAGE(T568:U568)*Config!U$8</f>
        <v>2250</v>
      </c>
      <c r="V569" s="15">
        <f>$F550*AVERAGE(U568:V568)*Config!V$8</f>
        <v>1750</v>
      </c>
      <c r="W569" s="15">
        <f>$F550*AVERAGE(V568:W568)*Config!W$8</f>
        <v>1250</v>
      </c>
      <c r="X569" s="15">
        <f>$F550*AVERAGE(W568:X568)*Config!X$8</f>
        <v>750</v>
      </c>
      <c r="Y569" s="15">
        <f>$F550*AVERAGE(X568:Y568)*Config!Y$8</f>
        <v>250</v>
      </c>
      <c r="Z569" s="15">
        <f>$F550*AVERAGE(Y568:Z568)*Config!Z$8</f>
        <v>0</v>
      </c>
      <c r="AA569" s="15">
        <f>$F550*AVERAGE(Z568:AA568)*Config!AA$8</f>
        <v>0</v>
      </c>
      <c r="AB569" s="15">
        <f>$F550*AVERAGE(AA568:AB568)*Config!AB$8</f>
        <v>0</v>
      </c>
      <c r="AC569" s="15">
        <f>$F550*AVERAGE(AB568:AC568)*Config!AC$8</f>
        <v>0</v>
      </c>
      <c r="AD569" s="15">
        <f>$F550*AVERAGE(AC568:AD568)*Config!AD$8</f>
        <v>0</v>
      </c>
      <c r="AE569" s="15">
        <f>$F550*AVERAGE(AD568:AE568)*Config!AE$8</f>
        <v>0</v>
      </c>
      <c r="AF569" s="15">
        <f>$F550*AVERAGE(AE568:AF568)*Config!AF$8</f>
        <v>0</v>
      </c>
      <c r="AG569" s="15">
        <f>$F550*AVERAGE(AF568:AG568)*Config!AG$8</f>
        <v>0</v>
      </c>
      <c r="AH569" s="15">
        <f>$F550*AVERAGE(AG568:AH568)*Config!AH$8</f>
        <v>0</v>
      </c>
      <c r="AI569" s="15">
        <f>$F550*AVERAGE(AH568:AI568)*Config!AI$8</f>
        <v>0</v>
      </c>
      <c r="AJ569" s="15">
        <f>$F550*AVERAGE(AI568:AJ568)*Config!AJ$8</f>
        <v>0</v>
      </c>
      <c r="AK569" s="15">
        <f>$F550*AVERAGE(AJ568:AK568)*Config!AK$8</f>
        <v>0</v>
      </c>
      <c r="AL569" s="15">
        <f>$F550*AVERAGE(AK568:AL568)*Config!AL$8</f>
        <v>0</v>
      </c>
      <c r="AM569" s="15">
        <f>$F550*AVERAGE(AL568:AM568)*Config!AM$8</f>
        <v>0</v>
      </c>
      <c r="AN569" s="15">
        <f>$F550*AVERAGE(AM568:AN568)*Config!AN$8</f>
        <v>0</v>
      </c>
      <c r="AO569" s="15">
        <f>$F550*AVERAGE(AN568:AO568)*Config!AO$8</f>
        <v>0</v>
      </c>
      <c r="AP569" s="15">
        <f>$F550*AVERAGE(AO568:AP568)*Config!AP$8</f>
        <v>0</v>
      </c>
      <c r="AQ569" s="15">
        <f>$F550*AVERAGE(AP568:AQ568)*Config!AQ$8</f>
        <v>0</v>
      </c>
      <c r="AR569" s="15">
        <f>$F550*AVERAGE(AQ568:AR568)*Config!AR$8</f>
        <v>0</v>
      </c>
      <c r="AT569" s="39" t="s">
        <v>158</v>
      </c>
      <c r="AU569" s="39" t="s">
        <v>57</v>
      </c>
      <c r="AV569" s="39" t="s">
        <v>57</v>
      </c>
      <c r="AW569" s="39" t="s">
        <v>57</v>
      </c>
      <c r="AX569" s="39" t="s">
        <v>57</v>
      </c>
      <c r="AY569" s="39" t="s">
        <v>57</v>
      </c>
      <c r="AZ569" s="39" t="s">
        <v>57</v>
      </c>
      <c r="BA569" s="39" t="s">
        <v>57</v>
      </c>
      <c r="BB569" s="39" t="s">
        <v>57</v>
      </c>
      <c r="BC569" s="39" t="s">
        <v>57</v>
      </c>
      <c r="BE569" s="8"/>
      <c r="BF569" s="8"/>
      <c r="BG569" s="8"/>
      <c r="BH569" s="8"/>
      <c r="BI569" s="8"/>
      <c r="BJ569" s="8"/>
      <c r="BK569" s="8"/>
      <c r="BL569" s="8"/>
      <c r="BM569" s="8"/>
      <c r="BN569" s="8"/>
    </row>
    <row r="570" spans="4:66" outlineLevel="1">
      <c r="E570" s="11"/>
    </row>
    <row r="571" spans="4:66" outlineLevel="1">
      <c r="D571" s="2" t="str">
        <f>INDEX($AT571:$BC571,MATCH(General!$F$14,$AT$4:$BC$4,0))</f>
        <v>Financing expenditures</v>
      </c>
      <c r="E571" s="17" t="str">
        <f>General!$F$16</f>
        <v>EUR</v>
      </c>
      <c r="F571" s="28">
        <f>SUM(I571:AR571)</f>
        <v>206250</v>
      </c>
      <c r="I571" s="16">
        <f>SUM(I572:I576)</f>
        <v>0</v>
      </c>
      <c r="J571" s="16">
        <f t="shared" ref="J571" si="608">SUM(J572:J576)</f>
        <v>0</v>
      </c>
      <c r="K571" s="16">
        <f t="shared" ref="K571" si="609">SUM(K572:K576)</f>
        <v>17250</v>
      </c>
      <c r="L571" s="16">
        <f t="shared" ref="L571" si="610">SUM(L572:L576)</f>
        <v>16750</v>
      </c>
      <c r="M571" s="16">
        <f t="shared" ref="M571" si="611">SUM(M572:M576)</f>
        <v>16250</v>
      </c>
      <c r="N571" s="16">
        <f t="shared" ref="N571" si="612">SUM(N572:N576)</f>
        <v>15750</v>
      </c>
      <c r="O571" s="16">
        <f t="shared" ref="O571" si="613">SUM(O572:O576)</f>
        <v>15250</v>
      </c>
      <c r="P571" s="16">
        <f t="shared" ref="P571" si="614">SUM(P572:P576)</f>
        <v>14750</v>
      </c>
      <c r="Q571" s="16">
        <f t="shared" ref="Q571" si="615">SUM(Q572:Q576)</f>
        <v>14250</v>
      </c>
      <c r="R571" s="16">
        <f t="shared" ref="R571" si="616">SUM(R572:R576)</f>
        <v>13750</v>
      </c>
      <c r="S571" s="16">
        <f t="shared" ref="S571" si="617">SUM(S572:S576)</f>
        <v>13250</v>
      </c>
      <c r="T571" s="16">
        <f t="shared" ref="T571" si="618">SUM(T572:T576)</f>
        <v>12750</v>
      </c>
      <c r="U571" s="16">
        <f t="shared" ref="U571" si="619">SUM(U572:U576)</f>
        <v>12250</v>
      </c>
      <c r="V571" s="16">
        <f t="shared" ref="V571" si="620">SUM(V572:V576)</f>
        <v>11750</v>
      </c>
      <c r="W571" s="16">
        <f t="shared" ref="W571" si="621">SUM(W572:W576)</f>
        <v>11250</v>
      </c>
      <c r="X571" s="16">
        <f t="shared" ref="X571" si="622">SUM(X572:X576)</f>
        <v>10750</v>
      </c>
      <c r="Y571" s="16">
        <f t="shared" ref="Y571" si="623">SUM(Y572:Y576)</f>
        <v>10250</v>
      </c>
      <c r="Z571" s="16">
        <f t="shared" ref="Z571" si="624">SUM(Z572:Z576)</f>
        <v>0</v>
      </c>
      <c r="AA571" s="16">
        <f t="shared" ref="AA571" si="625">SUM(AA572:AA576)</f>
        <v>0</v>
      </c>
      <c r="AB571" s="16">
        <f t="shared" ref="AB571" si="626">SUM(AB572:AB576)</f>
        <v>0</v>
      </c>
      <c r="AC571" s="16">
        <f t="shared" ref="AC571" si="627">SUM(AC572:AC576)</f>
        <v>0</v>
      </c>
      <c r="AD571" s="16">
        <f t="shared" ref="AD571" si="628">SUM(AD572:AD576)</f>
        <v>0</v>
      </c>
      <c r="AE571" s="16">
        <f t="shared" ref="AE571" si="629">SUM(AE572:AE576)</f>
        <v>0</v>
      </c>
      <c r="AF571" s="16">
        <f t="shared" ref="AF571" si="630">SUM(AF572:AF576)</f>
        <v>0</v>
      </c>
      <c r="AG571" s="16">
        <f t="shared" ref="AG571" si="631">SUM(AG572:AG576)</f>
        <v>0</v>
      </c>
      <c r="AH571" s="16">
        <f t="shared" ref="AH571" si="632">SUM(AH572:AH576)</f>
        <v>0</v>
      </c>
      <c r="AI571" s="16">
        <f t="shared" ref="AI571" si="633">SUM(AI572:AI576)</f>
        <v>0</v>
      </c>
      <c r="AJ571" s="16">
        <f t="shared" ref="AJ571" si="634">SUM(AJ572:AJ576)</f>
        <v>0</v>
      </c>
      <c r="AK571" s="16">
        <f t="shared" ref="AK571" si="635">SUM(AK572:AK576)</f>
        <v>0</v>
      </c>
      <c r="AL571" s="16">
        <f t="shared" ref="AL571" si="636">SUM(AL572:AL576)</f>
        <v>0</v>
      </c>
      <c r="AM571" s="16">
        <f t="shared" ref="AM571" si="637">SUM(AM572:AM576)</f>
        <v>0</v>
      </c>
      <c r="AN571" s="16">
        <f t="shared" ref="AN571" si="638">SUM(AN572:AN576)</f>
        <v>0</v>
      </c>
      <c r="AO571" s="16">
        <f t="shared" ref="AO571" si="639">SUM(AO572:AO576)</f>
        <v>0</v>
      </c>
      <c r="AP571" s="16">
        <f t="shared" ref="AP571" si="640">SUM(AP572:AP576)</f>
        <v>0</v>
      </c>
      <c r="AQ571" s="16">
        <f t="shared" ref="AQ571" si="641">SUM(AQ572:AQ576)</f>
        <v>0</v>
      </c>
      <c r="AR571" s="16">
        <f t="shared" ref="AR571" si="642">SUM(AR572:AR576)</f>
        <v>0</v>
      </c>
      <c r="AT571" s="39" t="s">
        <v>191</v>
      </c>
      <c r="AU571" s="39" t="s">
        <v>57</v>
      </c>
      <c r="AV571" s="39" t="s">
        <v>57</v>
      </c>
      <c r="AW571" s="39" t="s">
        <v>57</v>
      </c>
      <c r="AX571" s="39" t="s">
        <v>57</v>
      </c>
      <c r="AY571" s="39" t="s">
        <v>57</v>
      </c>
      <c r="AZ571" s="39" t="s">
        <v>57</v>
      </c>
      <c r="BA571" s="39" t="s">
        <v>57</v>
      </c>
      <c r="BB571" s="39" t="s">
        <v>57</v>
      </c>
      <c r="BC571" s="39" t="s">
        <v>57</v>
      </c>
      <c r="BE571" s="8"/>
      <c r="BF571" s="8"/>
      <c r="BG571" s="8"/>
      <c r="BH571" s="8"/>
      <c r="BI571" s="8"/>
      <c r="BJ571" s="8"/>
      <c r="BK571" s="8"/>
      <c r="BL571" s="8"/>
      <c r="BM571" s="8"/>
      <c r="BN571" s="8"/>
    </row>
    <row r="572" spans="4:66" outlineLevel="1">
      <c r="D572" t="str">
        <f>INDEX($AT572:$BC572,MATCH(General!$F$14,$AT$4:$BC$4,0))</f>
        <v>CAPEX</v>
      </c>
      <c r="E572" s="11" t="str">
        <f>General!$F$16</f>
        <v>EUR</v>
      </c>
      <c r="F572" s="25">
        <f t="shared" ref="F572" si="643">SUM(I572:AR572)</f>
        <v>0</v>
      </c>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T572" s="39" t="s">
        <v>23</v>
      </c>
      <c r="AU572" s="39" t="s">
        <v>57</v>
      </c>
      <c r="AV572" s="39" t="s">
        <v>57</v>
      </c>
      <c r="AW572" s="39" t="s">
        <v>57</v>
      </c>
      <c r="AX572" s="39" t="s">
        <v>57</v>
      </c>
      <c r="AY572" s="39" t="s">
        <v>57</v>
      </c>
      <c r="AZ572" s="39" t="s">
        <v>57</v>
      </c>
      <c r="BA572" s="39" t="s">
        <v>57</v>
      </c>
      <c r="BB572" s="39" t="s">
        <v>57</v>
      </c>
      <c r="BC572" s="39" t="s">
        <v>57</v>
      </c>
      <c r="BE572" s="8"/>
      <c r="BF572" s="8"/>
      <c r="BG572" s="8"/>
      <c r="BH572" s="8"/>
      <c r="BI572" s="8"/>
      <c r="BJ572" s="8"/>
      <c r="BK572" s="8"/>
      <c r="BL572" s="8"/>
      <c r="BM572" s="8"/>
      <c r="BN572" s="8"/>
    </row>
    <row r="573" spans="4:66" outlineLevel="1">
      <c r="D573" t="str">
        <f>INDEX($AT573:$BC573,MATCH(General!$F$14,$AT$4:$BC$4,0))</f>
        <v>Principal</v>
      </c>
      <c r="E573" s="11" t="str">
        <f>General!$F$16</f>
        <v>EUR</v>
      </c>
      <c r="F573" s="25">
        <f t="shared" ref="F573:F576" si="644">SUM(I573:AR573)</f>
        <v>150000</v>
      </c>
      <c r="I573" s="15">
        <f>I567</f>
        <v>0</v>
      </c>
      <c r="J573" s="15">
        <f t="shared" ref="J573:AR573" si="645">J567</f>
        <v>0</v>
      </c>
      <c r="K573" s="15">
        <f t="shared" si="645"/>
        <v>10000</v>
      </c>
      <c r="L573" s="15">
        <f t="shared" si="645"/>
        <v>10000</v>
      </c>
      <c r="M573" s="15">
        <f t="shared" si="645"/>
        <v>10000</v>
      </c>
      <c r="N573" s="15">
        <f t="shared" si="645"/>
        <v>10000</v>
      </c>
      <c r="O573" s="15">
        <f t="shared" si="645"/>
        <v>10000</v>
      </c>
      <c r="P573" s="15">
        <f t="shared" si="645"/>
        <v>10000</v>
      </c>
      <c r="Q573" s="15">
        <f t="shared" si="645"/>
        <v>10000</v>
      </c>
      <c r="R573" s="15">
        <f t="shared" si="645"/>
        <v>10000</v>
      </c>
      <c r="S573" s="15">
        <f t="shared" si="645"/>
        <v>10000</v>
      </c>
      <c r="T573" s="15">
        <f t="shared" si="645"/>
        <v>10000</v>
      </c>
      <c r="U573" s="15">
        <f t="shared" si="645"/>
        <v>10000</v>
      </c>
      <c r="V573" s="15">
        <f t="shared" si="645"/>
        <v>10000</v>
      </c>
      <c r="W573" s="15">
        <f t="shared" si="645"/>
        <v>10000</v>
      </c>
      <c r="X573" s="15">
        <f t="shared" si="645"/>
        <v>10000</v>
      </c>
      <c r="Y573" s="15">
        <f t="shared" si="645"/>
        <v>10000</v>
      </c>
      <c r="Z573" s="15">
        <f t="shared" si="645"/>
        <v>0</v>
      </c>
      <c r="AA573" s="15">
        <f t="shared" si="645"/>
        <v>0</v>
      </c>
      <c r="AB573" s="15">
        <f t="shared" si="645"/>
        <v>0</v>
      </c>
      <c r="AC573" s="15">
        <f t="shared" si="645"/>
        <v>0</v>
      </c>
      <c r="AD573" s="15">
        <f t="shared" si="645"/>
        <v>0</v>
      </c>
      <c r="AE573" s="15">
        <f t="shared" si="645"/>
        <v>0</v>
      </c>
      <c r="AF573" s="15">
        <f t="shared" si="645"/>
        <v>0</v>
      </c>
      <c r="AG573" s="15">
        <f t="shared" si="645"/>
        <v>0</v>
      </c>
      <c r="AH573" s="15">
        <f t="shared" si="645"/>
        <v>0</v>
      </c>
      <c r="AI573" s="15">
        <f t="shared" si="645"/>
        <v>0</v>
      </c>
      <c r="AJ573" s="15">
        <f t="shared" si="645"/>
        <v>0</v>
      </c>
      <c r="AK573" s="15">
        <f t="shared" si="645"/>
        <v>0</v>
      </c>
      <c r="AL573" s="15">
        <f t="shared" si="645"/>
        <v>0</v>
      </c>
      <c r="AM573" s="15">
        <f t="shared" si="645"/>
        <v>0</v>
      </c>
      <c r="AN573" s="15">
        <f t="shared" si="645"/>
        <v>0</v>
      </c>
      <c r="AO573" s="15">
        <f t="shared" si="645"/>
        <v>0</v>
      </c>
      <c r="AP573" s="15">
        <f t="shared" si="645"/>
        <v>0</v>
      </c>
      <c r="AQ573" s="15">
        <f t="shared" si="645"/>
        <v>0</v>
      </c>
      <c r="AR573" s="15">
        <f t="shared" si="645"/>
        <v>0</v>
      </c>
      <c r="AT573" s="39" t="s">
        <v>192</v>
      </c>
      <c r="AU573" s="39" t="s">
        <v>57</v>
      </c>
      <c r="AV573" s="39" t="s">
        <v>57</v>
      </c>
      <c r="AW573" s="39" t="s">
        <v>57</v>
      </c>
      <c r="AX573" s="39" t="s">
        <v>57</v>
      </c>
      <c r="AY573" s="39" t="s">
        <v>57</v>
      </c>
      <c r="AZ573" s="39" t="s">
        <v>57</v>
      </c>
      <c r="BA573" s="39" t="s">
        <v>57</v>
      </c>
      <c r="BB573" s="39" t="s">
        <v>57</v>
      </c>
      <c r="BC573" s="39" t="s">
        <v>57</v>
      </c>
      <c r="BE573" s="8"/>
      <c r="BF573" s="8"/>
      <c r="BG573" s="8"/>
      <c r="BH573" s="8"/>
      <c r="BI573" s="8"/>
      <c r="BJ573" s="8"/>
      <c r="BK573" s="8"/>
      <c r="BL573" s="8"/>
      <c r="BM573" s="8"/>
      <c r="BN573" s="8"/>
    </row>
    <row r="574" spans="4:66" outlineLevel="1">
      <c r="D574" t="str">
        <f>INDEX($AT574:$BC574,MATCH(General!$F$14,$AT$4:$BC$4,0))</f>
        <v>Interest</v>
      </c>
      <c r="E574" s="11" t="str">
        <f>General!$F$16</f>
        <v>EUR</v>
      </c>
      <c r="F574" s="25">
        <f t="shared" si="644"/>
        <v>56250</v>
      </c>
      <c r="I574" s="15">
        <f>I569</f>
        <v>0</v>
      </c>
      <c r="J574" s="15">
        <f t="shared" ref="J574:AR574" si="646">J569</f>
        <v>0</v>
      </c>
      <c r="K574" s="15">
        <f t="shared" si="646"/>
        <v>7250</v>
      </c>
      <c r="L574" s="15">
        <f t="shared" si="646"/>
        <v>6750</v>
      </c>
      <c r="M574" s="15">
        <f t="shared" si="646"/>
        <v>6250</v>
      </c>
      <c r="N574" s="15">
        <f t="shared" si="646"/>
        <v>5750</v>
      </c>
      <c r="O574" s="15">
        <f t="shared" si="646"/>
        <v>5250</v>
      </c>
      <c r="P574" s="15">
        <f t="shared" si="646"/>
        <v>4750</v>
      </c>
      <c r="Q574" s="15">
        <f t="shared" si="646"/>
        <v>4250</v>
      </c>
      <c r="R574" s="15">
        <f t="shared" si="646"/>
        <v>3750</v>
      </c>
      <c r="S574" s="15">
        <f t="shared" si="646"/>
        <v>3250</v>
      </c>
      <c r="T574" s="15">
        <f t="shared" si="646"/>
        <v>2750</v>
      </c>
      <c r="U574" s="15">
        <f t="shared" si="646"/>
        <v>2250</v>
      </c>
      <c r="V574" s="15">
        <f t="shared" si="646"/>
        <v>1750</v>
      </c>
      <c r="W574" s="15">
        <f t="shared" si="646"/>
        <v>1250</v>
      </c>
      <c r="X574" s="15">
        <f t="shared" si="646"/>
        <v>750</v>
      </c>
      <c r="Y574" s="15">
        <f t="shared" si="646"/>
        <v>250</v>
      </c>
      <c r="Z574" s="15">
        <f t="shared" si="646"/>
        <v>0</v>
      </c>
      <c r="AA574" s="15">
        <f t="shared" si="646"/>
        <v>0</v>
      </c>
      <c r="AB574" s="15">
        <f t="shared" si="646"/>
        <v>0</v>
      </c>
      <c r="AC574" s="15">
        <f t="shared" si="646"/>
        <v>0</v>
      </c>
      <c r="AD574" s="15">
        <f t="shared" si="646"/>
        <v>0</v>
      </c>
      <c r="AE574" s="15">
        <f t="shared" si="646"/>
        <v>0</v>
      </c>
      <c r="AF574" s="15">
        <f t="shared" si="646"/>
        <v>0</v>
      </c>
      <c r="AG574" s="15">
        <f t="shared" si="646"/>
        <v>0</v>
      </c>
      <c r="AH574" s="15">
        <f t="shared" si="646"/>
        <v>0</v>
      </c>
      <c r="AI574" s="15">
        <f t="shared" si="646"/>
        <v>0</v>
      </c>
      <c r="AJ574" s="15">
        <f t="shared" si="646"/>
        <v>0</v>
      </c>
      <c r="AK574" s="15">
        <f t="shared" si="646"/>
        <v>0</v>
      </c>
      <c r="AL574" s="15">
        <f t="shared" si="646"/>
        <v>0</v>
      </c>
      <c r="AM574" s="15">
        <f t="shared" si="646"/>
        <v>0</v>
      </c>
      <c r="AN574" s="15">
        <f t="shared" si="646"/>
        <v>0</v>
      </c>
      <c r="AO574" s="15">
        <f t="shared" si="646"/>
        <v>0</v>
      </c>
      <c r="AP574" s="15">
        <f t="shared" si="646"/>
        <v>0</v>
      </c>
      <c r="AQ574" s="15">
        <f t="shared" si="646"/>
        <v>0</v>
      </c>
      <c r="AR574" s="15">
        <f t="shared" si="646"/>
        <v>0</v>
      </c>
      <c r="AT574" s="39" t="s">
        <v>167</v>
      </c>
      <c r="AU574" s="39" t="s">
        <v>57</v>
      </c>
      <c r="AV574" s="39" t="s">
        <v>57</v>
      </c>
      <c r="AW574" s="39" t="s">
        <v>57</v>
      </c>
      <c r="AX574" s="39" t="s">
        <v>57</v>
      </c>
      <c r="AY574" s="39" t="s">
        <v>57</v>
      </c>
      <c r="AZ574" s="39" t="s">
        <v>57</v>
      </c>
      <c r="BA574" s="39" t="s">
        <v>57</v>
      </c>
      <c r="BB574" s="39" t="s">
        <v>57</v>
      </c>
      <c r="BC574" s="39" t="s">
        <v>57</v>
      </c>
      <c r="BE574" s="8"/>
      <c r="BF574" s="8"/>
      <c r="BG574" s="8"/>
      <c r="BH574" s="8"/>
      <c r="BI574" s="8"/>
      <c r="BJ574" s="8"/>
      <c r="BK574" s="8"/>
      <c r="BL574" s="8"/>
      <c r="BM574" s="8"/>
      <c r="BN574" s="8"/>
    </row>
    <row r="575" spans="4:66" outlineLevel="1">
      <c r="D575" t="str">
        <f>INDEX($AT575:$BC575,MATCH(General!$F$14,$AT$4:$BC$4,0))</f>
        <v>Preparation costs</v>
      </c>
      <c r="E575" s="11" t="str">
        <f>General!$F$16</f>
        <v>EUR</v>
      </c>
      <c r="F575" s="25">
        <f t="shared" si="644"/>
        <v>0</v>
      </c>
      <c r="I575" s="15">
        <f>(Config!$F$7+1=Config!I$15)*$F541</f>
        <v>0</v>
      </c>
      <c r="J575" s="15">
        <f>(Config!$F$7+1=Config!J$15)*$F541</f>
        <v>0</v>
      </c>
      <c r="K575" s="15">
        <f>(Config!$F$7+1=Config!K$15)*$F541</f>
        <v>0</v>
      </c>
      <c r="L575" s="15">
        <f>(Config!$F$7+1=Config!L$15)*$F541</f>
        <v>0</v>
      </c>
      <c r="M575" s="15">
        <f>(Config!$F$7+1=Config!M$15)*$F541</f>
        <v>0</v>
      </c>
      <c r="N575" s="15">
        <f>(Config!$F$7+1=Config!N$15)*$F541</f>
        <v>0</v>
      </c>
      <c r="O575" s="15">
        <f>(Config!$F$7+1=Config!O$15)*$F541</f>
        <v>0</v>
      </c>
      <c r="P575" s="15">
        <f>(Config!$F$7+1=Config!P$15)*$F541</f>
        <v>0</v>
      </c>
      <c r="Q575" s="15">
        <f>(Config!$F$7+1=Config!Q$15)*$F541</f>
        <v>0</v>
      </c>
      <c r="R575" s="15">
        <f>(Config!$F$7+1=Config!R$15)*$F541</f>
        <v>0</v>
      </c>
      <c r="S575" s="15">
        <f>(Config!$F$7+1=Config!S$15)*$F541</f>
        <v>0</v>
      </c>
      <c r="T575" s="15">
        <f>(Config!$F$7+1=Config!T$15)*$F541</f>
        <v>0</v>
      </c>
      <c r="U575" s="15">
        <f>(Config!$F$7+1=Config!U$15)*$F541</f>
        <v>0</v>
      </c>
      <c r="V575" s="15">
        <f>(Config!$F$7+1=Config!V$15)*$F541</f>
        <v>0</v>
      </c>
      <c r="W575" s="15">
        <f>(Config!$F$7+1=Config!W$15)*$F541</f>
        <v>0</v>
      </c>
      <c r="X575" s="15">
        <f>(Config!$F$7+1=Config!X$15)*$F541</f>
        <v>0</v>
      </c>
      <c r="Y575" s="15">
        <f>(Config!$F$7+1=Config!Y$15)*$F541</f>
        <v>0</v>
      </c>
      <c r="Z575" s="15">
        <f>(Config!$F$7+1=Config!Z$15)*$F541</f>
        <v>0</v>
      </c>
      <c r="AA575" s="15">
        <f>(Config!$F$7+1=Config!AA$15)*$F541</f>
        <v>0</v>
      </c>
      <c r="AB575" s="15">
        <f>(Config!$F$7+1=Config!AB$15)*$F541</f>
        <v>0</v>
      </c>
      <c r="AC575" s="15">
        <f>(Config!$F$7+1=Config!AC$15)*$F541</f>
        <v>0</v>
      </c>
      <c r="AD575" s="15">
        <f>(Config!$F$7+1=Config!AD$15)*$F541</f>
        <v>0</v>
      </c>
      <c r="AE575" s="15">
        <f>(Config!$F$7+1=Config!AE$15)*$F541</f>
        <v>0</v>
      </c>
      <c r="AF575" s="15">
        <f>(Config!$F$7+1=Config!AF$15)*$F541</f>
        <v>0</v>
      </c>
      <c r="AG575" s="15">
        <f>(Config!$F$7+1=Config!AG$15)*$F541</f>
        <v>0</v>
      </c>
      <c r="AH575" s="15">
        <f>(Config!$F$7+1=Config!AH$15)*$F541</f>
        <v>0</v>
      </c>
      <c r="AI575" s="15">
        <f>(Config!$F$7+1=Config!AI$15)*$F541</f>
        <v>0</v>
      </c>
      <c r="AJ575" s="15">
        <f>(Config!$F$7+1=Config!AJ$15)*$F541</f>
        <v>0</v>
      </c>
      <c r="AK575" s="15">
        <f>(Config!$F$7+1=Config!AK$15)*$F541</f>
        <v>0</v>
      </c>
      <c r="AL575" s="15">
        <f>(Config!$F$7+1=Config!AL$15)*$F541</f>
        <v>0</v>
      </c>
      <c r="AM575" s="15">
        <f>(Config!$F$7+1=Config!AM$15)*$F541</f>
        <v>0</v>
      </c>
      <c r="AN575" s="15">
        <f>(Config!$F$7+1=Config!AN$15)*$F541</f>
        <v>0</v>
      </c>
      <c r="AO575" s="15">
        <f>(Config!$F$7+1=Config!AO$15)*$F541</f>
        <v>0</v>
      </c>
      <c r="AP575" s="15">
        <f>(Config!$F$7+1=Config!AP$15)*$F541</f>
        <v>0</v>
      </c>
      <c r="AQ575" s="15">
        <f>(Config!$F$7+1=Config!AQ$15)*$F541</f>
        <v>0</v>
      </c>
      <c r="AR575" s="15">
        <f>(Config!$F$7+1=Config!AR$15)*$F541</f>
        <v>0</v>
      </c>
      <c r="AT575" s="39" t="s">
        <v>168</v>
      </c>
      <c r="AU575" s="39" t="s">
        <v>57</v>
      </c>
      <c r="AV575" s="39" t="s">
        <v>57</v>
      </c>
      <c r="AW575" s="39" t="s">
        <v>57</v>
      </c>
      <c r="AX575" s="39" t="s">
        <v>57</v>
      </c>
      <c r="AY575" s="39" t="s">
        <v>57</v>
      </c>
      <c r="AZ575" s="39" t="s">
        <v>57</v>
      </c>
      <c r="BA575" s="39" t="s">
        <v>57</v>
      </c>
      <c r="BB575" s="39" t="s">
        <v>57</v>
      </c>
      <c r="BC575" s="39" t="s">
        <v>57</v>
      </c>
      <c r="BE575" s="8"/>
      <c r="BF575" s="8"/>
      <c r="BG575" s="8"/>
      <c r="BH575" s="8"/>
      <c r="BI575" s="8"/>
      <c r="BJ575" s="8"/>
      <c r="BK575" s="8"/>
      <c r="BL575" s="8"/>
      <c r="BM575" s="8"/>
      <c r="BN575" s="8"/>
    </row>
    <row r="576" spans="4:66" outlineLevel="1">
      <c r="D576" t="str">
        <f>INDEX($AT576:$BC576,MATCH(General!$F$14,$AT$4:$BC$4,0))</f>
        <v>Other financial costs</v>
      </c>
      <c r="E576" s="11" t="str">
        <f>General!$F$16</f>
        <v>EUR</v>
      </c>
      <c r="F576" s="25">
        <f t="shared" si="644"/>
        <v>0</v>
      </c>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T576" s="39" t="s">
        <v>169</v>
      </c>
      <c r="AU576" s="39" t="s">
        <v>57</v>
      </c>
      <c r="AV576" s="39" t="s">
        <v>57</v>
      </c>
      <c r="AW576" s="39" t="s">
        <v>57</v>
      </c>
      <c r="AX576" s="39" t="s">
        <v>57</v>
      </c>
      <c r="AY576" s="39" t="s">
        <v>57</v>
      </c>
      <c r="AZ576" s="39" t="s">
        <v>57</v>
      </c>
      <c r="BA576" s="39" t="s">
        <v>57</v>
      </c>
      <c r="BB576" s="39" t="s">
        <v>57</v>
      </c>
      <c r="BC576" s="39" t="s">
        <v>57</v>
      </c>
      <c r="BE576" s="8"/>
      <c r="BF576" s="8"/>
      <c r="BG576" s="8"/>
      <c r="BH576" s="8"/>
      <c r="BI576" s="8"/>
      <c r="BJ576" s="8"/>
      <c r="BK576" s="8"/>
      <c r="BL576" s="8"/>
      <c r="BM576" s="8"/>
      <c r="BN576" s="8"/>
    </row>
    <row r="577" spans="3:66" outlineLevel="1">
      <c r="E577" s="11"/>
    </row>
    <row r="578" spans="3:66" outlineLevel="1">
      <c r="C578" s="6" t="str">
        <f>INDEX($AT578:$BC578,MATCH(General!$F$14,$AT$4:$BC$4,0))</f>
        <v>Green loan</v>
      </c>
      <c r="D578" s="6"/>
      <c r="E578" s="13"/>
      <c r="F578" s="6"/>
      <c r="G578" s="6"/>
      <c r="H578" s="6"/>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c r="AG578" s="14"/>
      <c r="AH578" s="14"/>
      <c r="AI578" s="14"/>
      <c r="AJ578" s="14"/>
      <c r="AK578" s="14"/>
      <c r="AL578" s="14"/>
      <c r="AM578" s="14"/>
      <c r="AN578" s="14"/>
      <c r="AO578" s="14"/>
      <c r="AP578" s="14"/>
      <c r="AQ578" s="14"/>
      <c r="AR578" s="14"/>
      <c r="AT578" s="39" t="s">
        <v>171</v>
      </c>
      <c r="AU578" s="39" t="s">
        <v>57</v>
      </c>
      <c r="AV578" s="39" t="s">
        <v>57</v>
      </c>
      <c r="AW578" s="39" t="s">
        <v>57</v>
      </c>
      <c r="AX578" s="39" t="s">
        <v>57</v>
      </c>
      <c r="AY578" s="39" t="s">
        <v>57</v>
      </c>
      <c r="AZ578" s="39" t="s">
        <v>57</v>
      </c>
      <c r="BA578" s="39" t="s">
        <v>57</v>
      </c>
      <c r="BB578" s="39" t="s">
        <v>57</v>
      </c>
      <c r="BC578" s="39" t="s">
        <v>57</v>
      </c>
    </row>
    <row r="579" spans="3:66" outlineLevel="1">
      <c r="E579" s="11"/>
    </row>
    <row r="580" spans="3:66" outlineLevel="1">
      <c r="D580" s="2" t="str">
        <f>INDEX($AT580:$BC580,MATCH(General!$F$14,$AT$4:$BC$4,0))</f>
        <v>Preparation costs related to the type of financing</v>
      </c>
      <c r="E580" s="17" t="str">
        <f>General!$F$16</f>
        <v>EUR</v>
      </c>
      <c r="F580" s="28">
        <f>SUM(F581:F582)</f>
        <v>0</v>
      </c>
      <c r="AT580" s="39" t="s">
        <v>91</v>
      </c>
      <c r="AU580" s="39" t="s">
        <v>57</v>
      </c>
      <c r="AV580" s="39" t="s">
        <v>57</v>
      </c>
      <c r="AW580" s="39" t="s">
        <v>57</v>
      </c>
      <c r="AX580" s="39" t="s">
        <v>57</v>
      </c>
      <c r="AY580" s="39" t="s">
        <v>57</v>
      </c>
      <c r="AZ580" s="39" t="s">
        <v>57</v>
      </c>
      <c r="BA580" s="39" t="s">
        <v>57</v>
      </c>
      <c r="BB580" s="39" t="s">
        <v>57</v>
      </c>
      <c r="BC580" s="39" t="s">
        <v>57</v>
      </c>
      <c r="BE580" s="8"/>
      <c r="BF580" s="8"/>
      <c r="BG580" s="8"/>
      <c r="BH580" s="8"/>
      <c r="BI580" s="8"/>
      <c r="BJ580" s="8"/>
      <c r="BK580" s="8"/>
      <c r="BL580" s="8"/>
      <c r="BM580" s="8"/>
      <c r="BN580" s="8"/>
    </row>
    <row r="581" spans="3:66" outlineLevel="1">
      <c r="D581" t="str">
        <f>INDEX($AT581:$BC581,MATCH(General!$F$14,$AT$4:$BC$4,0))</f>
        <v>Investment plan</v>
      </c>
      <c r="E581" s="11" t="str">
        <f>General!$F$16</f>
        <v>EUR</v>
      </c>
      <c r="F581" s="105">
        <f>Fin!F58</f>
        <v>0</v>
      </c>
      <c r="AT581" s="39" t="s">
        <v>151</v>
      </c>
      <c r="AU581" s="39" t="s">
        <v>57</v>
      </c>
      <c r="AV581" s="39" t="s">
        <v>57</v>
      </c>
      <c r="AW581" s="39" t="s">
        <v>57</v>
      </c>
      <c r="AX581" s="39" t="s">
        <v>57</v>
      </c>
      <c r="AY581" s="39" t="s">
        <v>57</v>
      </c>
      <c r="AZ581" s="39" t="s">
        <v>57</v>
      </c>
      <c r="BA581" s="39" t="s">
        <v>57</v>
      </c>
      <c r="BB581" s="39" t="s">
        <v>57</v>
      </c>
      <c r="BC581" s="39" t="s">
        <v>57</v>
      </c>
      <c r="BE581" s="8"/>
      <c r="BF581" s="8"/>
      <c r="BG581" s="8"/>
      <c r="BH581" s="8"/>
      <c r="BI581" s="8"/>
      <c r="BJ581" s="8"/>
      <c r="BK581" s="8"/>
      <c r="BL581" s="8"/>
      <c r="BM581" s="8"/>
      <c r="BN581" s="8"/>
    </row>
    <row r="582" spans="3:66" outlineLevel="1">
      <c r="D582" t="str">
        <f>INDEX($AT582:$BC582,MATCH(General!$F$14,$AT$4:$BC$4,0))</f>
        <v>Other costs</v>
      </c>
      <c r="E582" s="11" t="str">
        <f>General!$F$16</f>
        <v>EUR</v>
      </c>
      <c r="F582" s="105">
        <f>Fin!F59</f>
        <v>0</v>
      </c>
      <c r="AT582" s="39" t="s">
        <v>94</v>
      </c>
      <c r="AU582" s="39" t="s">
        <v>57</v>
      </c>
      <c r="AV582" s="39" t="s">
        <v>57</v>
      </c>
      <c r="AW582" s="39" t="s">
        <v>57</v>
      </c>
      <c r="AX582" s="39" t="s">
        <v>57</v>
      </c>
      <c r="AY582" s="39" t="s">
        <v>57</v>
      </c>
      <c r="AZ582" s="39" t="s">
        <v>57</v>
      </c>
      <c r="BA582" s="39" t="s">
        <v>57</v>
      </c>
      <c r="BB582" s="39" t="s">
        <v>57</v>
      </c>
      <c r="BC582" s="39" t="s">
        <v>57</v>
      </c>
      <c r="BE582" s="8"/>
      <c r="BF582" s="8"/>
      <c r="BG582" s="8"/>
      <c r="BH582" s="8"/>
      <c r="BI582" s="8"/>
      <c r="BJ582" s="8"/>
      <c r="BK582" s="8"/>
      <c r="BL582" s="8"/>
      <c r="BM582" s="8"/>
      <c r="BN582" s="8"/>
    </row>
    <row r="583" spans="3:66" outlineLevel="1">
      <c r="E583" s="11"/>
    </row>
    <row r="584" spans="3:66" outlineLevel="1">
      <c r="D584" s="2" t="str">
        <f>INDEX($AT584:$BC584,MATCH(General!$F$14,$AT$4:$BC$4,0))</f>
        <v>Financing conditions</v>
      </c>
      <c r="E584" s="11"/>
      <c r="AT584" s="39" t="s">
        <v>162</v>
      </c>
      <c r="AU584" s="39" t="s">
        <v>57</v>
      </c>
      <c r="AV584" s="39" t="s">
        <v>57</v>
      </c>
      <c r="AW584" s="39" t="s">
        <v>57</v>
      </c>
      <c r="AX584" s="39" t="s">
        <v>57</v>
      </c>
      <c r="AY584" s="39" t="s">
        <v>57</v>
      </c>
      <c r="AZ584" s="39" t="s">
        <v>57</v>
      </c>
      <c r="BA584" s="39" t="s">
        <v>57</v>
      </c>
      <c r="BB584" s="39" t="s">
        <v>57</v>
      </c>
      <c r="BC584" s="39" t="s">
        <v>57</v>
      </c>
    </row>
    <row r="585" spans="3:66" outlineLevel="1">
      <c r="D585" t="str">
        <f>INDEX($AT585:$BC585,MATCH(General!$F$14,$AT$4:$BC$4,0))</f>
        <v>Green loan</v>
      </c>
      <c r="E585" s="11"/>
      <c r="AT585" s="39" t="s">
        <v>171</v>
      </c>
      <c r="AU585" s="39" t="s">
        <v>57</v>
      </c>
      <c r="AV585" s="39" t="s">
        <v>57</v>
      </c>
      <c r="AW585" s="39" t="s">
        <v>57</v>
      </c>
      <c r="AX585" s="39" t="s">
        <v>57</v>
      </c>
      <c r="AY585" s="39" t="s">
        <v>57</v>
      </c>
      <c r="AZ585" s="39" t="s">
        <v>57</v>
      </c>
      <c r="BA585" s="39" t="s">
        <v>57</v>
      </c>
      <c r="BB585" s="39" t="s">
        <v>57</v>
      </c>
      <c r="BC585" s="39" t="s">
        <v>57</v>
      </c>
    </row>
    <row r="586" spans="3:66" ht="12" outlineLevel="1">
      <c r="D586" s="21" t="str">
        <f>INDEX($AT586:$BC586,MATCH(General!$F$14,$AT$4:$BC$4,0))</f>
        <v>Entity granting a financing</v>
      </c>
      <c r="E586" s="18" t="str">
        <f>INDEX($BC586:$BL586,MATCH(General!$F$14,$BC$4:$BL$4,0))</f>
        <v>text</v>
      </c>
      <c r="F586" s="111" t="str">
        <f>Fin!F62</f>
        <v>Public</v>
      </c>
      <c r="AT586" s="39" t="s">
        <v>170</v>
      </c>
      <c r="AU586" s="39" t="s">
        <v>57</v>
      </c>
      <c r="AV586" s="39" t="s">
        <v>57</v>
      </c>
      <c r="AW586" s="39" t="s">
        <v>57</v>
      </c>
      <c r="AX586" s="39" t="s">
        <v>57</v>
      </c>
      <c r="AY586" s="39" t="s">
        <v>57</v>
      </c>
      <c r="AZ586" s="39" t="s">
        <v>57</v>
      </c>
      <c r="BA586" s="39" t="s">
        <v>57</v>
      </c>
      <c r="BB586" s="39" t="s">
        <v>57</v>
      </c>
      <c r="BC586" s="39" t="s">
        <v>57</v>
      </c>
      <c r="BE586" s="39" t="s">
        <v>107</v>
      </c>
      <c r="BF586" s="39" t="s">
        <v>199</v>
      </c>
      <c r="BG586" s="39" t="s">
        <v>57</v>
      </c>
      <c r="BH586" s="39" t="s">
        <v>57</v>
      </c>
      <c r="BI586" s="39" t="s">
        <v>57</v>
      </c>
      <c r="BJ586" s="39" t="s">
        <v>57</v>
      </c>
      <c r="BK586" s="39" t="s">
        <v>57</v>
      </c>
      <c r="BL586" s="39" t="s">
        <v>57</v>
      </c>
      <c r="BM586" s="39" t="s">
        <v>57</v>
      </c>
      <c r="BN586" s="39" t="s">
        <v>57</v>
      </c>
    </row>
    <row r="587" spans="3:66" ht="12" outlineLevel="1">
      <c r="D587" s="21" t="str">
        <f>INDEX($AT587:$BC587,MATCH(General!$F$14,$AT$4:$BC$4,0))</f>
        <v>Is public investment financed with EU funds?</v>
      </c>
      <c r="E587" s="18" t="str">
        <f>INDEX($BC587:$BL587,MATCH(General!$F$14,$BC$4:$BL$4,0))</f>
        <v>text</v>
      </c>
      <c r="F587" s="111" t="str">
        <f>Fin!F63</f>
        <v>Yes</v>
      </c>
      <c r="AT587" s="39" t="s">
        <v>454</v>
      </c>
      <c r="AU587" s="39" t="s">
        <v>57</v>
      </c>
      <c r="AV587" s="39" t="s">
        <v>57</v>
      </c>
      <c r="AW587" s="39" t="s">
        <v>57</v>
      </c>
      <c r="AX587" s="39" t="s">
        <v>57</v>
      </c>
      <c r="AY587" s="39" t="s">
        <v>57</v>
      </c>
      <c r="AZ587" s="39" t="s">
        <v>57</v>
      </c>
      <c r="BA587" s="39" t="s">
        <v>57</v>
      </c>
      <c r="BB587" s="39" t="s">
        <v>57</v>
      </c>
      <c r="BC587" s="39" t="s">
        <v>57</v>
      </c>
      <c r="BE587" s="39" t="s">
        <v>107</v>
      </c>
      <c r="BF587" s="39" t="s">
        <v>199</v>
      </c>
      <c r="BG587" s="39" t="s">
        <v>57</v>
      </c>
      <c r="BH587" s="39" t="s">
        <v>57</v>
      </c>
      <c r="BI587" s="39" t="s">
        <v>57</v>
      </c>
      <c r="BJ587" s="39" t="s">
        <v>57</v>
      </c>
      <c r="BK587" s="39" t="s">
        <v>57</v>
      </c>
      <c r="BL587" s="39" t="s">
        <v>57</v>
      </c>
      <c r="BM587" s="39" t="s">
        <v>57</v>
      </c>
      <c r="BN587" s="39" t="s">
        <v>57</v>
      </c>
    </row>
    <row r="588" spans="3:66" ht="12" outlineLevel="1">
      <c r="D588" s="21" t="str">
        <f>INDEX($AT588:$BC588,MATCH(General!$F$14,$AT$4:$BC$4,0))</f>
        <v>Interest rate per annum</v>
      </c>
      <c r="E588" s="18" t="str">
        <f>INDEX($BC588:$BL588,MATCH(General!$F$14,$BC$4:$BL$4,0))</f>
        <v>%</v>
      </c>
      <c r="F588" s="109">
        <f>Fin!F64</f>
        <v>4.4999999999999998E-2</v>
      </c>
      <c r="AT588" s="39" t="s">
        <v>156</v>
      </c>
      <c r="AU588" s="39" t="s">
        <v>57</v>
      </c>
      <c r="AV588" s="39" t="s">
        <v>57</v>
      </c>
      <c r="AW588" s="39" t="s">
        <v>57</v>
      </c>
      <c r="AX588" s="39" t="s">
        <v>57</v>
      </c>
      <c r="AY588" s="39" t="s">
        <v>57</v>
      </c>
      <c r="AZ588" s="39" t="s">
        <v>57</v>
      </c>
      <c r="BA588" s="39" t="s">
        <v>57</v>
      </c>
      <c r="BB588" s="39" t="s">
        <v>57</v>
      </c>
      <c r="BC588" s="39" t="s">
        <v>57</v>
      </c>
      <c r="BE588" s="39" t="s">
        <v>21</v>
      </c>
      <c r="BF588" s="39" t="s">
        <v>21</v>
      </c>
      <c r="BG588" s="39" t="s">
        <v>57</v>
      </c>
      <c r="BH588" s="39" t="s">
        <v>57</v>
      </c>
      <c r="BI588" s="39" t="s">
        <v>57</v>
      </c>
      <c r="BJ588" s="39" t="s">
        <v>57</v>
      </c>
      <c r="BK588" s="39" t="s">
        <v>57</v>
      </c>
      <c r="BL588" s="39" t="s">
        <v>57</v>
      </c>
      <c r="BM588" s="39" t="s">
        <v>57</v>
      </c>
      <c r="BN588" s="39" t="s">
        <v>57</v>
      </c>
    </row>
    <row r="589" spans="3:66" ht="12" outlineLevel="1">
      <c r="D589" s="21" t="str">
        <f>INDEX($AT589:$BC589,MATCH(General!$F$14,$AT$4:$BC$4,0))</f>
        <v>Tenor</v>
      </c>
      <c r="E589" s="18" t="str">
        <f>INDEX($BC589:$BL589,MATCH(General!$F$14,$BC$4:$BL$4,0))</f>
        <v>years</v>
      </c>
      <c r="F589" s="111">
        <f>Fin!F65</f>
        <v>10</v>
      </c>
      <c r="AT589" s="39" t="s">
        <v>152</v>
      </c>
      <c r="AU589" s="39" t="s">
        <v>57</v>
      </c>
      <c r="AV589" s="39" t="s">
        <v>57</v>
      </c>
      <c r="AW589" s="39" t="s">
        <v>57</v>
      </c>
      <c r="AX589" s="39" t="s">
        <v>57</v>
      </c>
      <c r="AY589" s="39" t="s">
        <v>57</v>
      </c>
      <c r="AZ589" s="39" t="s">
        <v>57</v>
      </c>
      <c r="BA589" s="39" t="s">
        <v>57</v>
      </c>
      <c r="BB589" s="39" t="s">
        <v>57</v>
      </c>
      <c r="BC589" s="39" t="s">
        <v>57</v>
      </c>
      <c r="BE589" s="39" t="s">
        <v>96</v>
      </c>
      <c r="BF589" s="39" t="s">
        <v>146</v>
      </c>
      <c r="BG589" s="39" t="s">
        <v>57</v>
      </c>
      <c r="BH589" s="39" t="s">
        <v>57</v>
      </c>
      <c r="BI589" s="39" t="s">
        <v>57</v>
      </c>
      <c r="BJ589" s="39" t="s">
        <v>57</v>
      </c>
      <c r="BK589" s="39" t="s">
        <v>57</v>
      </c>
      <c r="BL589" s="39" t="s">
        <v>57</v>
      </c>
      <c r="BM589" s="39" t="s">
        <v>57</v>
      </c>
      <c r="BN589" s="39" t="s">
        <v>57</v>
      </c>
    </row>
    <row r="590" spans="3:66" ht="12" outlineLevel="1">
      <c r="D590" s="21" t="str">
        <f>INDEX($AT590:$BC590,MATCH(General!$F$14,$AT$4:$BC$4,0))</f>
        <v>Capital repayment per annum</v>
      </c>
      <c r="E590" s="18" t="str">
        <f>General!$F$16</f>
        <v>EUR</v>
      </c>
      <c r="F590" s="44">
        <f>IFERROR(F593/F589,0)</f>
        <v>30000</v>
      </c>
      <c r="AT590" s="39" t="s">
        <v>155</v>
      </c>
      <c r="AU590" s="39" t="s">
        <v>57</v>
      </c>
      <c r="AV590" s="39" t="s">
        <v>57</v>
      </c>
      <c r="AW590" s="39" t="s">
        <v>57</v>
      </c>
      <c r="AX590" s="39" t="s">
        <v>57</v>
      </c>
      <c r="AY590" s="39" t="s">
        <v>57</v>
      </c>
      <c r="AZ590" s="39" t="s">
        <v>57</v>
      </c>
      <c r="BA590" s="39" t="s">
        <v>57</v>
      </c>
      <c r="BB590" s="39" t="s">
        <v>57</v>
      </c>
      <c r="BC590" s="39" t="s">
        <v>57</v>
      </c>
      <c r="BE590" s="8"/>
      <c r="BF590" s="8"/>
      <c r="BG590" s="8"/>
      <c r="BH590" s="8"/>
      <c r="BI590" s="8"/>
      <c r="BJ590" s="8"/>
      <c r="BK590" s="8"/>
      <c r="BL590" s="8"/>
      <c r="BM590" s="8"/>
      <c r="BN590" s="8"/>
    </row>
    <row r="591" spans="3:66" outlineLevel="1">
      <c r="E591" s="11"/>
    </row>
    <row r="592" spans="3:66" outlineLevel="1">
      <c r="D592" s="2" t="str">
        <f>INDEX($AT592:$BC592,MATCH(General!$F$14,$AT$4:$BC$4,0))</f>
        <v>Sources of financing</v>
      </c>
      <c r="E592" s="17" t="str">
        <f>General!$F$16</f>
        <v>EUR</v>
      </c>
      <c r="F592" s="28">
        <f>SUM(I592:AR592)</f>
        <v>300000</v>
      </c>
      <c r="I592" s="16">
        <f>IF(General!$F$26=1,I$89,I$91)</f>
        <v>30000</v>
      </c>
      <c r="J592" s="16">
        <f>IF(General!$F$26=1,J$89,J$91)</f>
        <v>270000</v>
      </c>
      <c r="K592" s="16">
        <f>IF(General!$F$26=1,K$89,K$91)</f>
        <v>0</v>
      </c>
      <c r="L592" s="16">
        <f>IF(General!$F$26=1,L$89,L$91)</f>
        <v>0</v>
      </c>
      <c r="M592" s="16">
        <f>IF(General!$F$26=1,M$89,M$91)</f>
        <v>0</v>
      </c>
      <c r="N592" s="16">
        <f>IF(General!$F$26=1,N$89,N$91)</f>
        <v>0</v>
      </c>
      <c r="O592" s="16">
        <f>IF(General!$F$26=1,O$89,O$91)</f>
        <v>0</v>
      </c>
      <c r="P592" s="16">
        <f>IF(General!$F$26=1,P$89,P$91)</f>
        <v>0</v>
      </c>
      <c r="Q592" s="16">
        <f>IF(General!$F$26=1,Q$89,Q$91)</f>
        <v>0</v>
      </c>
      <c r="R592" s="16">
        <f>IF(General!$F$26=1,R$89,R$91)</f>
        <v>0</v>
      </c>
      <c r="S592" s="16">
        <f>IF(General!$F$26=1,S$89,S$91)</f>
        <v>0</v>
      </c>
      <c r="T592" s="16">
        <f>IF(General!$F$26=1,T$89,T$91)</f>
        <v>0</v>
      </c>
      <c r="U592" s="16">
        <f>IF(General!$F$26=1,U$89,U$91)</f>
        <v>0</v>
      </c>
      <c r="V592" s="16">
        <f>IF(General!$F$26=1,V$89,V$91)</f>
        <v>0</v>
      </c>
      <c r="W592" s="16">
        <f>IF(General!$F$26=1,W$89,W$91)</f>
        <v>0</v>
      </c>
      <c r="X592" s="16">
        <f>IF(General!$F$26=1,X$89,X$91)</f>
        <v>0</v>
      </c>
      <c r="Y592" s="16">
        <f>IF(General!$F$26=1,Y$89,Y$91)</f>
        <v>0</v>
      </c>
      <c r="Z592" s="16">
        <f>IF(General!$F$26=1,Z$89,Z$91)</f>
        <v>0</v>
      </c>
      <c r="AA592" s="16">
        <f>IF(General!$F$26=1,AA$89,AA$91)</f>
        <v>0</v>
      </c>
      <c r="AB592" s="16">
        <f>IF(General!$F$26=1,AB$89,AB$91)</f>
        <v>0</v>
      </c>
      <c r="AC592" s="16">
        <f>IF(General!$F$26=1,AC$89,AC$91)</f>
        <v>0</v>
      </c>
      <c r="AD592" s="16">
        <f>IF(General!$F$26=1,AD$89,AD$91)</f>
        <v>0</v>
      </c>
      <c r="AE592" s="16">
        <f>IF(General!$F$26=1,AE$89,AE$91)</f>
        <v>0</v>
      </c>
      <c r="AF592" s="16">
        <f>IF(General!$F$26=1,AF$89,AF$91)</f>
        <v>0</v>
      </c>
      <c r="AG592" s="16">
        <f>IF(General!$F$26=1,AG$89,AG$91)</f>
        <v>0</v>
      </c>
      <c r="AH592" s="16">
        <f>IF(General!$F$26=1,AH$89,AH$91)</f>
        <v>0</v>
      </c>
      <c r="AI592" s="16">
        <f>IF(General!$F$26=1,AI$89,AI$91)</f>
        <v>0</v>
      </c>
      <c r="AJ592" s="16">
        <f>IF(General!$F$26=1,AJ$89,AJ$91)</f>
        <v>0</v>
      </c>
      <c r="AK592" s="16">
        <f>IF(General!$F$26=1,AK$89,AK$91)</f>
        <v>0</v>
      </c>
      <c r="AL592" s="16">
        <f>IF(General!$F$26=1,AL$89,AL$91)</f>
        <v>0</v>
      </c>
      <c r="AM592" s="16">
        <f>IF(General!$F$26=1,AM$89,AM$91)</f>
        <v>0</v>
      </c>
      <c r="AN592" s="16">
        <f>IF(General!$F$26=1,AN$89,AN$91)</f>
        <v>0</v>
      </c>
      <c r="AO592" s="16">
        <f>IF(General!$F$26=1,AO$89,AO$91)</f>
        <v>0</v>
      </c>
      <c r="AP592" s="16">
        <f>IF(General!$F$26=1,AP$89,AP$91)</f>
        <v>0</v>
      </c>
      <c r="AQ592" s="16">
        <f>IF(General!$F$26=1,AQ$89,AQ$91)</f>
        <v>0</v>
      </c>
      <c r="AR592" s="16">
        <f>IF(General!$F$26=1,AR$89,AR$91)</f>
        <v>0</v>
      </c>
      <c r="AT592" s="39" t="s">
        <v>100</v>
      </c>
      <c r="AU592" s="39" t="s">
        <v>57</v>
      </c>
      <c r="AV592" s="39" t="s">
        <v>57</v>
      </c>
      <c r="AW592" s="39" t="s">
        <v>57</v>
      </c>
      <c r="AX592" s="39" t="s">
        <v>57</v>
      </c>
      <c r="AY592" s="39" t="s">
        <v>57</v>
      </c>
      <c r="AZ592" s="39" t="s">
        <v>57</v>
      </c>
      <c r="BA592" s="39" t="s">
        <v>57</v>
      </c>
      <c r="BB592" s="39" t="s">
        <v>57</v>
      </c>
      <c r="BC592" s="39" t="s">
        <v>57</v>
      </c>
      <c r="BE592" s="8"/>
      <c r="BF592" s="8"/>
      <c r="BG592" s="8"/>
      <c r="BH592" s="8"/>
      <c r="BI592" s="8"/>
      <c r="BJ592" s="8"/>
      <c r="BK592" s="8"/>
      <c r="BL592" s="8"/>
      <c r="BM592" s="8"/>
      <c r="BN592" s="8"/>
    </row>
    <row r="593" spans="4:66" outlineLevel="1">
      <c r="D593" t="str">
        <f>INDEX($AT593:$BC593,MATCH(General!$F$14,$AT$4:$BC$4,0))</f>
        <v>Green loan</v>
      </c>
      <c r="E593" s="11" t="str">
        <f>General!$F$16</f>
        <v>EUR</v>
      </c>
      <c r="F593" s="25">
        <f t="shared" ref="F593" si="647">SUM(I593:AR593)</f>
        <v>300000</v>
      </c>
      <c r="I593" s="15">
        <f>IF(General!$F$26=1,I$89,I$91)</f>
        <v>30000</v>
      </c>
      <c r="J593" s="15">
        <f>IF(General!$F$26=1,J$89,J$91)</f>
        <v>270000</v>
      </c>
      <c r="K593" s="15">
        <f>IF(General!$F$26=1,K$89,K$91)</f>
        <v>0</v>
      </c>
      <c r="L593" s="15">
        <f>IF(General!$F$26=1,L$89,L$91)</f>
        <v>0</v>
      </c>
      <c r="M593" s="15">
        <f>IF(General!$F$26=1,M$89,M$91)</f>
        <v>0</v>
      </c>
      <c r="N593" s="15">
        <f>IF(General!$F$26=1,N$89,N$91)</f>
        <v>0</v>
      </c>
      <c r="O593" s="15">
        <f>IF(General!$F$26=1,O$89,O$91)</f>
        <v>0</v>
      </c>
      <c r="P593" s="15">
        <f>IF(General!$F$26=1,P$89,P$91)</f>
        <v>0</v>
      </c>
      <c r="Q593" s="15">
        <f>IF(General!$F$26=1,Q$89,Q$91)</f>
        <v>0</v>
      </c>
      <c r="R593" s="15">
        <f>IF(General!$F$26=1,R$89,R$91)</f>
        <v>0</v>
      </c>
      <c r="S593" s="15">
        <f>IF(General!$F$26=1,S$89,S$91)</f>
        <v>0</v>
      </c>
      <c r="T593" s="15">
        <f>IF(General!$F$26=1,T$89,T$91)</f>
        <v>0</v>
      </c>
      <c r="U593" s="15">
        <f>IF(General!$F$26=1,U$89,U$91)</f>
        <v>0</v>
      </c>
      <c r="V593" s="15">
        <f>IF(General!$F$26=1,V$89,V$91)</f>
        <v>0</v>
      </c>
      <c r="W593" s="15">
        <f>IF(General!$F$26=1,W$89,W$91)</f>
        <v>0</v>
      </c>
      <c r="X593" s="15">
        <f>IF(General!$F$26=1,X$89,X$91)</f>
        <v>0</v>
      </c>
      <c r="Y593" s="15">
        <f>IF(General!$F$26=1,Y$89,Y$91)</f>
        <v>0</v>
      </c>
      <c r="Z593" s="15">
        <f>IF(General!$F$26=1,Z$89,Z$91)</f>
        <v>0</v>
      </c>
      <c r="AA593" s="15">
        <f>IF(General!$F$26=1,AA$89,AA$91)</f>
        <v>0</v>
      </c>
      <c r="AB593" s="15">
        <f>IF(General!$F$26=1,AB$89,AB$91)</f>
        <v>0</v>
      </c>
      <c r="AC593" s="15">
        <f>IF(General!$F$26=1,AC$89,AC$91)</f>
        <v>0</v>
      </c>
      <c r="AD593" s="15">
        <f>IF(General!$F$26=1,AD$89,AD$91)</f>
        <v>0</v>
      </c>
      <c r="AE593" s="15">
        <f>IF(General!$F$26=1,AE$89,AE$91)</f>
        <v>0</v>
      </c>
      <c r="AF593" s="15">
        <f>IF(General!$F$26=1,AF$89,AF$91)</f>
        <v>0</v>
      </c>
      <c r="AG593" s="15">
        <f>IF(General!$F$26=1,AG$89,AG$91)</f>
        <v>0</v>
      </c>
      <c r="AH593" s="15">
        <f>IF(General!$F$26=1,AH$89,AH$91)</f>
        <v>0</v>
      </c>
      <c r="AI593" s="15">
        <f>IF(General!$F$26=1,AI$89,AI$91)</f>
        <v>0</v>
      </c>
      <c r="AJ593" s="15">
        <f>IF(General!$F$26=1,AJ$89,AJ$91)</f>
        <v>0</v>
      </c>
      <c r="AK593" s="15">
        <f>IF(General!$F$26=1,AK$89,AK$91)</f>
        <v>0</v>
      </c>
      <c r="AL593" s="15">
        <f>IF(General!$F$26=1,AL$89,AL$91)</f>
        <v>0</v>
      </c>
      <c r="AM593" s="15">
        <f>IF(General!$F$26=1,AM$89,AM$91)</f>
        <v>0</v>
      </c>
      <c r="AN593" s="15">
        <f>IF(General!$F$26=1,AN$89,AN$91)</f>
        <v>0</v>
      </c>
      <c r="AO593" s="15">
        <f>IF(General!$F$26=1,AO$89,AO$91)</f>
        <v>0</v>
      </c>
      <c r="AP593" s="15">
        <f>IF(General!$F$26=1,AP$89,AP$91)</f>
        <v>0</v>
      </c>
      <c r="AQ593" s="15">
        <f>IF(General!$F$26=1,AQ$89,AQ$91)</f>
        <v>0</v>
      </c>
      <c r="AR593" s="15">
        <f>IF(General!$F$26=1,AR$89,AR$91)</f>
        <v>0</v>
      </c>
      <c r="AT593" s="39" t="s">
        <v>171</v>
      </c>
      <c r="AU593" s="39" t="s">
        <v>57</v>
      </c>
      <c r="AV593" s="39" t="s">
        <v>57</v>
      </c>
      <c r="AW593" s="39" t="s">
        <v>57</v>
      </c>
      <c r="AX593" s="39" t="s">
        <v>57</v>
      </c>
      <c r="AY593" s="39" t="s">
        <v>57</v>
      </c>
      <c r="AZ593" s="39" t="s">
        <v>57</v>
      </c>
      <c r="BA593" s="39" t="s">
        <v>57</v>
      </c>
      <c r="BB593" s="39" t="s">
        <v>57</v>
      </c>
      <c r="BC593" s="39" t="s">
        <v>57</v>
      </c>
      <c r="BE593" s="8"/>
      <c r="BF593" s="8"/>
      <c r="BG593" s="8"/>
      <c r="BH593" s="8"/>
      <c r="BI593" s="8"/>
      <c r="BJ593" s="8"/>
      <c r="BK593" s="8"/>
      <c r="BL593" s="8"/>
      <c r="BM593" s="8"/>
      <c r="BN593" s="8"/>
    </row>
    <row r="594" spans="4:66" outlineLevel="1">
      <c r="E594" s="11"/>
    </row>
    <row r="595" spans="4:66" outlineLevel="1">
      <c r="D595" s="2" t="str">
        <f>INDEX($AT595:$BC595,MATCH(General!$F$14,$AT$4:$BC$4,0))</f>
        <v>Sources of financing - structure</v>
      </c>
      <c r="E595" s="17" t="str">
        <f>INDEX($BC595:$BL595,MATCH(General!$F$14,$BC$4:$BL$4,0))</f>
        <v>%</v>
      </c>
      <c r="F595" s="157">
        <f>IFERROR(F592/F$592,0)</f>
        <v>1</v>
      </c>
      <c r="I595" s="156">
        <f>IFERROR(I592/I$592,0)</f>
        <v>1</v>
      </c>
      <c r="J595" s="156">
        <f t="shared" ref="J595:AR595" si="648">IFERROR(J592/J$592,0)</f>
        <v>1</v>
      </c>
      <c r="K595" s="156">
        <f t="shared" si="648"/>
        <v>0</v>
      </c>
      <c r="L595" s="156">
        <f t="shared" si="648"/>
        <v>0</v>
      </c>
      <c r="M595" s="156">
        <f t="shared" si="648"/>
        <v>0</v>
      </c>
      <c r="N595" s="156">
        <f t="shared" si="648"/>
        <v>0</v>
      </c>
      <c r="O595" s="156">
        <f t="shared" si="648"/>
        <v>0</v>
      </c>
      <c r="P595" s="156">
        <f t="shared" si="648"/>
        <v>0</v>
      </c>
      <c r="Q595" s="156">
        <f t="shared" si="648"/>
        <v>0</v>
      </c>
      <c r="R595" s="156">
        <f t="shared" si="648"/>
        <v>0</v>
      </c>
      <c r="S595" s="156">
        <f t="shared" si="648"/>
        <v>0</v>
      </c>
      <c r="T595" s="156">
        <f t="shared" si="648"/>
        <v>0</v>
      </c>
      <c r="U595" s="156">
        <f t="shared" si="648"/>
        <v>0</v>
      </c>
      <c r="V595" s="156">
        <f t="shared" si="648"/>
        <v>0</v>
      </c>
      <c r="W595" s="156">
        <f t="shared" si="648"/>
        <v>0</v>
      </c>
      <c r="X595" s="156">
        <f t="shared" si="648"/>
        <v>0</v>
      </c>
      <c r="Y595" s="156">
        <f t="shared" si="648"/>
        <v>0</v>
      </c>
      <c r="Z595" s="156">
        <f t="shared" si="648"/>
        <v>0</v>
      </c>
      <c r="AA595" s="156">
        <f t="shared" si="648"/>
        <v>0</v>
      </c>
      <c r="AB595" s="156">
        <f t="shared" si="648"/>
        <v>0</v>
      </c>
      <c r="AC595" s="156">
        <f t="shared" si="648"/>
        <v>0</v>
      </c>
      <c r="AD595" s="156">
        <f t="shared" si="648"/>
        <v>0</v>
      </c>
      <c r="AE595" s="156">
        <f t="shared" si="648"/>
        <v>0</v>
      </c>
      <c r="AF595" s="156">
        <f t="shared" si="648"/>
        <v>0</v>
      </c>
      <c r="AG595" s="156">
        <f t="shared" si="648"/>
        <v>0</v>
      </c>
      <c r="AH595" s="156">
        <f t="shared" si="648"/>
        <v>0</v>
      </c>
      <c r="AI595" s="156">
        <f t="shared" si="648"/>
        <v>0</v>
      </c>
      <c r="AJ595" s="156">
        <f t="shared" si="648"/>
        <v>0</v>
      </c>
      <c r="AK595" s="156">
        <f t="shared" si="648"/>
        <v>0</v>
      </c>
      <c r="AL595" s="156">
        <f t="shared" si="648"/>
        <v>0</v>
      </c>
      <c r="AM595" s="156">
        <f t="shared" si="648"/>
        <v>0</v>
      </c>
      <c r="AN595" s="156">
        <f t="shared" si="648"/>
        <v>0</v>
      </c>
      <c r="AO595" s="156">
        <f t="shared" si="648"/>
        <v>0</v>
      </c>
      <c r="AP595" s="156">
        <f t="shared" si="648"/>
        <v>0</v>
      </c>
      <c r="AQ595" s="156">
        <f t="shared" si="648"/>
        <v>0</v>
      </c>
      <c r="AR595" s="156">
        <f t="shared" si="648"/>
        <v>0</v>
      </c>
      <c r="AT595" s="39" t="s">
        <v>565</v>
      </c>
      <c r="AU595" s="39" t="s">
        <v>57</v>
      </c>
      <c r="AV595" s="39" t="s">
        <v>57</v>
      </c>
      <c r="AW595" s="39" t="s">
        <v>57</v>
      </c>
      <c r="AX595" s="39" t="s">
        <v>57</v>
      </c>
      <c r="AY595" s="39" t="s">
        <v>57</v>
      </c>
      <c r="AZ595" s="39" t="s">
        <v>57</v>
      </c>
      <c r="BA595" s="39" t="s">
        <v>57</v>
      </c>
      <c r="BB595" s="39" t="s">
        <v>57</v>
      </c>
      <c r="BC595" s="39" t="s">
        <v>57</v>
      </c>
      <c r="BE595" s="39" t="s">
        <v>21</v>
      </c>
      <c r="BF595" s="39" t="s">
        <v>21</v>
      </c>
      <c r="BG595" s="39" t="s">
        <v>57</v>
      </c>
      <c r="BH595" s="39" t="s">
        <v>57</v>
      </c>
      <c r="BI595" s="39" t="s">
        <v>57</v>
      </c>
      <c r="BJ595" s="39" t="s">
        <v>57</v>
      </c>
      <c r="BK595" s="39" t="s">
        <v>57</v>
      </c>
      <c r="BL595" s="39" t="s">
        <v>57</v>
      </c>
      <c r="BM595" s="39" t="s">
        <v>57</v>
      </c>
      <c r="BN595" s="39" t="s">
        <v>57</v>
      </c>
    </row>
    <row r="596" spans="4:66" outlineLevel="1">
      <c r="D596" t="str">
        <f>INDEX($AT596:$BC596,MATCH(General!$F$14,$AT$4:$BC$4,0))</f>
        <v>Green loan</v>
      </c>
      <c r="E596" s="11" t="str">
        <f>INDEX($BC596:$BL596,MATCH(General!$F$14,$BC$4:$BL$4,0))</f>
        <v>%</v>
      </c>
      <c r="F596" s="49">
        <f t="shared" ref="F596" si="649">IFERROR(F593/F$592,0)</f>
        <v>1</v>
      </c>
      <c r="I596" s="155">
        <f t="shared" ref="I596:AR596" si="650">IFERROR(I593/I$592,0)</f>
        <v>1</v>
      </c>
      <c r="J596" s="155">
        <f t="shared" si="650"/>
        <v>1</v>
      </c>
      <c r="K596" s="155">
        <f t="shared" si="650"/>
        <v>0</v>
      </c>
      <c r="L596" s="155">
        <f t="shared" si="650"/>
        <v>0</v>
      </c>
      <c r="M596" s="155">
        <f t="shared" si="650"/>
        <v>0</v>
      </c>
      <c r="N596" s="155">
        <f t="shared" si="650"/>
        <v>0</v>
      </c>
      <c r="O596" s="155">
        <f t="shared" si="650"/>
        <v>0</v>
      </c>
      <c r="P596" s="155">
        <f t="shared" si="650"/>
        <v>0</v>
      </c>
      <c r="Q596" s="155">
        <f t="shared" si="650"/>
        <v>0</v>
      </c>
      <c r="R596" s="155">
        <f t="shared" si="650"/>
        <v>0</v>
      </c>
      <c r="S596" s="155">
        <f t="shared" si="650"/>
        <v>0</v>
      </c>
      <c r="T596" s="155">
        <f t="shared" si="650"/>
        <v>0</v>
      </c>
      <c r="U596" s="155">
        <f t="shared" si="650"/>
        <v>0</v>
      </c>
      <c r="V596" s="155">
        <f t="shared" si="650"/>
        <v>0</v>
      </c>
      <c r="W596" s="155">
        <f t="shared" si="650"/>
        <v>0</v>
      </c>
      <c r="X596" s="155">
        <f t="shared" si="650"/>
        <v>0</v>
      </c>
      <c r="Y596" s="155">
        <f t="shared" si="650"/>
        <v>0</v>
      </c>
      <c r="Z596" s="155">
        <f t="shared" si="650"/>
        <v>0</v>
      </c>
      <c r="AA596" s="155">
        <f t="shared" si="650"/>
        <v>0</v>
      </c>
      <c r="AB596" s="155">
        <f t="shared" si="650"/>
        <v>0</v>
      </c>
      <c r="AC596" s="155">
        <f t="shared" si="650"/>
        <v>0</v>
      </c>
      <c r="AD596" s="155">
        <f t="shared" si="650"/>
        <v>0</v>
      </c>
      <c r="AE596" s="155">
        <f t="shared" si="650"/>
        <v>0</v>
      </c>
      <c r="AF596" s="155">
        <f t="shared" si="650"/>
        <v>0</v>
      </c>
      <c r="AG596" s="155">
        <f t="shared" si="650"/>
        <v>0</v>
      </c>
      <c r="AH596" s="155">
        <f t="shared" si="650"/>
        <v>0</v>
      </c>
      <c r="AI596" s="155">
        <f t="shared" si="650"/>
        <v>0</v>
      </c>
      <c r="AJ596" s="155">
        <f t="shared" si="650"/>
        <v>0</v>
      </c>
      <c r="AK596" s="155">
        <f t="shared" si="650"/>
        <v>0</v>
      </c>
      <c r="AL596" s="155">
        <f t="shared" si="650"/>
        <v>0</v>
      </c>
      <c r="AM596" s="155">
        <f t="shared" si="650"/>
        <v>0</v>
      </c>
      <c r="AN596" s="155">
        <f t="shared" si="650"/>
        <v>0</v>
      </c>
      <c r="AO596" s="155">
        <f t="shared" si="650"/>
        <v>0</v>
      </c>
      <c r="AP596" s="155">
        <f t="shared" si="650"/>
        <v>0</v>
      </c>
      <c r="AQ596" s="155">
        <f t="shared" si="650"/>
        <v>0</v>
      </c>
      <c r="AR596" s="155">
        <f t="shared" si="650"/>
        <v>0</v>
      </c>
      <c r="AT596" s="39" t="s">
        <v>171</v>
      </c>
      <c r="AU596" s="39" t="s">
        <v>57</v>
      </c>
      <c r="AV596" s="39" t="s">
        <v>57</v>
      </c>
      <c r="AW596" s="39" t="s">
        <v>57</v>
      </c>
      <c r="AX596" s="39" t="s">
        <v>57</v>
      </c>
      <c r="AY596" s="39" t="s">
        <v>57</v>
      </c>
      <c r="AZ596" s="39" t="s">
        <v>57</v>
      </c>
      <c r="BA596" s="39" t="s">
        <v>57</v>
      </c>
      <c r="BB596" s="39" t="s">
        <v>57</v>
      </c>
      <c r="BC596" s="39" t="s">
        <v>57</v>
      </c>
      <c r="BE596" s="39" t="s">
        <v>21</v>
      </c>
      <c r="BF596" s="39" t="s">
        <v>21</v>
      </c>
      <c r="BG596" s="39" t="s">
        <v>57</v>
      </c>
      <c r="BH596" s="39" t="s">
        <v>57</v>
      </c>
      <c r="BI596" s="39" t="s">
        <v>57</v>
      </c>
      <c r="BJ596" s="39" t="s">
        <v>57</v>
      </c>
      <c r="BK596" s="39" t="s">
        <v>57</v>
      </c>
      <c r="BL596" s="39" t="s">
        <v>57</v>
      </c>
      <c r="BM596" s="39" t="s">
        <v>57</v>
      </c>
      <c r="BN596" s="39" t="s">
        <v>57</v>
      </c>
    </row>
    <row r="597" spans="4:66" outlineLevel="1">
      <c r="E597" s="11"/>
    </row>
    <row r="598" spans="4:66" outlineLevel="1">
      <c r="D598" s="2" t="str">
        <f>INDEX($AT598:$BC598,MATCH(General!$F$14,$AT$4:$BC$4,0))</f>
        <v>Loan repayment</v>
      </c>
      <c r="E598" s="11"/>
      <c r="AT598" s="39" t="s">
        <v>153</v>
      </c>
      <c r="AU598" s="39" t="s">
        <v>57</v>
      </c>
      <c r="AV598" s="39" t="s">
        <v>57</v>
      </c>
      <c r="AW598" s="39" t="s">
        <v>57</v>
      </c>
      <c r="AX598" s="39" t="s">
        <v>57</v>
      </c>
      <c r="AY598" s="39" t="s">
        <v>57</v>
      </c>
      <c r="AZ598" s="39" t="s">
        <v>57</v>
      </c>
      <c r="BA598" s="39" t="s">
        <v>57</v>
      </c>
      <c r="BB598" s="39" t="s">
        <v>57</v>
      </c>
      <c r="BC598" s="39" t="s">
        <v>57</v>
      </c>
    </row>
    <row r="599" spans="4:66" outlineLevel="1">
      <c r="D599" t="str">
        <f>INDEX($AT599:$BC599,MATCH(General!$F$14,$AT$4:$BC$4,0))</f>
        <v>Capital repayment</v>
      </c>
      <c r="E599" s="11" t="str">
        <f>General!$F$16</f>
        <v>EUR</v>
      </c>
      <c r="F599" s="25">
        <f t="shared" ref="F599" si="651">SUM(I599:AR599)</f>
        <v>300000</v>
      </c>
      <c r="I599" s="15">
        <f>MIN($F590,H600)*Config!I$8</f>
        <v>0</v>
      </c>
      <c r="J599" s="15">
        <f>MIN($F590,I600)*Config!J$8</f>
        <v>0</v>
      </c>
      <c r="K599" s="15">
        <f>MIN($F590,J600)*Config!K$8</f>
        <v>30000</v>
      </c>
      <c r="L599" s="15">
        <f>MIN($F590,K600)*Config!L$8</f>
        <v>30000</v>
      </c>
      <c r="M599" s="15">
        <f>MIN($F590,L600)*Config!M$8</f>
        <v>30000</v>
      </c>
      <c r="N599" s="15">
        <f>MIN($F590,M600)*Config!N$8</f>
        <v>30000</v>
      </c>
      <c r="O599" s="15">
        <f>MIN($F590,N600)*Config!O$8</f>
        <v>30000</v>
      </c>
      <c r="P599" s="15">
        <f>MIN($F590,O600)*Config!P$8</f>
        <v>30000</v>
      </c>
      <c r="Q599" s="15">
        <f>MIN($F590,P600)*Config!Q$8</f>
        <v>30000</v>
      </c>
      <c r="R599" s="15">
        <f>MIN($F590,Q600)*Config!R$8</f>
        <v>30000</v>
      </c>
      <c r="S599" s="15">
        <f>MIN($F590,R600)*Config!S$8</f>
        <v>30000</v>
      </c>
      <c r="T599" s="15">
        <f>MIN($F590,S600)*Config!T$8</f>
        <v>30000</v>
      </c>
      <c r="U599" s="15">
        <f>MIN($F590,T600)*Config!U$8</f>
        <v>0</v>
      </c>
      <c r="V599" s="15">
        <f>MIN($F590,U600)*Config!V$8</f>
        <v>0</v>
      </c>
      <c r="W599" s="15">
        <f>MIN($F590,V600)*Config!W$8</f>
        <v>0</v>
      </c>
      <c r="X599" s="15">
        <f>MIN($F590,W600)*Config!X$8</f>
        <v>0</v>
      </c>
      <c r="Y599" s="15">
        <f>MIN($F590,X600)*Config!Y$8</f>
        <v>0</v>
      </c>
      <c r="Z599" s="15">
        <f>MIN($F590,Y600)*Config!Z$8</f>
        <v>0</v>
      </c>
      <c r="AA599" s="15">
        <f>MIN($F590,Z600)*Config!AA$8</f>
        <v>0</v>
      </c>
      <c r="AB599" s="15">
        <f>MIN($F590,AA600)*Config!AB$8</f>
        <v>0</v>
      </c>
      <c r="AC599" s="15">
        <f>MIN($F590,AB600)*Config!AC$8</f>
        <v>0</v>
      </c>
      <c r="AD599" s="15">
        <f>MIN($F590,AC600)*Config!AD$8</f>
        <v>0</v>
      </c>
      <c r="AE599" s="15">
        <f>MIN($F590,AD600)*Config!AE$8</f>
        <v>0</v>
      </c>
      <c r="AF599" s="15">
        <f>MIN($F590,AE600)*Config!AF$8</f>
        <v>0</v>
      </c>
      <c r="AG599" s="15">
        <f>MIN($F590,AF600)*Config!AG$8</f>
        <v>0</v>
      </c>
      <c r="AH599" s="15">
        <f>MIN($F590,AG600)*Config!AH$8</f>
        <v>0</v>
      </c>
      <c r="AI599" s="15">
        <f>MIN($F590,AH600)*Config!AI$8</f>
        <v>0</v>
      </c>
      <c r="AJ599" s="15">
        <f>MIN($F590,AI600)*Config!AJ$8</f>
        <v>0</v>
      </c>
      <c r="AK599" s="15">
        <f>MIN($F590,AJ600)*Config!AK$8</f>
        <v>0</v>
      </c>
      <c r="AL599" s="15">
        <f>MIN($F590,AK600)*Config!AL$8</f>
        <v>0</v>
      </c>
      <c r="AM599" s="15">
        <f>MIN($F590,AL600)*Config!AM$8</f>
        <v>0</v>
      </c>
      <c r="AN599" s="15">
        <f>MIN($F590,AM600)*Config!AN$8</f>
        <v>0</v>
      </c>
      <c r="AO599" s="15">
        <f>MIN($F590,AN600)*Config!AO$8</f>
        <v>0</v>
      </c>
      <c r="AP599" s="15">
        <f>MIN($F590,AO600)*Config!AP$8</f>
        <v>0</v>
      </c>
      <c r="AQ599" s="15">
        <f>MIN($F590,AP600)*Config!AQ$8</f>
        <v>0</v>
      </c>
      <c r="AR599" s="15">
        <f>MIN($F590,AQ600)*Config!AR$8</f>
        <v>0</v>
      </c>
      <c r="AT599" s="39" t="s">
        <v>154</v>
      </c>
      <c r="AU599" s="39" t="s">
        <v>57</v>
      </c>
      <c r="AV599" s="39" t="s">
        <v>57</v>
      </c>
      <c r="AW599" s="39" t="s">
        <v>57</v>
      </c>
      <c r="AX599" s="39" t="s">
        <v>57</v>
      </c>
      <c r="AY599" s="39" t="s">
        <v>57</v>
      </c>
      <c r="AZ599" s="39" t="s">
        <v>57</v>
      </c>
      <c r="BA599" s="39" t="s">
        <v>57</v>
      </c>
      <c r="BB599" s="39" t="s">
        <v>57</v>
      </c>
      <c r="BC599" s="39" t="s">
        <v>57</v>
      </c>
      <c r="BE599" s="8"/>
      <c r="BF599" s="8"/>
      <c r="BG599" s="8"/>
      <c r="BH599" s="8"/>
      <c r="BI599" s="8"/>
      <c r="BJ599" s="8"/>
      <c r="BK599" s="8"/>
      <c r="BL599" s="8"/>
      <c r="BM599" s="8"/>
      <c r="BN599" s="8"/>
    </row>
    <row r="600" spans="4:66" outlineLevel="1">
      <c r="D600" t="str">
        <f>INDEX($AT600:$BC600,MATCH(General!$F$14,$AT$4:$BC$4,0))</f>
        <v>Loan balance</v>
      </c>
      <c r="E600" s="11" t="str">
        <f>General!$F$16</f>
        <v>EUR</v>
      </c>
      <c r="I600" s="15">
        <f>SUM($I593:I593)-SUM($I599:I599)</f>
        <v>30000</v>
      </c>
      <c r="J600" s="15">
        <f>SUM($I593:J593)-SUM($I599:J599)</f>
        <v>300000</v>
      </c>
      <c r="K600" s="15">
        <f>SUM($I593:K593)-SUM($I599:K599)</f>
        <v>270000</v>
      </c>
      <c r="L600" s="15">
        <f>SUM($I593:L593)-SUM($I599:L599)</f>
        <v>240000</v>
      </c>
      <c r="M600" s="15">
        <f>SUM($I593:M593)-SUM($I599:M599)</f>
        <v>210000</v>
      </c>
      <c r="N600" s="15">
        <f>SUM($I593:N593)-SUM($I599:N599)</f>
        <v>180000</v>
      </c>
      <c r="O600" s="15">
        <f>SUM($I593:O593)-SUM($I599:O599)</f>
        <v>150000</v>
      </c>
      <c r="P600" s="15">
        <f>SUM($I593:P593)-SUM($I599:P599)</f>
        <v>120000</v>
      </c>
      <c r="Q600" s="15">
        <f>SUM($I593:Q593)-SUM($I599:Q599)</f>
        <v>90000</v>
      </c>
      <c r="R600" s="15">
        <f>SUM($I593:R593)-SUM($I599:R599)</f>
        <v>60000</v>
      </c>
      <c r="S600" s="15">
        <f>SUM($I593:S593)-SUM($I599:S599)</f>
        <v>30000</v>
      </c>
      <c r="T600" s="15">
        <f>SUM($I593:T593)-SUM($I599:T599)</f>
        <v>0</v>
      </c>
      <c r="U600" s="15">
        <f>SUM($I593:U593)-SUM($I599:U599)</f>
        <v>0</v>
      </c>
      <c r="V600" s="15">
        <f>SUM($I593:V593)-SUM($I599:V599)</f>
        <v>0</v>
      </c>
      <c r="W600" s="15">
        <f>SUM($I593:W593)-SUM($I599:W599)</f>
        <v>0</v>
      </c>
      <c r="X600" s="15">
        <f>SUM($I593:X593)-SUM($I599:X599)</f>
        <v>0</v>
      </c>
      <c r="Y600" s="15">
        <f>SUM($I593:Y593)-SUM($I599:Y599)</f>
        <v>0</v>
      </c>
      <c r="Z600" s="15">
        <f>SUM($I593:Z593)-SUM($I599:Z599)</f>
        <v>0</v>
      </c>
      <c r="AA600" s="15">
        <f>SUM($I593:AA593)-SUM($I599:AA599)</f>
        <v>0</v>
      </c>
      <c r="AB600" s="15">
        <f>SUM($I593:AB593)-SUM($I599:AB599)</f>
        <v>0</v>
      </c>
      <c r="AC600" s="15">
        <f>SUM($I593:AC593)-SUM($I599:AC599)</f>
        <v>0</v>
      </c>
      <c r="AD600" s="15">
        <f>SUM($I593:AD593)-SUM($I599:AD599)</f>
        <v>0</v>
      </c>
      <c r="AE600" s="15">
        <f>SUM($I593:AE593)-SUM($I599:AE599)</f>
        <v>0</v>
      </c>
      <c r="AF600" s="15">
        <f>SUM($I593:AF593)-SUM($I599:AF599)</f>
        <v>0</v>
      </c>
      <c r="AG600" s="15">
        <f>SUM($I593:AG593)-SUM($I599:AG599)</f>
        <v>0</v>
      </c>
      <c r="AH600" s="15">
        <f>SUM($I593:AH593)-SUM($I599:AH599)</f>
        <v>0</v>
      </c>
      <c r="AI600" s="15">
        <f>SUM($I593:AI593)-SUM($I599:AI599)</f>
        <v>0</v>
      </c>
      <c r="AJ600" s="15">
        <f>SUM($I593:AJ593)-SUM($I599:AJ599)</f>
        <v>0</v>
      </c>
      <c r="AK600" s="15">
        <f>SUM($I593:AK593)-SUM($I599:AK599)</f>
        <v>0</v>
      </c>
      <c r="AL600" s="15">
        <f>SUM($I593:AL593)-SUM($I599:AL599)</f>
        <v>0</v>
      </c>
      <c r="AM600" s="15">
        <f>SUM($I593:AM593)-SUM($I599:AM599)</f>
        <v>0</v>
      </c>
      <c r="AN600" s="15">
        <f>SUM($I593:AN593)-SUM($I599:AN599)</f>
        <v>0</v>
      </c>
      <c r="AO600" s="15">
        <f>SUM($I593:AO593)-SUM($I599:AO599)</f>
        <v>0</v>
      </c>
      <c r="AP600" s="15">
        <f>SUM($I593:AP593)-SUM($I599:AP599)</f>
        <v>0</v>
      </c>
      <c r="AQ600" s="15">
        <f>SUM($I593:AQ593)-SUM($I599:AQ599)</f>
        <v>0</v>
      </c>
      <c r="AR600" s="15">
        <f>SUM($I593:AR593)-SUM($I599:AR599)</f>
        <v>0</v>
      </c>
      <c r="AT600" s="39" t="s">
        <v>157</v>
      </c>
      <c r="AU600" s="39" t="s">
        <v>57</v>
      </c>
      <c r="AV600" s="39" t="s">
        <v>57</v>
      </c>
      <c r="AW600" s="39" t="s">
        <v>57</v>
      </c>
      <c r="AX600" s="39" t="s">
        <v>57</v>
      </c>
      <c r="AY600" s="39" t="s">
        <v>57</v>
      </c>
      <c r="AZ600" s="39" t="s">
        <v>57</v>
      </c>
      <c r="BA600" s="39" t="s">
        <v>57</v>
      </c>
      <c r="BB600" s="39" t="s">
        <v>57</v>
      </c>
      <c r="BC600" s="39" t="s">
        <v>57</v>
      </c>
      <c r="BE600" s="8"/>
      <c r="BF600" s="8"/>
      <c r="BG600" s="8"/>
      <c r="BH600" s="8"/>
      <c r="BI600" s="8"/>
      <c r="BJ600" s="8"/>
      <c r="BK600" s="8"/>
      <c r="BL600" s="8"/>
      <c r="BM600" s="8"/>
      <c r="BN600" s="8"/>
    </row>
    <row r="601" spans="4:66" outlineLevel="1">
      <c r="D601" t="str">
        <f>INDEX($AT601:$BC601,MATCH(General!$F$14,$AT$4:$BC$4,0))</f>
        <v>Interest paid</v>
      </c>
      <c r="E601" s="11" t="str">
        <f>General!$F$16</f>
        <v>EUR</v>
      </c>
      <c r="F601" s="25">
        <f t="shared" ref="F601" si="652">SUM(I601:AR601)</f>
        <v>67500</v>
      </c>
      <c r="I601" s="15">
        <f>$F588*AVERAGE(H600:I600)*Config!I$8</f>
        <v>0</v>
      </c>
      <c r="J601" s="15">
        <f>$F588*AVERAGE(I600:J600)*Config!J$8</f>
        <v>0</v>
      </c>
      <c r="K601" s="15">
        <f>$F588*AVERAGE(J600:K600)*Config!K$8</f>
        <v>12825</v>
      </c>
      <c r="L601" s="15">
        <f>$F588*AVERAGE(K600:L600)*Config!L$8</f>
        <v>11475</v>
      </c>
      <c r="M601" s="15">
        <f>$F588*AVERAGE(L600:M600)*Config!M$8</f>
        <v>10125</v>
      </c>
      <c r="N601" s="15">
        <f>$F588*AVERAGE(M600:N600)*Config!N$8</f>
        <v>8775</v>
      </c>
      <c r="O601" s="15">
        <f>$F588*AVERAGE(N600:O600)*Config!O$8</f>
        <v>7425</v>
      </c>
      <c r="P601" s="15">
        <f>$F588*AVERAGE(O600:P600)*Config!P$8</f>
        <v>6075</v>
      </c>
      <c r="Q601" s="15">
        <f>$F588*AVERAGE(P600:Q600)*Config!Q$8</f>
        <v>4725</v>
      </c>
      <c r="R601" s="15">
        <f>$F588*AVERAGE(Q600:R600)*Config!R$8</f>
        <v>3375</v>
      </c>
      <c r="S601" s="15">
        <f>$F588*AVERAGE(R600:S600)*Config!S$8</f>
        <v>2025</v>
      </c>
      <c r="T601" s="15">
        <f>$F588*AVERAGE(S600:T600)*Config!T$8</f>
        <v>675</v>
      </c>
      <c r="U601" s="15">
        <f>$F588*AVERAGE(T600:U600)*Config!U$8</f>
        <v>0</v>
      </c>
      <c r="V601" s="15">
        <f>$F588*AVERAGE(U600:V600)*Config!V$8</f>
        <v>0</v>
      </c>
      <c r="W601" s="15">
        <f>$F588*AVERAGE(V600:W600)*Config!W$8</f>
        <v>0</v>
      </c>
      <c r="X601" s="15">
        <f>$F588*AVERAGE(W600:X600)*Config!X$8</f>
        <v>0</v>
      </c>
      <c r="Y601" s="15">
        <f>$F588*AVERAGE(X600:Y600)*Config!Y$8</f>
        <v>0</v>
      </c>
      <c r="Z601" s="15">
        <f>$F588*AVERAGE(Y600:Z600)*Config!Z$8</f>
        <v>0</v>
      </c>
      <c r="AA601" s="15">
        <f>$F588*AVERAGE(Z600:AA600)*Config!AA$8</f>
        <v>0</v>
      </c>
      <c r="AB601" s="15">
        <f>$F588*AVERAGE(AA600:AB600)*Config!AB$8</f>
        <v>0</v>
      </c>
      <c r="AC601" s="15">
        <f>$F588*AVERAGE(AB600:AC600)*Config!AC$8</f>
        <v>0</v>
      </c>
      <c r="AD601" s="15">
        <f>$F588*AVERAGE(AC600:AD600)*Config!AD$8</f>
        <v>0</v>
      </c>
      <c r="AE601" s="15">
        <f>$F588*AVERAGE(AD600:AE600)*Config!AE$8</f>
        <v>0</v>
      </c>
      <c r="AF601" s="15">
        <f>$F588*AVERAGE(AE600:AF600)*Config!AF$8</f>
        <v>0</v>
      </c>
      <c r="AG601" s="15">
        <f>$F588*AVERAGE(AF600:AG600)*Config!AG$8</f>
        <v>0</v>
      </c>
      <c r="AH601" s="15">
        <f>$F588*AVERAGE(AG600:AH600)*Config!AH$8</f>
        <v>0</v>
      </c>
      <c r="AI601" s="15">
        <f>$F588*AVERAGE(AH600:AI600)*Config!AI$8</f>
        <v>0</v>
      </c>
      <c r="AJ601" s="15">
        <f>$F588*AVERAGE(AI600:AJ600)*Config!AJ$8</f>
        <v>0</v>
      </c>
      <c r="AK601" s="15">
        <f>$F588*AVERAGE(AJ600:AK600)*Config!AK$8</f>
        <v>0</v>
      </c>
      <c r="AL601" s="15">
        <f>$F588*AVERAGE(AK600:AL600)*Config!AL$8</f>
        <v>0</v>
      </c>
      <c r="AM601" s="15">
        <f>$F588*AVERAGE(AL600:AM600)*Config!AM$8</f>
        <v>0</v>
      </c>
      <c r="AN601" s="15">
        <f>$F588*AVERAGE(AM600:AN600)*Config!AN$8</f>
        <v>0</v>
      </c>
      <c r="AO601" s="15">
        <f>$F588*AVERAGE(AN600:AO600)*Config!AO$8</f>
        <v>0</v>
      </c>
      <c r="AP601" s="15">
        <f>$F588*AVERAGE(AO600:AP600)*Config!AP$8</f>
        <v>0</v>
      </c>
      <c r="AQ601" s="15">
        <f>$F588*AVERAGE(AP600:AQ600)*Config!AQ$8</f>
        <v>0</v>
      </c>
      <c r="AR601" s="15">
        <f>$F588*AVERAGE(AQ600:AR600)*Config!AR$8</f>
        <v>0</v>
      </c>
      <c r="AT601" s="39" t="s">
        <v>158</v>
      </c>
      <c r="AU601" s="39" t="s">
        <v>57</v>
      </c>
      <c r="AV601" s="39" t="s">
        <v>57</v>
      </c>
      <c r="AW601" s="39" t="s">
        <v>57</v>
      </c>
      <c r="AX601" s="39" t="s">
        <v>57</v>
      </c>
      <c r="AY601" s="39" t="s">
        <v>57</v>
      </c>
      <c r="AZ601" s="39" t="s">
        <v>57</v>
      </c>
      <c r="BA601" s="39" t="s">
        <v>57</v>
      </c>
      <c r="BB601" s="39" t="s">
        <v>57</v>
      </c>
      <c r="BC601" s="39" t="s">
        <v>57</v>
      </c>
      <c r="BE601" s="8"/>
      <c r="BF601" s="8"/>
      <c r="BG601" s="8"/>
      <c r="BH601" s="8"/>
      <c r="BI601" s="8"/>
      <c r="BJ601" s="8"/>
      <c r="BK601" s="8"/>
      <c r="BL601" s="8"/>
      <c r="BM601" s="8"/>
      <c r="BN601" s="8"/>
    </row>
    <row r="602" spans="4:66" outlineLevel="1">
      <c r="E602" s="11"/>
    </row>
    <row r="603" spans="4:66" outlineLevel="1">
      <c r="D603" s="2" t="str">
        <f>INDEX($AT603:$BC603,MATCH(General!$F$14,$AT$4:$BC$4,0))</f>
        <v>Financing expenditures</v>
      </c>
      <c r="E603" s="17" t="str">
        <f>General!$F$16</f>
        <v>EUR</v>
      </c>
      <c r="F603" s="28">
        <f>SUM(I603:AR603)</f>
        <v>367500</v>
      </c>
      <c r="I603" s="16">
        <f>SUM(I604:I608)</f>
        <v>0</v>
      </c>
      <c r="J603" s="16">
        <f t="shared" ref="J603" si="653">SUM(J604:J608)</f>
        <v>0</v>
      </c>
      <c r="K603" s="16">
        <f t="shared" ref="K603" si="654">SUM(K604:K608)</f>
        <v>42825</v>
      </c>
      <c r="L603" s="16">
        <f t="shared" ref="L603" si="655">SUM(L604:L608)</f>
        <v>41475</v>
      </c>
      <c r="M603" s="16">
        <f t="shared" ref="M603" si="656">SUM(M604:M608)</f>
        <v>40125</v>
      </c>
      <c r="N603" s="16">
        <f t="shared" ref="N603" si="657">SUM(N604:N608)</f>
        <v>38775</v>
      </c>
      <c r="O603" s="16">
        <f t="shared" ref="O603" si="658">SUM(O604:O608)</f>
        <v>37425</v>
      </c>
      <c r="P603" s="16">
        <f t="shared" ref="P603" si="659">SUM(P604:P608)</f>
        <v>36075</v>
      </c>
      <c r="Q603" s="16">
        <f t="shared" ref="Q603" si="660">SUM(Q604:Q608)</f>
        <v>34725</v>
      </c>
      <c r="R603" s="16">
        <f t="shared" ref="R603" si="661">SUM(R604:R608)</f>
        <v>33375</v>
      </c>
      <c r="S603" s="16">
        <f t="shared" ref="S603" si="662">SUM(S604:S608)</f>
        <v>32025</v>
      </c>
      <c r="T603" s="16">
        <f t="shared" ref="T603" si="663">SUM(T604:T608)</f>
        <v>30675</v>
      </c>
      <c r="U603" s="16">
        <f t="shared" ref="U603" si="664">SUM(U604:U608)</f>
        <v>0</v>
      </c>
      <c r="V603" s="16">
        <f t="shared" ref="V603" si="665">SUM(V604:V608)</f>
        <v>0</v>
      </c>
      <c r="W603" s="16">
        <f t="shared" ref="W603" si="666">SUM(W604:W608)</f>
        <v>0</v>
      </c>
      <c r="X603" s="16">
        <f t="shared" ref="X603" si="667">SUM(X604:X608)</f>
        <v>0</v>
      </c>
      <c r="Y603" s="16">
        <f t="shared" ref="Y603" si="668">SUM(Y604:Y608)</f>
        <v>0</v>
      </c>
      <c r="Z603" s="16">
        <f t="shared" ref="Z603" si="669">SUM(Z604:Z608)</f>
        <v>0</v>
      </c>
      <c r="AA603" s="16">
        <f t="shared" ref="AA603" si="670">SUM(AA604:AA608)</f>
        <v>0</v>
      </c>
      <c r="AB603" s="16">
        <f t="shared" ref="AB603" si="671">SUM(AB604:AB608)</f>
        <v>0</v>
      </c>
      <c r="AC603" s="16">
        <f t="shared" ref="AC603" si="672">SUM(AC604:AC608)</f>
        <v>0</v>
      </c>
      <c r="AD603" s="16">
        <f t="shared" ref="AD603" si="673">SUM(AD604:AD608)</f>
        <v>0</v>
      </c>
      <c r="AE603" s="16">
        <f t="shared" ref="AE603" si="674">SUM(AE604:AE608)</f>
        <v>0</v>
      </c>
      <c r="AF603" s="16">
        <f t="shared" ref="AF603" si="675">SUM(AF604:AF608)</f>
        <v>0</v>
      </c>
      <c r="AG603" s="16">
        <f t="shared" ref="AG603" si="676">SUM(AG604:AG608)</f>
        <v>0</v>
      </c>
      <c r="AH603" s="16">
        <f t="shared" ref="AH603" si="677">SUM(AH604:AH608)</f>
        <v>0</v>
      </c>
      <c r="AI603" s="16">
        <f t="shared" ref="AI603" si="678">SUM(AI604:AI608)</f>
        <v>0</v>
      </c>
      <c r="AJ603" s="16">
        <f t="shared" ref="AJ603" si="679">SUM(AJ604:AJ608)</f>
        <v>0</v>
      </c>
      <c r="AK603" s="16">
        <f t="shared" ref="AK603" si="680">SUM(AK604:AK608)</f>
        <v>0</v>
      </c>
      <c r="AL603" s="16">
        <f t="shared" ref="AL603" si="681">SUM(AL604:AL608)</f>
        <v>0</v>
      </c>
      <c r="AM603" s="16">
        <f t="shared" ref="AM603" si="682">SUM(AM604:AM608)</f>
        <v>0</v>
      </c>
      <c r="AN603" s="16">
        <f t="shared" ref="AN603" si="683">SUM(AN604:AN608)</f>
        <v>0</v>
      </c>
      <c r="AO603" s="16">
        <f t="shared" ref="AO603" si="684">SUM(AO604:AO608)</f>
        <v>0</v>
      </c>
      <c r="AP603" s="16">
        <f t="shared" ref="AP603" si="685">SUM(AP604:AP608)</f>
        <v>0</v>
      </c>
      <c r="AQ603" s="16">
        <f t="shared" ref="AQ603" si="686">SUM(AQ604:AQ608)</f>
        <v>0</v>
      </c>
      <c r="AR603" s="16">
        <f t="shared" ref="AR603" si="687">SUM(AR604:AR608)</f>
        <v>0</v>
      </c>
      <c r="AT603" s="39" t="s">
        <v>191</v>
      </c>
      <c r="AU603" s="39" t="s">
        <v>57</v>
      </c>
      <c r="AV603" s="39" t="s">
        <v>57</v>
      </c>
      <c r="AW603" s="39" t="s">
        <v>57</v>
      </c>
      <c r="AX603" s="39" t="s">
        <v>57</v>
      </c>
      <c r="AY603" s="39" t="s">
        <v>57</v>
      </c>
      <c r="AZ603" s="39" t="s">
        <v>57</v>
      </c>
      <c r="BA603" s="39" t="s">
        <v>57</v>
      </c>
      <c r="BB603" s="39" t="s">
        <v>57</v>
      </c>
      <c r="BC603" s="39" t="s">
        <v>57</v>
      </c>
      <c r="BE603" s="8"/>
      <c r="BF603" s="8"/>
      <c r="BG603" s="8"/>
      <c r="BH603" s="8"/>
      <c r="BI603" s="8"/>
      <c r="BJ603" s="8"/>
      <c r="BK603" s="8"/>
      <c r="BL603" s="8"/>
      <c r="BM603" s="8"/>
      <c r="BN603" s="8"/>
    </row>
    <row r="604" spans="4:66" outlineLevel="1">
      <c r="D604" t="str">
        <f>INDEX($AT604:$BC604,MATCH(General!$F$14,$AT$4:$BC$4,0))</f>
        <v>CAPEX</v>
      </c>
      <c r="E604" s="11" t="str">
        <f>General!$F$16</f>
        <v>EUR</v>
      </c>
      <c r="F604" s="25">
        <f t="shared" ref="F604" si="688">SUM(I604:AR604)</f>
        <v>0</v>
      </c>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T604" s="39" t="s">
        <v>23</v>
      </c>
      <c r="AU604" s="39" t="s">
        <v>57</v>
      </c>
      <c r="AV604" s="39" t="s">
        <v>57</v>
      </c>
      <c r="AW604" s="39" t="s">
        <v>57</v>
      </c>
      <c r="AX604" s="39" t="s">
        <v>57</v>
      </c>
      <c r="AY604" s="39" t="s">
        <v>57</v>
      </c>
      <c r="AZ604" s="39" t="s">
        <v>57</v>
      </c>
      <c r="BA604" s="39" t="s">
        <v>57</v>
      </c>
      <c r="BB604" s="39" t="s">
        <v>57</v>
      </c>
      <c r="BC604" s="39" t="s">
        <v>57</v>
      </c>
      <c r="BE604" s="8"/>
      <c r="BF604" s="8"/>
      <c r="BG604" s="8"/>
      <c r="BH604" s="8"/>
      <c r="BI604" s="8"/>
      <c r="BJ604" s="8"/>
      <c r="BK604" s="8"/>
      <c r="BL604" s="8"/>
      <c r="BM604" s="8"/>
      <c r="BN604" s="8"/>
    </row>
    <row r="605" spans="4:66" outlineLevel="1">
      <c r="D605" t="str">
        <f>INDEX($AT605:$BC605,MATCH(General!$F$14,$AT$4:$BC$4,0))</f>
        <v>Principal</v>
      </c>
      <c r="E605" s="11" t="str">
        <f>General!$F$16</f>
        <v>EUR</v>
      </c>
      <c r="F605" s="25">
        <f t="shared" ref="F605:F608" si="689">SUM(I605:AR605)</f>
        <v>300000</v>
      </c>
      <c r="I605" s="15">
        <f>I599</f>
        <v>0</v>
      </c>
      <c r="J605" s="15">
        <f t="shared" ref="J605:AR605" si="690">J599</f>
        <v>0</v>
      </c>
      <c r="K605" s="15">
        <f t="shared" si="690"/>
        <v>30000</v>
      </c>
      <c r="L605" s="15">
        <f t="shared" si="690"/>
        <v>30000</v>
      </c>
      <c r="M605" s="15">
        <f t="shared" si="690"/>
        <v>30000</v>
      </c>
      <c r="N605" s="15">
        <f t="shared" si="690"/>
        <v>30000</v>
      </c>
      <c r="O605" s="15">
        <f t="shared" si="690"/>
        <v>30000</v>
      </c>
      <c r="P605" s="15">
        <f t="shared" si="690"/>
        <v>30000</v>
      </c>
      <c r="Q605" s="15">
        <f t="shared" si="690"/>
        <v>30000</v>
      </c>
      <c r="R605" s="15">
        <f t="shared" si="690"/>
        <v>30000</v>
      </c>
      <c r="S605" s="15">
        <f t="shared" si="690"/>
        <v>30000</v>
      </c>
      <c r="T605" s="15">
        <f t="shared" si="690"/>
        <v>30000</v>
      </c>
      <c r="U605" s="15">
        <f t="shared" si="690"/>
        <v>0</v>
      </c>
      <c r="V605" s="15">
        <f t="shared" si="690"/>
        <v>0</v>
      </c>
      <c r="W605" s="15">
        <f t="shared" si="690"/>
        <v>0</v>
      </c>
      <c r="X605" s="15">
        <f t="shared" si="690"/>
        <v>0</v>
      </c>
      <c r="Y605" s="15">
        <f t="shared" si="690"/>
        <v>0</v>
      </c>
      <c r="Z605" s="15">
        <f t="shared" si="690"/>
        <v>0</v>
      </c>
      <c r="AA605" s="15">
        <f t="shared" si="690"/>
        <v>0</v>
      </c>
      <c r="AB605" s="15">
        <f t="shared" si="690"/>
        <v>0</v>
      </c>
      <c r="AC605" s="15">
        <f t="shared" si="690"/>
        <v>0</v>
      </c>
      <c r="AD605" s="15">
        <f t="shared" si="690"/>
        <v>0</v>
      </c>
      <c r="AE605" s="15">
        <f t="shared" si="690"/>
        <v>0</v>
      </c>
      <c r="AF605" s="15">
        <f t="shared" si="690"/>
        <v>0</v>
      </c>
      <c r="AG605" s="15">
        <f t="shared" si="690"/>
        <v>0</v>
      </c>
      <c r="AH605" s="15">
        <f t="shared" si="690"/>
        <v>0</v>
      </c>
      <c r="AI605" s="15">
        <f t="shared" si="690"/>
        <v>0</v>
      </c>
      <c r="AJ605" s="15">
        <f t="shared" si="690"/>
        <v>0</v>
      </c>
      <c r="AK605" s="15">
        <f t="shared" si="690"/>
        <v>0</v>
      </c>
      <c r="AL605" s="15">
        <f t="shared" si="690"/>
        <v>0</v>
      </c>
      <c r="AM605" s="15">
        <f t="shared" si="690"/>
        <v>0</v>
      </c>
      <c r="AN605" s="15">
        <f t="shared" si="690"/>
        <v>0</v>
      </c>
      <c r="AO605" s="15">
        <f t="shared" si="690"/>
        <v>0</v>
      </c>
      <c r="AP605" s="15">
        <f t="shared" si="690"/>
        <v>0</v>
      </c>
      <c r="AQ605" s="15">
        <f t="shared" si="690"/>
        <v>0</v>
      </c>
      <c r="AR605" s="15">
        <f t="shared" si="690"/>
        <v>0</v>
      </c>
      <c r="AT605" s="39" t="s">
        <v>192</v>
      </c>
      <c r="AU605" s="39" t="s">
        <v>57</v>
      </c>
      <c r="AV605" s="39" t="s">
        <v>57</v>
      </c>
      <c r="AW605" s="39" t="s">
        <v>57</v>
      </c>
      <c r="AX605" s="39" t="s">
        <v>57</v>
      </c>
      <c r="AY605" s="39" t="s">
        <v>57</v>
      </c>
      <c r="AZ605" s="39" t="s">
        <v>57</v>
      </c>
      <c r="BA605" s="39" t="s">
        <v>57</v>
      </c>
      <c r="BB605" s="39" t="s">
        <v>57</v>
      </c>
      <c r="BC605" s="39" t="s">
        <v>57</v>
      </c>
      <c r="BE605" s="8"/>
      <c r="BF605" s="8"/>
      <c r="BG605" s="8"/>
      <c r="BH605" s="8"/>
      <c r="BI605" s="8"/>
      <c r="BJ605" s="8"/>
      <c r="BK605" s="8"/>
      <c r="BL605" s="8"/>
      <c r="BM605" s="8"/>
      <c r="BN605" s="8"/>
    </row>
    <row r="606" spans="4:66" outlineLevel="1">
      <c r="D606" t="str">
        <f>INDEX($AT606:$BC606,MATCH(General!$F$14,$AT$4:$BC$4,0))</f>
        <v>Interest</v>
      </c>
      <c r="E606" s="11" t="str">
        <f>General!$F$16</f>
        <v>EUR</v>
      </c>
      <c r="F606" s="25">
        <f t="shared" si="689"/>
        <v>67500</v>
      </c>
      <c r="I606" s="15">
        <f>I601</f>
        <v>0</v>
      </c>
      <c r="J606" s="15">
        <f t="shared" ref="J606:AR606" si="691">J601</f>
        <v>0</v>
      </c>
      <c r="K606" s="15">
        <f t="shared" si="691"/>
        <v>12825</v>
      </c>
      <c r="L606" s="15">
        <f t="shared" si="691"/>
        <v>11475</v>
      </c>
      <c r="M606" s="15">
        <f t="shared" si="691"/>
        <v>10125</v>
      </c>
      <c r="N606" s="15">
        <f t="shared" si="691"/>
        <v>8775</v>
      </c>
      <c r="O606" s="15">
        <f t="shared" si="691"/>
        <v>7425</v>
      </c>
      <c r="P606" s="15">
        <f t="shared" si="691"/>
        <v>6075</v>
      </c>
      <c r="Q606" s="15">
        <f t="shared" si="691"/>
        <v>4725</v>
      </c>
      <c r="R606" s="15">
        <f t="shared" si="691"/>
        <v>3375</v>
      </c>
      <c r="S606" s="15">
        <f t="shared" si="691"/>
        <v>2025</v>
      </c>
      <c r="T606" s="15">
        <f t="shared" si="691"/>
        <v>675</v>
      </c>
      <c r="U606" s="15">
        <f t="shared" si="691"/>
        <v>0</v>
      </c>
      <c r="V606" s="15">
        <f t="shared" si="691"/>
        <v>0</v>
      </c>
      <c r="W606" s="15">
        <f t="shared" si="691"/>
        <v>0</v>
      </c>
      <c r="X606" s="15">
        <f t="shared" si="691"/>
        <v>0</v>
      </c>
      <c r="Y606" s="15">
        <f t="shared" si="691"/>
        <v>0</v>
      </c>
      <c r="Z606" s="15">
        <f t="shared" si="691"/>
        <v>0</v>
      </c>
      <c r="AA606" s="15">
        <f t="shared" si="691"/>
        <v>0</v>
      </c>
      <c r="AB606" s="15">
        <f t="shared" si="691"/>
        <v>0</v>
      </c>
      <c r="AC606" s="15">
        <f t="shared" si="691"/>
        <v>0</v>
      </c>
      <c r="AD606" s="15">
        <f t="shared" si="691"/>
        <v>0</v>
      </c>
      <c r="AE606" s="15">
        <f t="shared" si="691"/>
        <v>0</v>
      </c>
      <c r="AF606" s="15">
        <f t="shared" si="691"/>
        <v>0</v>
      </c>
      <c r="AG606" s="15">
        <f t="shared" si="691"/>
        <v>0</v>
      </c>
      <c r="AH606" s="15">
        <f t="shared" si="691"/>
        <v>0</v>
      </c>
      <c r="AI606" s="15">
        <f t="shared" si="691"/>
        <v>0</v>
      </c>
      <c r="AJ606" s="15">
        <f t="shared" si="691"/>
        <v>0</v>
      </c>
      <c r="AK606" s="15">
        <f t="shared" si="691"/>
        <v>0</v>
      </c>
      <c r="AL606" s="15">
        <f t="shared" si="691"/>
        <v>0</v>
      </c>
      <c r="AM606" s="15">
        <f t="shared" si="691"/>
        <v>0</v>
      </c>
      <c r="AN606" s="15">
        <f t="shared" si="691"/>
        <v>0</v>
      </c>
      <c r="AO606" s="15">
        <f t="shared" si="691"/>
        <v>0</v>
      </c>
      <c r="AP606" s="15">
        <f t="shared" si="691"/>
        <v>0</v>
      </c>
      <c r="AQ606" s="15">
        <f t="shared" si="691"/>
        <v>0</v>
      </c>
      <c r="AR606" s="15">
        <f t="shared" si="691"/>
        <v>0</v>
      </c>
      <c r="AT606" s="39" t="s">
        <v>167</v>
      </c>
      <c r="AU606" s="39" t="s">
        <v>57</v>
      </c>
      <c r="AV606" s="39" t="s">
        <v>57</v>
      </c>
      <c r="AW606" s="39" t="s">
        <v>57</v>
      </c>
      <c r="AX606" s="39" t="s">
        <v>57</v>
      </c>
      <c r="AY606" s="39" t="s">
        <v>57</v>
      </c>
      <c r="AZ606" s="39" t="s">
        <v>57</v>
      </c>
      <c r="BA606" s="39" t="s">
        <v>57</v>
      </c>
      <c r="BB606" s="39" t="s">
        <v>57</v>
      </c>
      <c r="BC606" s="39" t="s">
        <v>57</v>
      </c>
      <c r="BE606" s="8"/>
      <c r="BF606" s="8"/>
      <c r="BG606" s="8"/>
      <c r="BH606" s="8"/>
      <c r="BI606" s="8"/>
      <c r="BJ606" s="8"/>
      <c r="BK606" s="8"/>
      <c r="BL606" s="8"/>
      <c r="BM606" s="8"/>
      <c r="BN606" s="8"/>
    </row>
    <row r="607" spans="4:66" outlineLevel="1">
      <c r="D607" t="str">
        <f>INDEX($AT607:$BC607,MATCH(General!$F$14,$AT$4:$BC$4,0))</f>
        <v>Preparation costs</v>
      </c>
      <c r="E607" s="11" t="str">
        <f>General!$F$16</f>
        <v>EUR</v>
      </c>
      <c r="F607" s="25">
        <f t="shared" si="689"/>
        <v>0</v>
      </c>
      <c r="I607" s="15">
        <f>(Config!$F$7+1=Config!I$15)*$F580</f>
        <v>0</v>
      </c>
      <c r="J607" s="15">
        <f>(Config!$F$7+1=Config!J$15)*$F580</f>
        <v>0</v>
      </c>
      <c r="K607" s="15">
        <f>(Config!$F$7+1=Config!K$15)*$F580</f>
        <v>0</v>
      </c>
      <c r="L607" s="15">
        <f>(Config!$F$7+1=Config!L$15)*$F580</f>
        <v>0</v>
      </c>
      <c r="M607" s="15">
        <f>(Config!$F$7+1=Config!M$15)*$F580</f>
        <v>0</v>
      </c>
      <c r="N607" s="15">
        <f>(Config!$F$7+1=Config!N$15)*$F580</f>
        <v>0</v>
      </c>
      <c r="O607" s="15">
        <f>(Config!$F$7+1=Config!O$15)*$F580</f>
        <v>0</v>
      </c>
      <c r="P607" s="15">
        <f>(Config!$F$7+1=Config!P$15)*$F580</f>
        <v>0</v>
      </c>
      <c r="Q607" s="15">
        <f>(Config!$F$7+1=Config!Q$15)*$F580</f>
        <v>0</v>
      </c>
      <c r="R607" s="15">
        <f>(Config!$F$7+1=Config!R$15)*$F580</f>
        <v>0</v>
      </c>
      <c r="S607" s="15">
        <f>(Config!$F$7+1=Config!S$15)*$F580</f>
        <v>0</v>
      </c>
      <c r="T607" s="15">
        <f>(Config!$F$7+1=Config!T$15)*$F580</f>
        <v>0</v>
      </c>
      <c r="U607" s="15">
        <f>(Config!$F$7+1=Config!U$15)*$F580</f>
        <v>0</v>
      </c>
      <c r="V607" s="15">
        <f>(Config!$F$7+1=Config!V$15)*$F580</f>
        <v>0</v>
      </c>
      <c r="W607" s="15">
        <f>(Config!$F$7+1=Config!W$15)*$F580</f>
        <v>0</v>
      </c>
      <c r="X607" s="15">
        <f>(Config!$F$7+1=Config!X$15)*$F580</f>
        <v>0</v>
      </c>
      <c r="Y607" s="15">
        <f>(Config!$F$7+1=Config!Y$15)*$F580</f>
        <v>0</v>
      </c>
      <c r="Z607" s="15">
        <f>(Config!$F$7+1=Config!Z$15)*$F580</f>
        <v>0</v>
      </c>
      <c r="AA607" s="15">
        <f>(Config!$F$7+1=Config!AA$15)*$F580</f>
        <v>0</v>
      </c>
      <c r="AB607" s="15">
        <f>(Config!$F$7+1=Config!AB$15)*$F580</f>
        <v>0</v>
      </c>
      <c r="AC607" s="15">
        <f>(Config!$F$7+1=Config!AC$15)*$F580</f>
        <v>0</v>
      </c>
      <c r="AD607" s="15">
        <f>(Config!$F$7+1=Config!AD$15)*$F580</f>
        <v>0</v>
      </c>
      <c r="AE607" s="15">
        <f>(Config!$F$7+1=Config!AE$15)*$F580</f>
        <v>0</v>
      </c>
      <c r="AF607" s="15">
        <f>(Config!$F$7+1=Config!AF$15)*$F580</f>
        <v>0</v>
      </c>
      <c r="AG607" s="15">
        <f>(Config!$F$7+1=Config!AG$15)*$F580</f>
        <v>0</v>
      </c>
      <c r="AH607" s="15">
        <f>(Config!$F$7+1=Config!AH$15)*$F580</f>
        <v>0</v>
      </c>
      <c r="AI607" s="15">
        <f>(Config!$F$7+1=Config!AI$15)*$F580</f>
        <v>0</v>
      </c>
      <c r="AJ607" s="15">
        <f>(Config!$F$7+1=Config!AJ$15)*$F580</f>
        <v>0</v>
      </c>
      <c r="AK607" s="15">
        <f>(Config!$F$7+1=Config!AK$15)*$F580</f>
        <v>0</v>
      </c>
      <c r="AL607" s="15">
        <f>(Config!$F$7+1=Config!AL$15)*$F580</f>
        <v>0</v>
      </c>
      <c r="AM607" s="15">
        <f>(Config!$F$7+1=Config!AM$15)*$F580</f>
        <v>0</v>
      </c>
      <c r="AN607" s="15">
        <f>(Config!$F$7+1=Config!AN$15)*$F580</f>
        <v>0</v>
      </c>
      <c r="AO607" s="15">
        <f>(Config!$F$7+1=Config!AO$15)*$F580</f>
        <v>0</v>
      </c>
      <c r="AP607" s="15">
        <f>(Config!$F$7+1=Config!AP$15)*$F580</f>
        <v>0</v>
      </c>
      <c r="AQ607" s="15">
        <f>(Config!$F$7+1=Config!AQ$15)*$F580</f>
        <v>0</v>
      </c>
      <c r="AR607" s="15">
        <f>(Config!$F$7+1=Config!AR$15)*$F580</f>
        <v>0</v>
      </c>
      <c r="AT607" s="39" t="s">
        <v>168</v>
      </c>
      <c r="AU607" s="39" t="s">
        <v>57</v>
      </c>
      <c r="AV607" s="39" t="s">
        <v>57</v>
      </c>
      <c r="AW607" s="39" t="s">
        <v>57</v>
      </c>
      <c r="AX607" s="39" t="s">
        <v>57</v>
      </c>
      <c r="AY607" s="39" t="s">
        <v>57</v>
      </c>
      <c r="AZ607" s="39" t="s">
        <v>57</v>
      </c>
      <c r="BA607" s="39" t="s">
        <v>57</v>
      </c>
      <c r="BB607" s="39" t="s">
        <v>57</v>
      </c>
      <c r="BC607" s="39" t="s">
        <v>57</v>
      </c>
      <c r="BE607" s="8"/>
      <c r="BF607" s="8"/>
      <c r="BG607" s="8"/>
      <c r="BH607" s="8"/>
      <c r="BI607" s="8"/>
      <c r="BJ607" s="8"/>
      <c r="BK607" s="8"/>
      <c r="BL607" s="8"/>
      <c r="BM607" s="8"/>
      <c r="BN607" s="8"/>
    </row>
    <row r="608" spans="4:66" outlineLevel="1">
      <c r="D608" t="str">
        <f>INDEX($AT608:$BC608,MATCH(General!$F$14,$AT$4:$BC$4,0))</f>
        <v>Other financial costs</v>
      </c>
      <c r="E608" s="11" t="str">
        <f>General!$F$16</f>
        <v>EUR</v>
      </c>
      <c r="F608" s="25">
        <f t="shared" si="689"/>
        <v>0</v>
      </c>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T608" s="39" t="s">
        <v>169</v>
      </c>
      <c r="AU608" s="39" t="s">
        <v>57</v>
      </c>
      <c r="AV608" s="39" t="s">
        <v>57</v>
      </c>
      <c r="AW608" s="39" t="s">
        <v>57</v>
      </c>
      <c r="AX608" s="39" t="s">
        <v>57</v>
      </c>
      <c r="AY608" s="39" t="s">
        <v>57</v>
      </c>
      <c r="AZ608" s="39" t="s">
        <v>57</v>
      </c>
      <c r="BA608" s="39" t="s">
        <v>57</v>
      </c>
      <c r="BB608" s="39" t="s">
        <v>57</v>
      </c>
      <c r="BC608" s="39" t="s">
        <v>57</v>
      </c>
      <c r="BE608" s="8"/>
      <c r="BF608" s="8"/>
      <c r="BG608" s="8"/>
      <c r="BH608" s="8"/>
      <c r="BI608" s="8"/>
      <c r="BJ608" s="8"/>
      <c r="BK608" s="8"/>
      <c r="BL608" s="8"/>
      <c r="BM608" s="8"/>
      <c r="BN608" s="8"/>
    </row>
    <row r="609" spans="3:66" outlineLevel="1">
      <c r="E609" s="11"/>
    </row>
    <row r="610" spans="3:66" outlineLevel="1">
      <c r="C610" s="6" t="str">
        <f>INDEX($AT610:$BC610,MATCH(General!$F$14,$AT$4:$BC$4,0))</f>
        <v>Capital rebate loan (FIs)</v>
      </c>
      <c r="D610" s="6"/>
      <c r="E610" s="13"/>
      <c r="F610" s="6"/>
      <c r="G610" s="6"/>
      <c r="H610" s="6"/>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c r="AG610" s="14"/>
      <c r="AH610" s="14"/>
      <c r="AI610" s="14"/>
      <c r="AJ610" s="14"/>
      <c r="AK610" s="14"/>
      <c r="AL610" s="14"/>
      <c r="AM610" s="14"/>
      <c r="AN610" s="14"/>
      <c r="AO610" s="14"/>
      <c r="AP610" s="14"/>
      <c r="AQ610" s="14"/>
      <c r="AR610" s="14"/>
      <c r="AT610" s="39" t="s">
        <v>172</v>
      </c>
      <c r="AU610" s="39" t="s">
        <v>57</v>
      </c>
      <c r="AV610" s="39" t="s">
        <v>57</v>
      </c>
      <c r="AW610" s="39" t="s">
        <v>57</v>
      </c>
      <c r="AX610" s="39" t="s">
        <v>57</v>
      </c>
      <c r="AY610" s="39" t="s">
        <v>57</v>
      </c>
      <c r="AZ610" s="39" t="s">
        <v>57</v>
      </c>
      <c r="BA610" s="39" t="s">
        <v>57</v>
      </c>
      <c r="BB610" s="39" t="s">
        <v>57</v>
      </c>
      <c r="BC610" s="39" t="s">
        <v>57</v>
      </c>
    </row>
    <row r="611" spans="3:66" outlineLevel="1">
      <c r="E611" s="11"/>
    </row>
    <row r="612" spans="3:66" outlineLevel="1">
      <c r="D612" s="2" t="str">
        <f>INDEX($AT612:$BC612,MATCH(General!$F$14,$AT$4:$BC$4,0))</f>
        <v>Preparation costs related to the type of financing</v>
      </c>
      <c r="E612" s="17" t="str">
        <f>General!$F$16</f>
        <v>EUR</v>
      </c>
      <c r="F612" s="28">
        <f>SUM(F613:F614)</f>
        <v>10000</v>
      </c>
      <c r="AT612" s="39" t="s">
        <v>91</v>
      </c>
      <c r="AU612" s="39" t="s">
        <v>57</v>
      </c>
      <c r="AV612" s="39" t="s">
        <v>57</v>
      </c>
      <c r="AW612" s="39" t="s">
        <v>57</v>
      </c>
      <c r="AX612" s="39" t="s">
        <v>57</v>
      </c>
      <c r="AY612" s="39" t="s">
        <v>57</v>
      </c>
      <c r="AZ612" s="39" t="s">
        <v>57</v>
      </c>
      <c r="BA612" s="39" t="s">
        <v>57</v>
      </c>
      <c r="BB612" s="39" t="s">
        <v>57</v>
      </c>
      <c r="BC612" s="39" t="s">
        <v>57</v>
      </c>
      <c r="BE612" s="8"/>
      <c r="BF612" s="8"/>
      <c r="BG612" s="8"/>
      <c r="BH612" s="8"/>
      <c r="BI612" s="8"/>
      <c r="BJ612" s="8"/>
      <c r="BK612" s="8"/>
      <c r="BL612" s="8"/>
      <c r="BM612" s="8"/>
      <c r="BN612" s="8"/>
    </row>
    <row r="613" spans="3:66" outlineLevel="1">
      <c r="D613" t="str">
        <f>INDEX($AT613:$BC613,MATCH(General!$F$14,$AT$4:$BC$4,0))</f>
        <v>Investment plan</v>
      </c>
      <c r="E613" s="11" t="str">
        <f>General!$F$16</f>
        <v>EUR</v>
      </c>
      <c r="F613" s="105">
        <f>Fin!F69</f>
        <v>10000</v>
      </c>
      <c r="AT613" s="39" t="s">
        <v>151</v>
      </c>
      <c r="AU613" s="39" t="s">
        <v>57</v>
      </c>
      <c r="AV613" s="39" t="s">
        <v>57</v>
      </c>
      <c r="AW613" s="39" t="s">
        <v>57</v>
      </c>
      <c r="AX613" s="39" t="s">
        <v>57</v>
      </c>
      <c r="AY613" s="39" t="s">
        <v>57</v>
      </c>
      <c r="AZ613" s="39" t="s">
        <v>57</v>
      </c>
      <c r="BA613" s="39" t="s">
        <v>57</v>
      </c>
      <c r="BB613" s="39" t="s">
        <v>57</v>
      </c>
      <c r="BC613" s="39" t="s">
        <v>57</v>
      </c>
      <c r="BE613" s="8"/>
      <c r="BF613" s="8"/>
      <c r="BG613" s="8"/>
      <c r="BH613" s="8"/>
      <c r="BI613" s="8"/>
      <c r="BJ613" s="8"/>
      <c r="BK613" s="8"/>
      <c r="BL613" s="8"/>
      <c r="BM613" s="8"/>
      <c r="BN613" s="8"/>
    </row>
    <row r="614" spans="3:66" outlineLevel="1">
      <c r="D614" t="str">
        <f>INDEX($AT614:$BC614,MATCH(General!$F$14,$AT$4:$BC$4,0))</f>
        <v>Other costs</v>
      </c>
      <c r="E614" s="11" t="str">
        <f>General!$F$16</f>
        <v>EUR</v>
      </c>
      <c r="F614" s="105">
        <f>Fin!F70</f>
        <v>0</v>
      </c>
      <c r="AT614" s="39" t="s">
        <v>94</v>
      </c>
      <c r="AU614" s="39" t="s">
        <v>57</v>
      </c>
      <c r="AV614" s="39" t="s">
        <v>57</v>
      </c>
      <c r="AW614" s="39" t="s">
        <v>57</v>
      </c>
      <c r="AX614" s="39" t="s">
        <v>57</v>
      </c>
      <c r="AY614" s="39" t="s">
        <v>57</v>
      </c>
      <c r="AZ614" s="39" t="s">
        <v>57</v>
      </c>
      <c r="BA614" s="39" t="s">
        <v>57</v>
      </c>
      <c r="BB614" s="39" t="s">
        <v>57</v>
      </c>
      <c r="BC614" s="39" t="s">
        <v>57</v>
      </c>
      <c r="BE614" s="8"/>
      <c r="BF614" s="8"/>
      <c r="BG614" s="8"/>
      <c r="BH614" s="8"/>
      <c r="BI614" s="8"/>
      <c r="BJ614" s="8"/>
      <c r="BK614" s="8"/>
      <c r="BL614" s="8"/>
      <c r="BM614" s="8"/>
      <c r="BN614" s="8"/>
    </row>
    <row r="615" spans="3:66" outlineLevel="1">
      <c r="E615" s="11"/>
    </row>
    <row r="616" spans="3:66" outlineLevel="1">
      <c r="D616" s="2" t="str">
        <f>INDEX($AT616:$BC616,MATCH(General!$F$14,$AT$4:$BC$4,0))</f>
        <v>Financing conditions</v>
      </c>
      <c r="E616" s="11"/>
      <c r="AT616" s="39" t="s">
        <v>162</v>
      </c>
      <c r="AU616" s="39" t="s">
        <v>57</v>
      </c>
      <c r="AV616" s="39" t="s">
        <v>57</v>
      </c>
      <c r="AW616" s="39" t="s">
        <v>57</v>
      </c>
      <c r="AX616" s="39" t="s">
        <v>57</v>
      </c>
      <c r="AY616" s="39" t="s">
        <v>57</v>
      </c>
      <c r="AZ616" s="39" t="s">
        <v>57</v>
      </c>
      <c r="BA616" s="39" t="s">
        <v>57</v>
      </c>
      <c r="BB616" s="39" t="s">
        <v>57</v>
      </c>
      <c r="BC616" s="39" t="s">
        <v>57</v>
      </c>
    </row>
    <row r="617" spans="3:66" outlineLevel="1">
      <c r="D617" t="str">
        <f>INDEX($AT617:$BC617,MATCH(General!$F$14,$AT$4:$BC$4,0))</f>
        <v>Capital rebate loan (FIs)</v>
      </c>
      <c r="E617" s="11"/>
      <c r="AT617" s="39" t="s">
        <v>172</v>
      </c>
      <c r="AU617" s="39" t="s">
        <v>57</v>
      </c>
      <c r="AV617" s="39" t="s">
        <v>57</v>
      </c>
      <c r="AW617" s="39" t="s">
        <v>57</v>
      </c>
      <c r="AX617" s="39" t="s">
        <v>57</v>
      </c>
      <c r="AY617" s="39" t="s">
        <v>57</v>
      </c>
      <c r="AZ617" s="39" t="s">
        <v>57</v>
      </c>
      <c r="BA617" s="39" t="s">
        <v>57</v>
      </c>
      <c r="BB617" s="39" t="s">
        <v>57</v>
      </c>
      <c r="BC617" s="39" t="s">
        <v>57</v>
      </c>
    </row>
    <row r="618" spans="3:66" ht="12" outlineLevel="1">
      <c r="D618" s="21" t="str">
        <f>INDEX($AT618:$BC618,MATCH(General!$F$14,$AT$4:$BC$4,0))</f>
        <v>Entity granting a financing</v>
      </c>
      <c r="E618" s="18" t="str">
        <f>INDEX($BC618:$BL618,MATCH(General!$F$14,$BC$4:$BL$4,0))</f>
        <v>text</v>
      </c>
      <c r="F618" s="111" t="str">
        <f>Fin!F73</f>
        <v>Public</v>
      </c>
      <c r="AT618" s="39" t="s">
        <v>170</v>
      </c>
      <c r="AU618" s="39" t="s">
        <v>57</v>
      </c>
      <c r="AV618" s="39" t="s">
        <v>57</v>
      </c>
      <c r="AW618" s="39" t="s">
        <v>57</v>
      </c>
      <c r="AX618" s="39" t="s">
        <v>57</v>
      </c>
      <c r="AY618" s="39" t="s">
        <v>57</v>
      </c>
      <c r="AZ618" s="39" t="s">
        <v>57</v>
      </c>
      <c r="BA618" s="39" t="s">
        <v>57</v>
      </c>
      <c r="BB618" s="39" t="s">
        <v>57</v>
      </c>
      <c r="BC618" s="39" t="s">
        <v>57</v>
      </c>
      <c r="BE618" s="39" t="s">
        <v>107</v>
      </c>
      <c r="BF618" s="39" t="s">
        <v>199</v>
      </c>
      <c r="BG618" s="39" t="s">
        <v>57</v>
      </c>
      <c r="BH618" s="39" t="s">
        <v>57</v>
      </c>
      <c r="BI618" s="39" t="s">
        <v>57</v>
      </c>
      <c r="BJ618" s="39" t="s">
        <v>57</v>
      </c>
      <c r="BK618" s="39" t="s">
        <v>57</v>
      </c>
      <c r="BL618" s="39" t="s">
        <v>57</v>
      </c>
      <c r="BM618" s="39" t="s">
        <v>57</v>
      </c>
      <c r="BN618" s="39" t="s">
        <v>57</v>
      </c>
    </row>
    <row r="619" spans="3:66" ht="12" outlineLevel="1">
      <c r="D619" s="21" t="str">
        <f>INDEX($AT619:$BC619,MATCH(General!$F$14,$AT$4:$BC$4,0))</f>
        <v>Is public investment financed with EU funds?</v>
      </c>
      <c r="E619" s="18" t="str">
        <f>INDEX($BC619:$BL619,MATCH(General!$F$14,$BC$4:$BL$4,0))</f>
        <v>text</v>
      </c>
      <c r="F619" s="111" t="str">
        <f>Fin!F74</f>
        <v>Yes</v>
      </c>
      <c r="AT619" s="39" t="s">
        <v>454</v>
      </c>
      <c r="AU619" s="39" t="s">
        <v>57</v>
      </c>
      <c r="AV619" s="39" t="s">
        <v>57</v>
      </c>
      <c r="AW619" s="39" t="s">
        <v>57</v>
      </c>
      <c r="AX619" s="39" t="s">
        <v>57</v>
      </c>
      <c r="AY619" s="39" t="s">
        <v>57</v>
      </c>
      <c r="AZ619" s="39" t="s">
        <v>57</v>
      </c>
      <c r="BA619" s="39" t="s">
        <v>57</v>
      </c>
      <c r="BB619" s="39" t="s">
        <v>57</v>
      </c>
      <c r="BC619" s="39" t="s">
        <v>57</v>
      </c>
      <c r="BE619" s="39" t="s">
        <v>107</v>
      </c>
      <c r="BF619" s="39" t="s">
        <v>199</v>
      </c>
      <c r="BG619" s="39" t="s">
        <v>57</v>
      </c>
      <c r="BH619" s="39" t="s">
        <v>57</v>
      </c>
      <c r="BI619" s="39" t="s">
        <v>57</v>
      </c>
      <c r="BJ619" s="39" t="s">
        <v>57</v>
      </c>
      <c r="BK619" s="39" t="s">
        <v>57</v>
      </c>
      <c r="BL619" s="39" t="s">
        <v>57</v>
      </c>
      <c r="BM619" s="39" t="s">
        <v>57</v>
      </c>
      <c r="BN619" s="39" t="s">
        <v>57</v>
      </c>
    </row>
    <row r="620" spans="3:66" ht="12" outlineLevel="1">
      <c r="D620" s="21" t="str">
        <f>INDEX($AT620:$BC620,MATCH(General!$F$14,$AT$4:$BC$4,0))</f>
        <v>Co-financing rate of eligible project costs</v>
      </c>
      <c r="E620" s="18" t="str">
        <f>INDEX($BC620:$BL620,MATCH(General!$F$14,$BC$4:$BL$4,0))</f>
        <v>%</v>
      </c>
      <c r="F620" s="109">
        <f>Fin!F75</f>
        <v>0.5</v>
      </c>
      <c r="AT620" s="39" t="s">
        <v>92</v>
      </c>
      <c r="AU620" s="39" t="s">
        <v>57</v>
      </c>
      <c r="AV620" s="39" t="s">
        <v>57</v>
      </c>
      <c r="AW620" s="39" t="s">
        <v>57</v>
      </c>
      <c r="AX620" s="39" t="s">
        <v>57</v>
      </c>
      <c r="AY620" s="39" t="s">
        <v>57</v>
      </c>
      <c r="AZ620" s="39" t="s">
        <v>57</v>
      </c>
      <c r="BA620" s="39" t="s">
        <v>57</v>
      </c>
      <c r="BB620" s="39" t="s">
        <v>57</v>
      </c>
      <c r="BC620" s="39" t="s">
        <v>57</v>
      </c>
      <c r="BE620" s="39" t="s">
        <v>21</v>
      </c>
      <c r="BF620" s="39" t="s">
        <v>21</v>
      </c>
      <c r="BG620" s="39" t="s">
        <v>57</v>
      </c>
      <c r="BH620" s="39" t="s">
        <v>57</v>
      </c>
      <c r="BI620" s="39" t="s">
        <v>57</v>
      </c>
      <c r="BJ620" s="39" t="s">
        <v>57</v>
      </c>
      <c r="BK620" s="39" t="s">
        <v>57</v>
      </c>
      <c r="BL620" s="39" t="s">
        <v>57</v>
      </c>
      <c r="BM620" s="39" t="s">
        <v>57</v>
      </c>
      <c r="BN620" s="39" t="s">
        <v>57</v>
      </c>
    </row>
    <row r="621" spans="3:66" ht="12" outlineLevel="1">
      <c r="D621" s="21" t="str">
        <f>INDEX($AT621:$BC621,MATCH(General!$F$14,$AT$4:$BC$4,0))</f>
        <v>Interest rate per annum</v>
      </c>
      <c r="E621" s="18" t="str">
        <f>INDEX($BC621:$BL621,MATCH(General!$F$14,$BC$4:$BL$4,0))</f>
        <v>%</v>
      </c>
      <c r="F621" s="109">
        <f>Fin!F76</f>
        <v>7.0000000000000007E-2</v>
      </c>
      <c r="AT621" s="39" t="s">
        <v>156</v>
      </c>
      <c r="AU621" s="39" t="s">
        <v>57</v>
      </c>
      <c r="AV621" s="39" t="s">
        <v>57</v>
      </c>
      <c r="AW621" s="39" t="s">
        <v>57</v>
      </c>
      <c r="AX621" s="39" t="s">
        <v>57</v>
      </c>
      <c r="AY621" s="39" t="s">
        <v>57</v>
      </c>
      <c r="AZ621" s="39" t="s">
        <v>57</v>
      </c>
      <c r="BA621" s="39" t="s">
        <v>57</v>
      </c>
      <c r="BB621" s="39" t="s">
        <v>57</v>
      </c>
      <c r="BC621" s="39" t="s">
        <v>57</v>
      </c>
      <c r="BE621" s="39" t="s">
        <v>21</v>
      </c>
      <c r="BF621" s="39" t="s">
        <v>21</v>
      </c>
      <c r="BG621" s="39" t="s">
        <v>57</v>
      </c>
      <c r="BH621" s="39" t="s">
        <v>57</v>
      </c>
      <c r="BI621" s="39" t="s">
        <v>57</v>
      </c>
      <c r="BJ621" s="39" t="s">
        <v>57</v>
      </c>
      <c r="BK621" s="39" t="s">
        <v>57</v>
      </c>
      <c r="BL621" s="39" t="s">
        <v>57</v>
      </c>
      <c r="BM621" s="39" t="s">
        <v>57</v>
      </c>
      <c r="BN621" s="39" t="s">
        <v>57</v>
      </c>
    </row>
    <row r="622" spans="3:66" ht="12" outlineLevel="1">
      <c r="D622" s="21" t="str">
        <f>INDEX($AT622:$BC622,MATCH(General!$F$14,$AT$4:$BC$4,0))</f>
        <v>Tenor</v>
      </c>
      <c r="E622" s="18" t="str">
        <f>INDEX($BC622:$BL622,MATCH(General!$F$14,$BC$4:$BL$4,0))</f>
        <v>years</v>
      </c>
      <c r="F622" s="111">
        <f>Fin!F77</f>
        <v>10</v>
      </c>
      <c r="AT622" s="39" t="s">
        <v>152</v>
      </c>
      <c r="AU622" s="39" t="s">
        <v>57</v>
      </c>
      <c r="AV622" s="39" t="s">
        <v>57</v>
      </c>
      <c r="AW622" s="39" t="s">
        <v>57</v>
      </c>
      <c r="AX622" s="39" t="s">
        <v>57</v>
      </c>
      <c r="AY622" s="39" t="s">
        <v>57</v>
      </c>
      <c r="AZ622" s="39" t="s">
        <v>57</v>
      </c>
      <c r="BA622" s="39" t="s">
        <v>57</v>
      </c>
      <c r="BB622" s="39" t="s">
        <v>57</v>
      </c>
      <c r="BC622" s="39" t="s">
        <v>57</v>
      </c>
      <c r="BE622" s="39" t="s">
        <v>96</v>
      </c>
      <c r="BF622" s="39" t="s">
        <v>146</v>
      </c>
      <c r="BG622" s="39" t="s">
        <v>57</v>
      </c>
      <c r="BH622" s="39" t="s">
        <v>57</v>
      </c>
      <c r="BI622" s="39" t="s">
        <v>57</v>
      </c>
      <c r="BJ622" s="39" t="s">
        <v>57</v>
      </c>
      <c r="BK622" s="39" t="s">
        <v>57</v>
      </c>
      <c r="BL622" s="39" t="s">
        <v>57</v>
      </c>
      <c r="BM622" s="39" t="s">
        <v>57</v>
      </c>
      <c r="BN622" s="39" t="s">
        <v>57</v>
      </c>
    </row>
    <row r="623" spans="3:66" ht="12" outlineLevel="1">
      <c r="D623" s="21" t="str">
        <f>INDEX($AT623:$BC623,MATCH(General!$F$14,$AT$4:$BC$4,0))</f>
        <v>Capital repayment per annum</v>
      </c>
      <c r="E623" s="18" t="str">
        <f>General!$F$16</f>
        <v>EUR</v>
      </c>
      <c r="F623" s="44">
        <f>IFERROR(F626/F622,0)</f>
        <v>15000</v>
      </c>
      <c r="AT623" s="39" t="s">
        <v>155</v>
      </c>
      <c r="AU623" s="39" t="s">
        <v>57</v>
      </c>
      <c r="AV623" s="39" t="s">
        <v>57</v>
      </c>
      <c r="AW623" s="39" t="s">
        <v>57</v>
      </c>
      <c r="AX623" s="39" t="s">
        <v>57</v>
      </c>
      <c r="AY623" s="39" t="s">
        <v>57</v>
      </c>
      <c r="AZ623" s="39" t="s">
        <v>57</v>
      </c>
      <c r="BA623" s="39" t="s">
        <v>57</v>
      </c>
      <c r="BB623" s="39" t="s">
        <v>57</v>
      </c>
      <c r="BC623" s="39" t="s">
        <v>57</v>
      </c>
      <c r="BE623" s="8"/>
      <c r="BF623" s="8"/>
      <c r="BG623" s="8"/>
      <c r="BH623" s="8"/>
      <c r="BI623" s="8"/>
      <c r="BJ623" s="8"/>
      <c r="BK623" s="8"/>
      <c r="BL623" s="8"/>
      <c r="BM623" s="8"/>
      <c r="BN623" s="8"/>
    </row>
    <row r="624" spans="3:66" outlineLevel="1">
      <c r="E624" s="11"/>
    </row>
    <row r="625" spans="4:66" outlineLevel="1">
      <c r="D625" s="2" t="str">
        <f>INDEX($AT625:$BC625,MATCH(General!$F$14,$AT$4:$BC$4,0))</f>
        <v>Sources of financing</v>
      </c>
      <c r="E625" s="17" t="str">
        <f>General!$F$16</f>
        <v>EUR</v>
      </c>
      <c r="F625" s="28">
        <f>SUM(I625:AR625)</f>
        <v>300000</v>
      </c>
      <c r="I625" s="16">
        <f>IF(General!$F$26=1,I$89,I$91)</f>
        <v>30000</v>
      </c>
      <c r="J625" s="16">
        <f>IF(General!$F$26=1,J$89,J$91)</f>
        <v>270000</v>
      </c>
      <c r="K625" s="16">
        <f>IF(General!$F$26=1,K$89,K$91)</f>
        <v>0</v>
      </c>
      <c r="L625" s="16">
        <f>IF(General!$F$26=1,L$89,L$91)</f>
        <v>0</v>
      </c>
      <c r="M625" s="16">
        <f>IF(General!$F$26=1,M$89,M$91)</f>
        <v>0</v>
      </c>
      <c r="N625" s="16">
        <f>IF(General!$F$26=1,N$89,N$91)</f>
        <v>0</v>
      </c>
      <c r="O625" s="16">
        <f>IF(General!$F$26=1,O$89,O$91)</f>
        <v>0</v>
      </c>
      <c r="P625" s="16">
        <f>IF(General!$F$26=1,P$89,P$91)</f>
        <v>0</v>
      </c>
      <c r="Q625" s="16">
        <f>IF(General!$F$26=1,Q$89,Q$91)</f>
        <v>0</v>
      </c>
      <c r="R625" s="16">
        <f>IF(General!$F$26=1,R$89,R$91)</f>
        <v>0</v>
      </c>
      <c r="S625" s="16">
        <f>IF(General!$F$26=1,S$89,S$91)</f>
        <v>0</v>
      </c>
      <c r="T625" s="16">
        <f>IF(General!$F$26=1,T$89,T$91)</f>
        <v>0</v>
      </c>
      <c r="U625" s="16">
        <f>IF(General!$F$26=1,U$89,U$91)</f>
        <v>0</v>
      </c>
      <c r="V625" s="16">
        <f>IF(General!$F$26=1,V$89,V$91)</f>
        <v>0</v>
      </c>
      <c r="W625" s="16">
        <f>IF(General!$F$26=1,W$89,W$91)</f>
        <v>0</v>
      </c>
      <c r="X625" s="16">
        <f>IF(General!$F$26=1,X$89,X$91)</f>
        <v>0</v>
      </c>
      <c r="Y625" s="16">
        <f>IF(General!$F$26=1,Y$89,Y$91)</f>
        <v>0</v>
      </c>
      <c r="Z625" s="16">
        <f>IF(General!$F$26=1,Z$89,Z$91)</f>
        <v>0</v>
      </c>
      <c r="AA625" s="16">
        <f>IF(General!$F$26=1,AA$89,AA$91)</f>
        <v>0</v>
      </c>
      <c r="AB625" s="16">
        <f>IF(General!$F$26=1,AB$89,AB$91)</f>
        <v>0</v>
      </c>
      <c r="AC625" s="16">
        <f>IF(General!$F$26=1,AC$89,AC$91)</f>
        <v>0</v>
      </c>
      <c r="AD625" s="16">
        <f>IF(General!$F$26=1,AD$89,AD$91)</f>
        <v>0</v>
      </c>
      <c r="AE625" s="16">
        <f>IF(General!$F$26=1,AE$89,AE$91)</f>
        <v>0</v>
      </c>
      <c r="AF625" s="16">
        <f>IF(General!$F$26=1,AF$89,AF$91)</f>
        <v>0</v>
      </c>
      <c r="AG625" s="16">
        <f>IF(General!$F$26=1,AG$89,AG$91)</f>
        <v>0</v>
      </c>
      <c r="AH625" s="16">
        <f>IF(General!$F$26=1,AH$89,AH$91)</f>
        <v>0</v>
      </c>
      <c r="AI625" s="16">
        <f>IF(General!$F$26=1,AI$89,AI$91)</f>
        <v>0</v>
      </c>
      <c r="AJ625" s="16">
        <f>IF(General!$F$26=1,AJ$89,AJ$91)</f>
        <v>0</v>
      </c>
      <c r="AK625" s="16">
        <f>IF(General!$F$26=1,AK$89,AK$91)</f>
        <v>0</v>
      </c>
      <c r="AL625" s="16">
        <f>IF(General!$F$26=1,AL$89,AL$91)</f>
        <v>0</v>
      </c>
      <c r="AM625" s="16">
        <f>IF(General!$F$26=1,AM$89,AM$91)</f>
        <v>0</v>
      </c>
      <c r="AN625" s="16">
        <f>IF(General!$F$26=1,AN$89,AN$91)</f>
        <v>0</v>
      </c>
      <c r="AO625" s="16">
        <f>IF(General!$F$26=1,AO$89,AO$91)</f>
        <v>0</v>
      </c>
      <c r="AP625" s="16">
        <f>IF(General!$F$26=1,AP$89,AP$91)</f>
        <v>0</v>
      </c>
      <c r="AQ625" s="16">
        <f>IF(General!$F$26=1,AQ$89,AQ$91)</f>
        <v>0</v>
      </c>
      <c r="AR625" s="16">
        <f>IF(General!$F$26=1,AR$89,AR$91)</f>
        <v>0</v>
      </c>
      <c r="AT625" s="39" t="s">
        <v>100</v>
      </c>
      <c r="AU625" s="39" t="s">
        <v>57</v>
      </c>
      <c r="AV625" s="39" t="s">
        <v>57</v>
      </c>
      <c r="AW625" s="39" t="s">
        <v>57</v>
      </c>
      <c r="AX625" s="39" t="s">
        <v>57</v>
      </c>
      <c r="AY625" s="39" t="s">
        <v>57</v>
      </c>
      <c r="AZ625" s="39" t="s">
        <v>57</v>
      </c>
      <c r="BA625" s="39" t="s">
        <v>57</v>
      </c>
      <c r="BB625" s="39" t="s">
        <v>57</v>
      </c>
      <c r="BC625" s="39" t="s">
        <v>57</v>
      </c>
      <c r="BE625" s="8"/>
      <c r="BF625" s="8"/>
      <c r="BG625" s="8"/>
      <c r="BH625" s="8"/>
      <c r="BI625" s="8"/>
      <c r="BJ625" s="8"/>
      <c r="BK625" s="8"/>
      <c r="BL625" s="8"/>
      <c r="BM625" s="8"/>
      <c r="BN625" s="8"/>
    </row>
    <row r="626" spans="4:66" outlineLevel="1">
      <c r="D626" t="str">
        <f>INDEX($AT626:$BC626,MATCH(General!$F$14,$AT$4:$BC$4,0))</f>
        <v>Capital rebate loan (FIs)</v>
      </c>
      <c r="E626" s="11" t="str">
        <f>General!$F$16</f>
        <v>EUR</v>
      </c>
      <c r="F626" s="25">
        <f t="shared" ref="F626" si="692">SUM(I626:AR626)</f>
        <v>150000</v>
      </c>
      <c r="I626" s="15">
        <f>I625-I627</f>
        <v>15000</v>
      </c>
      <c r="J626" s="15">
        <f t="shared" ref="J626:AR626" si="693">J625-J627</f>
        <v>135000</v>
      </c>
      <c r="K626" s="15">
        <f t="shared" si="693"/>
        <v>0</v>
      </c>
      <c r="L626" s="15">
        <f t="shared" si="693"/>
        <v>0</v>
      </c>
      <c r="M626" s="15">
        <f t="shared" si="693"/>
        <v>0</v>
      </c>
      <c r="N626" s="15">
        <f t="shared" si="693"/>
        <v>0</v>
      </c>
      <c r="O626" s="15">
        <f t="shared" si="693"/>
        <v>0</v>
      </c>
      <c r="P626" s="15">
        <f t="shared" si="693"/>
        <v>0</v>
      </c>
      <c r="Q626" s="15">
        <f t="shared" si="693"/>
        <v>0</v>
      </c>
      <c r="R626" s="15">
        <f t="shared" si="693"/>
        <v>0</v>
      </c>
      <c r="S626" s="15">
        <f t="shared" si="693"/>
        <v>0</v>
      </c>
      <c r="T626" s="15">
        <f t="shared" si="693"/>
        <v>0</v>
      </c>
      <c r="U626" s="15">
        <f t="shared" si="693"/>
        <v>0</v>
      </c>
      <c r="V626" s="15">
        <f t="shared" si="693"/>
        <v>0</v>
      </c>
      <c r="W626" s="15">
        <f t="shared" si="693"/>
        <v>0</v>
      </c>
      <c r="X626" s="15">
        <f t="shared" si="693"/>
        <v>0</v>
      </c>
      <c r="Y626" s="15">
        <f t="shared" si="693"/>
        <v>0</v>
      </c>
      <c r="Z626" s="15">
        <f t="shared" si="693"/>
        <v>0</v>
      </c>
      <c r="AA626" s="15">
        <f t="shared" si="693"/>
        <v>0</v>
      </c>
      <c r="AB626" s="15">
        <f t="shared" si="693"/>
        <v>0</v>
      </c>
      <c r="AC626" s="15">
        <f t="shared" si="693"/>
        <v>0</v>
      </c>
      <c r="AD626" s="15">
        <f t="shared" si="693"/>
        <v>0</v>
      </c>
      <c r="AE626" s="15">
        <f t="shared" si="693"/>
        <v>0</v>
      </c>
      <c r="AF626" s="15">
        <f t="shared" si="693"/>
        <v>0</v>
      </c>
      <c r="AG626" s="15">
        <f t="shared" si="693"/>
        <v>0</v>
      </c>
      <c r="AH626" s="15">
        <f t="shared" si="693"/>
        <v>0</v>
      </c>
      <c r="AI626" s="15">
        <f t="shared" si="693"/>
        <v>0</v>
      </c>
      <c r="AJ626" s="15">
        <f t="shared" si="693"/>
        <v>0</v>
      </c>
      <c r="AK626" s="15">
        <f t="shared" si="693"/>
        <v>0</v>
      </c>
      <c r="AL626" s="15">
        <f t="shared" si="693"/>
        <v>0</v>
      </c>
      <c r="AM626" s="15">
        <f t="shared" si="693"/>
        <v>0</v>
      </c>
      <c r="AN626" s="15">
        <f t="shared" si="693"/>
        <v>0</v>
      </c>
      <c r="AO626" s="15">
        <f t="shared" si="693"/>
        <v>0</v>
      </c>
      <c r="AP626" s="15">
        <f t="shared" si="693"/>
        <v>0</v>
      </c>
      <c r="AQ626" s="15">
        <f t="shared" si="693"/>
        <v>0</v>
      </c>
      <c r="AR626" s="15">
        <f t="shared" si="693"/>
        <v>0</v>
      </c>
      <c r="AT626" s="39" t="s">
        <v>172</v>
      </c>
      <c r="AU626" s="39" t="s">
        <v>57</v>
      </c>
      <c r="AV626" s="39" t="s">
        <v>57</v>
      </c>
      <c r="AW626" s="39" t="s">
        <v>57</v>
      </c>
      <c r="AX626" s="39" t="s">
        <v>57</v>
      </c>
      <c r="AY626" s="39" t="s">
        <v>57</v>
      </c>
      <c r="AZ626" s="39" t="s">
        <v>57</v>
      </c>
      <c r="BA626" s="39" t="s">
        <v>57</v>
      </c>
      <c r="BB626" s="39" t="s">
        <v>57</v>
      </c>
      <c r="BC626" s="39" t="s">
        <v>57</v>
      </c>
      <c r="BE626" s="8"/>
      <c r="BF626" s="8"/>
      <c r="BG626" s="8"/>
      <c r="BH626" s="8"/>
      <c r="BI626" s="8"/>
      <c r="BJ626" s="8"/>
      <c r="BK626" s="8"/>
      <c r="BL626" s="8"/>
      <c r="BM626" s="8"/>
      <c r="BN626" s="8"/>
    </row>
    <row r="627" spans="4:66" outlineLevel="1">
      <c r="D627" t="str">
        <f>INDEX($AT627:$BC627,MATCH(General!$F$14,$AT$4:$BC$4,0))</f>
        <v>Capital rebate</v>
      </c>
      <c r="E627" s="11" t="str">
        <f>General!$F$16</f>
        <v>EUR</v>
      </c>
      <c r="F627" s="25">
        <f t="shared" ref="F627" si="694">SUM(I627:AR627)</f>
        <v>150000</v>
      </c>
      <c r="I627" s="15">
        <f>IF(General!$F$26=1,I$35,I$37)*$F620</f>
        <v>15000</v>
      </c>
      <c r="J627" s="15">
        <f>IF(General!$F$26=1,J$35,J$37)*$F620</f>
        <v>135000</v>
      </c>
      <c r="K627" s="15">
        <f>IF(General!$F$26=1,K$35,K$37)*$F620</f>
        <v>0</v>
      </c>
      <c r="L627" s="15">
        <f>IF(General!$F$26=1,L$35,L$37)*$F620</f>
        <v>0</v>
      </c>
      <c r="M627" s="15">
        <f>IF(General!$F$26=1,M$35,M$37)*$F620</f>
        <v>0</v>
      </c>
      <c r="N627" s="15">
        <f>IF(General!$F$26=1,N$35,N$37)*$F620</f>
        <v>0</v>
      </c>
      <c r="O627" s="15">
        <f>IF(General!$F$26=1,O$35,O$37)*$F620</f>
        <v>0</v>
      </c>
      <c r="P627" s="15">
        <f>IF(General!$F$26=1,P$35,P$37)*$F620</f>
        <v>0</v>
      </c>
      <c r="Q627" s="15">
        <f>IF(General!$F$26=1,Q$35,Q$37)*$F620</f>
        <v>0</v>
      </c>
      <c r="R627" s="15">
        <f>IF(General!$F$26=1,R$35,R$37)*$F620</f>
        <v>0</v>
      </c>
      <c r="S627" s="15">
        <f>IF(General!$F$26=1,S$35,S$37)*$F620</f>
        <v>0</v>
      </c>
      <c r="T627" s="15">
        <f>IF(General!$F$26=1,T$35,T$37)*$F620</f>
        <v>0</v>
      </c>
      <c r="U627" s="15">
        <f>IF(General!$F$26=1,U$35,U$37)*$F620</f>
        <v>0</v>
      </c>
      <c r="V627" s="15">
        <f>IF(General!$F$26=1,V$35,V$37)*$F620</f>
        <v>0</v>
      </c>
      <c r="W627" s="15">
        <f>IF(General!$F$26=1,W$35,W$37)*$F620</f>
        <v>0</v>
      </c>
      <c r="X627" s="15">
        <f>IF(General!$F$26=1,X$35,X$37)*$F620</f>
        <v>0</v>
      </c>
      <c r="Y627" s="15">
        <f>IF(General!$F$26=1,Y$35,Y$37)*$F620</f>
        <v>0</v>
      </c>
      <c r="Z627" s="15">
        <f>IF(General!$F$26=1,Z$35,Z$37)*$F620</f>
        <v>0</v>
      </c>
      <c r="AA627" s="15">
        <f>IF(General!$F$26=1,AA$35,AA$37)*$F620</f>
        <v>0</v>
      </c>
      <c r="AB627" s="15">
        <f>IF(General!$F$26=1,AB$35,AB$37)*$F620</f>
        <v>0</v>
      </c>
      <c r="AC627" s="15">
        <f>IF(General!$F$26=1,AC$35,AC$37)*$F620</f>
        <v>0</v>
      </c>
      <c r="AD627" s="15">
        <f>IF(General!$F$26=1,AD$35,AD$37)*$F620</f>
        <v>0</v>
      </c>
      <c r="AE627" s="15">
        <f>IF(General!$F$26=1,AE$35,AE$37)*$F620</f>
        <v>0</v>
      </c>
      <c r="AF627" s="15">
        <f>IF(General!$F$26=1,AF$35,AF$37)*$F620</f>
        <v>0</v>
      </c>
      <c r="AG627" s="15">
        <f>IF(General!$F$26=1,AG$35,AG$37)*$F620</f>
        <v>0</v>
      </c>
      <c r="AH627" s="15">
        <f>IF(General!$F$26=1,AH$35,AH$37)*$F620</f>
        <v>0</v>
      </c>
      <c r="AI627" s="15">
        <f>IF(General!$F$26=1,AI$35,AI$37)*$F620</f>
        <v>0</v>
      </c>
      <c r="AJ627" s="15">
        <f>IF(General!$F$26=1,AJ$35,AJ$37)*$F620</f>
        <v>0</v>
      </c>
      <c r="AK627" s="15">
        <f>IF(General!$F$26=1,AK$35,AK$37)*$F620</f>
        <v>0</v>
      </c>
      <c r="AL627" s="15">
        <f>IF(General!$F$26=1,AL$35,AL$37)*$F620</f>
        <v>0</v>
      </c>
      <c r="AM627" s="15">
        <f>IF(General!$F$26=1,AM$35,AM$37)*$F620</f>
        <v>0</v>
      </c>
      <c r="AN627" s="15">
        <f>IF(General!$F$26=1,AN$35,AN$37)*$F620</f>
        <v>0</v>
      </c>
      <c r="AO627" s="15">
        <f>IF(General!$F$26=1,AO$35,AO$37)*$F620</f>
        <v>0</v>
      </c>
      <c r="AP627" s="15">
        <f>IF(General!$F$26=1,AP$35,AP$37)*$F620</f>
        <v>0</v>
      </c>
      <c r="AQ627" s="15">
        <f>IF(General!$F$26=1,AQ$35,AQ$37)*$F620</f>
        <v>0</v>
      </c>
      <c r="AR627" s="15">
        <f>IF(General!$F$26=1,AR$35,AR$37)*$F620</f>
        <v>0</v>
      </c>
      <c r="AT627" s="39" t="s">
        <v>173</v>
      </c>
      <c r="AU627" s="39" t="s">
        <v>57</v>
      </c>
      <c r="AV627" s="39" t="s">
        <v>57</v>
      </c>
      <c r="AW627" s="39" t="s">
        <v>57</v>
      </c>
      <c r="AX627" s="39" t="s">
        <v>57</v>
      </c>
      <c r="AY627" s="39" t="s">
        <v>57</v>
      </c>
      <c r="AZ627" s="39" t="s">
        <v>57</v>
      </c>
      <c r="BA627" s="39" t="s">
        <v>57</v>
      </c>
      <c r="BB627" s="39" t="s">
        <v>57</v>
      </c>
      <c r="BC627" s="39" t="s">
        <v>57</v>
      </c>
      <c r="BE627" s="8"/>
      <c r="BF627" s="8"/>
      <c r="BG627" s="8"/>
      <c r="BH627" s="8"/>
      <c r="BI627" s="8"/>
      <c r="BJ627" s="8"/>
      <c r="BK627" s="8"/>
      <c r="BL627" s="8"/>
      <c r="BM627" s="8"/>
      <c r="BN627" s="8"/>
    </row>
    <row r="628" spans="4:66" outlineLevel="1">
      <c r="E628" s="11"/>
    </row>
    <row r="629" spans="4:66" outlineLevel="1">
      <c r="D629" s="2" t="str">
        <f>INDEX($AT629:$BC629,MATCH(General!$F$14,$AT$4:$BC$4,0))</f>
        <v>Sources of financing - structure</v>
      </c>
      <c r="E629" s="17" t="str">
        <f>INDEX($BC629:$BL629,MATCH(General!$F$14,$BC$4:$BL$4,0))</f>
        <v>%</v>
      </c>
      <c r="F629" s="157">
        <f t="shared" ref="F629:F631" si="695">IFERROR(F625/F$625,0)</f>
        <v>1</v>
      </c>
      <c r="I629" s="156">
        <f>IFERROR(I625/I$625,0)</f>
        <v>1</v>
      </c>
      <c r="J629" s="156">
        <f t="shared" ref="J629:AR629" si="696">IFERROR(J625/J$625,0)</f>
        <v>1</v>
      </c>
      <c r="K629" s="156">
        <f t="shared" si="696"/>
        <v>0</v>
      </c>
      <c r="L629" s="156">
        <f t="shared" si="696"/>
        <v>0</v>
      </c>
      <c r="M629" s="156">
        <f t="shared" si="696"/>
        <v>0</v>
      </c>
      <c r="N629" s="156">
        <f t="shared" si="696"/>
        <v>0</v>
      </c>
      <c r="O629" s="156">
        <f t="shared" si="696"/>
        <v>0</v>
      </c>
      <c r="P629" s="156">
        <f t="shared" si="696"/>
        <v>0</v>
      </c>
      <c r="Q629" s="156">
        <f t="shared" si="696"/>
        <v>0</v>
      </c>
      <c r="R629" s="156">
        <f t="shared" si="696"/>
        <v>0</v>
      </c>
      <c r="S629" s="156">
        <f t="shared" si="696"/>
        <v>0</v>
      </c>
      <c r="T629" s="156">
        <f t="shared" si="696"/>
        <v>0</v>
      </c>
      <c r="U629" s="156">
        <f t="shared" si="696"/>
        <v>0</v>
      </c>
      <c r="V629" s="156">
        <f t="shared" si="696"/>
        <v>0</v>
      </c>
      <c r="W629" s="156">
        <f t="shared" si="696"/>
        <v>0</v>
      </c>
      <c r="X629" s="156">
        <f t="shared" si="696"/>
        <v>0</v>
      </c>
      <c r="Y629" s="156">
        <f t="shared" si="696"/>
        <v>0</v>
      </c>
      <c r="Z629" s="156">
        <f t="shared" si="696"/>
        <v>0</v>
      </c>
      <c r="AA629" s="156">
        <f t="shared" si="696"/>
        <v>0</v>
      </c>
      <c r="AB629" s="156">
        <f t="shared" si="696"/>
        <v>0</v>
      </c>
      <c r="AC629" s="156">
        <f t="shared" si="696"/>
        <v>0</v>
      </c>
      <c r="AD629" s="156">
        <f t="shared" si="696"/>
        <v>0</v>
      </c>
      <c r="AE629" s="156">
        <f t="shared" si="696"/>
        <v>0</v>
      </c>
      <c r="AF629" s="156">
        <f t="shared" si="696"/>
        <v>0</v>
      </c>
      <c r="AG629" s="156">
        <f t="shared" si="696"/>
        <v>0</v>
      </c>
      <c r="AH629" s="156">
        <f t="shared" si="696"/>
        <v>0</v>
      </c>
      <c r="AI629" s="156">
        <f t="shared" si="696"/>
        <v>0</v>
      </c>
      <c r="AJ629" s="156">
        <f t="shared" si="696"/>
        <v>0</v>
      </c>
      <c r="AK629" s="156">
        <f t="shared" si="696"/>
        <v>0</v>
      </c>
      <c r="AL629" s="156">
        <f t="shared" si="696"/>
        <v>0</v>
      </c>
      <c r="AM629" s="156">
        <f t="shared" si="696"/>
        <v>0</v>
      </c>
      <c r="AN629" s="156">
        <f t="shared" si="696"/>
        <v>0</v>
      </c>
      <c r="AO629" s="156">
        <f t="shared" si="696"/>
        <v>0</v>
      </c>
      <c r="AP629" s="156">
        <f t="shared" si="696"/>
        <v>0</v>
      </c>
      <c r="AQ629" s="156">
        <f t="shared" si="696"/>
        <v>0</v>
      </c>
      <c r="AR629" s="156">
        <f t="shared" si="696"/>
        <v>0</v>
      </c>
      <c r="AT629" s="39" t="s">
        <v>565</v>
      </c>
      <c r="AU629" s="39" t="s">
        <v>57</v>
      </c>
      <c r="AV629" s="39" t="s">
        <v>57</v>
      </c>
      <c r="AW629" s="39" t="s">
        <v>57</v>
      </c>
      <c r="AX629" s="39" t="s">
        <v>57</v>
      </c>
      <c r="AY629" s="39" t="s">
        <v>57</v>
      </c>
      <c r="AZ629" s="39" t="s">
        <v>57</v>
      </c>
      <c r="BA629" s="39" t="s">
        <v>57</v>
      </c>
      <c r="BB629" s="39" t="s">
        <v>57</v>
      </c>
      <c r="BC629" s="39" t="s">
        <v>57</v>
      </c>
      <c r="BE629" s="39" t="s">
        <v>21</v>
      </c>
      <c r="BF629" s="39" t="s">
        <v>21</v>
      </c>
      <c r="BG629" s="39" t="s">
        <v>57</v>
      </c>
      <c r="BH629" s="39" t="s">
        <v>57</v>
      </c>
      <c r="BI629" s="39" t="s">
        <v>57</v>
      </c>
      <c r="BJ629" s="39" t="s">
        <v>57</v>
      </c>
      <c r="BK629" s="39" t="s">
        <v>57</v>
      </c>
      <c r="BL629" s="39" t="s">
        <v>57</v>
      </c>
      <c r="BM629" s="39" t="s">
        <v>57</v>
      </c>
      <c r="BN629" s="39" t="s">
        <v>57</v>
      </c>
    </row>
    <row r="630" spans="4:66" outlineLevel="1">
      <c r="D630" t="str">
        <f>INDEX($AT630:$BC630,MATCH(General!$F$14,$AT$4:$BC$4,0))</f>
        <v>Capital rebate loan (FIs)</v>
      </c>
      <c r="E630" s="11" t="str">
        <f>INDEX($BC630:$BL630,MATCH(General!$F$14,$BC$4:$BL$4,0))</f>
        <v>%</v>
      </c>
      <c r="F630" s="49">
        <f t="shared" si="695"/>
        <v>0.5</v>
      </c>
      <c r="I630" s="155">
        <f t="shared" ref="I630:AR630" si="697">IFERROR(I626/I$625,0)</f>
        <v>0.5</v>
      </c>
      <c r="J630" s="155">
        <f t="shared" si="697"/>
        <v>0.5</v>
      </c>
      <c r="K630" s="155">
        <f t="shared" si="697"/>
        <v>0</v>
      </c>
      <c r="L630" s="155">
        <f t="shared" si="697"/>
        <v>0</v>
      </c>
      <c r="M630" s="155">
        <f t="shared" si="697"/>
        <v>0</v>
      </c>
      <c r="N630" s="155">
        <f t="shared" si="697"/>
        <v>0</v>
      </c>
      <c r="O630" s="155">
        <f t="shared" si="697"/>
        <v>0</v>
      </c>
      <c r="P630" s="155">
        <f t="shared" si="697"/>
        <v>0</v>
      </c>
      <c r="Q630" s="155">
        <f t="shared" si="697"/>
        <v>0</v>
      </c>
      <c r="R630" s="155">
        <f t="shared" si="697"/>
        <v>0</v>
      </c>
      <c r="S630" s="155">
        <f t="shared" si="697"/>
        <v>0</v>
      </c>
      <c r="T630" s="155">
        <f t="shared" si="697"/>
        <v>0</v>
      </c>
      <c r="U630" s="155">
        <f t="shared" si="697"/>
        <v>0</v>
      </c>
      <c r="V630" s="155">
        <f t="shared" si="697"/>
        <v>0</v>
      </c>
      <c r="W630" s="155">
        <f t="shared" si="697"/>
        <v>0</v>
      </c>
      <c r="X630" s="155">
        <f t="shared" si="697"/>
        <v>0</v>
      </c>
      <c r="Y630" s="155">
        <f t="shared" si="697"/>
        <v>0</v>
      </c>
      <c r="Z630" s="155">
        <f t="shared" si="697"/>
        <v>0</v>
      </c>
      <c r="AA630" s="155">
        <f t="shared" si="697"/>
        <v>0</v>
      </c>
      <c r="AB630" s="155">
        <f t="shared" si="697"/>
        <v>0</v>
      </c>
      <c r="AC630" s="155">
        <f t="shared" si="697"/>
        <v>0</v>
      </c>
      <c r="AD630" s="155">
        <f t="shared" si="697"/>
        <v>0</v>
      </c>
      <c r="AE630" s="155">
        <f t="shared" si="697"/>
        <v>0</v>
      </c>
      <c r="AF630" s="155">
        <f t="shared" si="697"/>
        <v>0</v>
      </c>
      <c r="AG630" s="155">
        <f t="shared" si="697"/>
        <v>0</v>
      </c>
      <c r="AH630" s="155">
        <f t="shared" si="697"/>
        <v>0</v>
      </c>
      <c r="AI630" s="155">
        <f t="shared" si="697"/>
        <v>0</v>
      </c>
      <c r="AJ630" s="155">
        <f t="shared" si="697"/>
        <v>0</v>
      </c>
      <c r="AK630" s="155">
        <f t="shared" si="697"/>
        <v>0</v>
      </c>
      <c r="AL630" s="155">
        <f t="shared" si="697"/>
        <v>0</v>
      </c>
      <c r="AM630" s="155">
        <f t="shared" si="697"/>
        <v>0</v>
      </c>
      <c r="AN630" s="155">
        <f t="shared" si="697"/>
        <v>0</v>
      </c>
      <c r="AO630" s="155">
        <f t="shared" si="697"/>
        <v>0</v>
      </c>
      <c r="AP630" s="155">
        <f t="shared" si="697"/>
        <v>0</v>
      </c>
      <c r="AQ630" s="155">
        <f t="shared" si="697"/>
        <v>0</v>
      </c>
      <c r="AR630" s="155">
        <f t="shared" si="697"/>
        <v>0</v>
      </c>
      <c r="AT630" s="39" t="s">
        <v>172</v>
      </c>
      <c r="AU630" s="39" t="s">
        <v>57</v>
      </c>
      <c r="AV630" s="39" t="s">
        <v>57</v>
      </c>
      <c r="AW630" s="39" t="s">
        <v>57</v>
      </c>
      <c r="AX630" s="39" t="s">
        <v>57</v>
      </c>
      <c r="AY630" s="39" t="s">
        <v>57</v>
      </c>
      <c r="AZ630" s="39" t="s">
        <v>57</v>
      </c>
      <c r="BA630" s="39" t="s">
        <v>57</v>
      </c>
      <c r="BB630" s="39" t="s">
        <v>57</v>
      </c>
      <c r="BC630" s="39" t="s">
        <v>57</v>
      </c>
      <c r="BE630" s="39" t="s">
        <v>21</v>
      </c>
      <c r="BF630" s="39" t="s">
        <v>21</v>
      </c>
      <c r="BG630" s="39" t="s">
        <v>57</v>
      </c>
      <c r="BH630" s="39" t="s">
        <v>57</v>
      </c>
      <c r="BI630" s="39" t="s">
        <v>57</v>
      </c>
      <c r="BJ630" s="39" t="s">
        <v>57</v>
      </c>
      <c r="BK630" s="39" t="s">
        <v>57</v>
      </c>
      <c r="BL630" s="39" t="s">
        <v>57</v>
      </c>
      <c r="BM630" s="39" t="s">
        <v>57</v>
      </c>
      <c r="BN630" s="39" t="s">
        <v>57</v>
      </c>
    </row>
    <row r="631" spans="4:66" outlineLevel="1">
      <c r="D631" t="str">
        <f>INDEX($AT631:$BC631,MATCH(General!$F$14,$AT$4:$BC$4,0))</f>
        <v>Capital rebate</v>
      </c>
      <c r="E631" s="11" t="str">
        <f>INDEX($BC631:$BL631,MATCH(General!$F$14,$BC$4:$BL$4,0))</f>
        <v>%</v>
      </c>
      <c r="F631" s="49">
        <f t="shared" si="695"/>
        <v>0.5</v>
      </c>
      <c r="I631" s="155">
        <f t="shared" ref="I631:AR631" si="698">IFERROR(I627/I$625,0)</f>
        <v>0.5</v>
      </c>
      <c r="J631" s="155">
        <f t="shared" si="698"/>
        <v>0.5</v>
      </c>
      <c r="K631" s="155">
        <f t="shared" si="698"/>
        <v>0</v>
      </c>
      <c r="L631" s="155">
        <f t="shared" si="698"/>
        <v>0</v>
      </c>
      <c r="M631" s="155">
        <f t="shared" si="698"/>
        <v>0</v>
      </c>
      <c r="N631" s="155">
        <f t="shared" si="698"/>
        <v>0</v>
      </c>
      <c r="O631" s="155">
        <f t="shared" si="698"/>
        <v>0</v>
      </c>
      <c r="P631" s="155">
        <f t="shared" si="698"/>
        <v>0</v>
      </c>
      <c r="Q631" s="155">
        <f t="shared" si="698"/>
        <v>0</v>
      </c>
      <c r="R631" s="155">
        <f t="shared" si="698"/>
        <v>0</v>
      </c>
      <c r="S631" s="155">
        <f t="shared" si="698"/>
        <v>0</v>
      </c>
      <c r="T631" s="155">
        <f t="shared" si="698"/>
        <v>0</v>
      </c>
      <c r="U631" s="155">
        <f t="shared" si="698"/>
        <v>0</v>
      </c>
      <c r="V631" s="155">
        <f t="shared" si="698"/>
        <v>0</v>
      </c>
      <c r="W631" s="155">
        <f t="shared" si="698"/>
        <v>0</v>
      </c>
      <c r="X631" s="155">
        <f t="shared" si="698"/>
        <v>0</v>
      </c>
      <c r="Y631" s="155">
        <f t="shared" si="698"/>
        <v>0</v>
      </c>
      <c r="Z631" s="155">
        <f t="shared" si="698"/>
        <v>0</v>
      </c>
      <c r="AA631" s="155">
        <f t="shared" si="698"/>
        <v>0</v>
      </c>
      <c r="AB631" s="155">
        <f t="shared" si="698"/>
        <v>0</v>
      </c>
      <c r="AC631" s="155">
        <f t="shared" si="698"/>
        <v>0</v>
      </c>
      <c r="AD631" s="155">
        <f t="shared" si="698"/>
        <v>0</v>
      </c>
      <c r="AE631" s="155">
        <f t="shared" si="698"/>
        <v>0</v>
      </c>
      <c r="AF631" s="155">
        <f t="shared" si="698"/>
        <v>0</v>
      </c>
      <c r="AG631" s="155">
        <f t="shared" si="698"/>
        <v>0</v>
      </c>
      <c r="AH631" s="155">
        <f t="shared" si="698"/>
        <v>0</v>
      </c>
      <c r="AI631" s="155">
        <f t="shared" si="698"/>
        <v>0</v>
      </c>
      <c r="AJ631" s="155">
        <f t="shared" si="698"/>
        <v>0</v>
      </c>
      <c r="AK631" s="155">
        <f t="shared" si="698"/>
        <v>0</v>
      </c>
      <c r="AL631" s="155">
        <f t="shared" si="698"/>
        <v>0</v>
      </c>
      <c r="AM631" s="155">
        <f t="shared" si="698"/>
        <v>0</v>
      </c>
      <c r="AN631" s="155">
        <f t="shared" si="698"/>
        <v>0</v>
      </c>
      <c r="AO631" s="155">
        <f t="shared" si="698"/>
        <v>0</v>
      </c>
      <c r="AP631" s="155">
        <f t="shared" si="698"/>
        <v>0</v>
      </c>
      <c r="AQ631" s="155">
        <f t="shared" si="698"/>
        <v>0</v>
      </c>
      <c r="AR631" s="155">
        <f t="shared" si="698"/>
        <v>0</v>
      </c>
      <c r="AT631" s="39" t="s">
        <v>173</v>
      </c>
      <c r="AU631" s="39" t="s">
        <v>57</v>
      </c>
      <c r="AV631" s="39" t="s">
        <v>57</v>
      </c>
      <c r="AW631" s="39" t="s">
        <v>57</v>
      </c>
      <c r="AX631" s="39" t="s">
        <v>57</v>
      </c>
      <c r="AY631" s="39" t="s">
        <v>57</v>
      </c>
      <c r="AZ631" s="39" t="s">
        <v>57</v>
      </c>
      <c r="BA631" s="39" t="s">
        <v>57</v>
      </c>
      <c r="BB631" s="39" t="s">
        <v>57</v>
      </c>
      <c r="BC631" s="39" t="s">
        <v>57</v>
      </c>
      <c r="BE631" s="39" t="s">
        <v>21</v>
      </c>
      <c r="BF631" s="39" t="s">
        <v>21</v>
      </c>
      <c r="BG631" s="39" t="s">
        <v>57</v>
      </c>
      <c r="BH631" s="39" t="s">
        <v>57</v>
      </c>
      <c r="BI631" s="39" t="s">
        <v>57</v>
      </c>
      <c r="BJ631" s="39" t="s">
        <v>57</v>
      </c>
      <c r="BK631" s="39" t="s">
        <v>57</v>
      </c>
      <c r="BL631" s="39" t="s">
        <v>57</v>
      </c>
      <c r="BM631" s="39" t="s">
        <v>57</v>
      </c>
      <c r="BN631" s="39" t="s">
        <v>57</v>
      </c>
    </row>
    <row r="632" spans="4:66" outlineLevel="1">
      <c r="E632" s="11"/>
    </row>
    <row r="633" spans="4:66" outlineLevel="1">
      <c r="D633" s="2" t="str">
        <f>INDEX($AT633:$BC633,MATCH(General!$F$14,$AT$4:$BC$4,0))</f>
        <v>Loan repayment</v>
      </c>
      <c r="E633" s="11"/>
      <c r="AT633" s="39" t="s">
        <v>153</v>
      </c>
      <c r="AU633" s="39" t="s">
        <v>57</v>
      </c>
      <c r="AV633" s="39" t="s">
        <v>57</v>
      </c>
      <c r="AW633" s="39" t="s">
        <v>57</v>
      </c>
      <c r="AX633" s="39" t="s">
        <v>57</v>
      </c>
      <c r="AY633" s="39" t="s">
        <v>57</v>
      </c>
      <c r="AZ633" s="39" t="s">
        <v>57</v>
      </c>
      <c r="BA633" s="39" t="s">
        <v>57</v>
      </c>
      <c r="BB633" s="39" t="s">
        <v>57</v>
      </c>
      <c r="BC633" s="39" t="s">
        <v>57</v>
      </c>
    </row>
    <row r="634" spans="4:66" outlineLevel="1">
      <c r="D634" t="str">
        <f>INDEX($AT634:$BC634,MATCH(General!$F$14,$AT$4:$BC$4,0))</f>
        <v>Capital repayment</v>
      </c>
      <c r="E634" s="11" t="str">
        <f>General!$F$16</f>
        <v>EUR</v>
      </c>
      <c r="F634" s="25">
        <f t="shared" ref="F634" si="699">SUM(I634:AR634)</f>
        <v>150000</v>
      </c>
      <c r="I634" s="15">
        <f>MIN($F623,H635)*Config!I$8</f>
        <v>0</v>
      </c>
      <c r="J634" s="15">
        <f>MIN($F623,I635)*Config!J$8</f>
        <v>0</v>
      </c>
      <c r="K634" s="15">
        <f>MIN($F623,J635)*Config!K$8</f>
        <v>15000</v>
      </c>
      <c r="L634" s="15">
        <f>MIN($F623,K635)*Config!L$8</f>
        <v>15000</v>
      </c>
      <c r="M634" s="15">
        <f>MIN($F623,L635)*Config!M$8</f>
        <v>15000</v>
      </c>
      <c r="N634" s="15">
        <f>MIN($F623,M635)*Config!N$8</f>
        <v>15000</v>
      </c>
      <c r="O634" s="15">
        <f>MIN($F623,N635)*Config!O$8</f>
        <v>15000</v>
      </c>
      <c r="P634" s="15">
        <f>MIN($F623,O635)*Config!P$8</f>
        <v>15000</v>
      </c>
      <c r="Q634" s="15">
        <f>MIN($F623,P635)*Config!Q$8</f>
        <v>15000</v>
      </c>
      <c r="R634" s="15">
        <f>MIN($F623,Q635)*Config!R$8</f>
        <v>15000</v>
      </c>
      <c r="S634" s="15">
        <f>MIN($F623,R635)*Config!S$8</f>
        <v>15000</v>
      </c>
      <c r="T634" s="15">
        <f>MIN($F623,S635)*Config!T$8</f>
        <v>15000</v>
      </c>
      <c r="U634" s="15">
        <f>MIN($F623,T635)*Config!U$8</f>
        <v>0</v>
      </c>
      <c r="V634" s="15">
        <f>MIN($F623,U635)*Config!V$8</f>
        <v>0</v>
      </c>
      <c r="W634" s="15">
        <f>MIN($F623,V635)*Config!W$8</f>
        <v>0</v>
      </c>
      <c r="X634" s="15">
        <f>MIN($F623,W635)*Config!X$8</f>
        <v>0</v>
      </c>
      <c r="Y634" s="15">
        <f>MIN($F623,X635)*Config!Y$8</f>
        <v>0</v>
      </c>
      <c r="Z634" s="15">
        <f>MIN($F623,Y635)*Config!Z$8</f>
        <v>0</v>
      </c>
      <c r="AA634" s="15">
        <f>MIN($F623,Z635)*Config!AA$8</f>
        <v>0</v>
      </c>
      <c r="AB634" s="15">
        <f>MIN($F623,AA635)*Config!AB$8</f>
        <v>0</v>
      </c>
      <c r="AC634" s="15">
        <f>MIN($F623,AB635)*Config!AC$8</f>
        <v>0</v>
      </c>
      <c r="AD634" s="15">
        <f>MIN($F623,AC635)*Config!AD$8</f>
        <v>0</v>
      </c>
      <c r="AE634" s="15">
        <f>MIN($F623,AD635)*Config!AE$8</f>
        <v>0</v>
      </c>
      <c r="AF634" s="15">
        <f>MIN($F623,AE635)*Config!AF$8</f>
        <v>0</v>
      </c>
      <c r="AG634" s="15">
        <f>MIN($F623,AF635)*Config!AG$8</f>
        <v>0</v>
      </c>
      <c r="AH634" s="15">
        <f>MIN($F623,AG635)*Config!AH$8</f>
        <v>0</v>
      </c>
      <c r="AI634" s="15">
        <f>MIN($F623,AH635)*Config!AI$8</f>
        <v>0</v>
      </c>
      <c r="AJ634" s="15">
        <f>MIN($F623,AI635)*Config!AJ$8</f>
        <v>0</v>
      </c>
      <c r="AK634" s="15">
        <f>MIN($F623,AJ635)*Config!AK$8</f>
        <v>0</v>
      </c>
      <c r="AL634" s="15">
        <f>MIN($F623,AK635)*Config!AL$8</f>
        <v>0</v>
      </c>
      <c r="AM634" s="15">
        <f>MIN($F623,AL635)*Config!AM$8</f>
        <v>0</v>
      </c>
      <c r="AN634" s="15">
        <f>MIN($F623,AM635)*Config!AN$8</f>
        <v>0</v>
      </c>
      <c r="AO634" s="15">
        <f>MIN($F623,AN635)*Config!AO$8</f>
        <v>0</v>
      </c>
      <c r="AP634" s="15">
        <f>MIN($F623,AO635)*Config!AP$8</f>
        <v>0</v>
      </c>
      <c r="AQ634" s="15">
        <f>MIN($F623,AP635)*Config!AQ$8</f>
        <v>0</v>
      </c>
      <c r="AR634" s="15">
        <f>MIN($F623,AQ635)*Config!AR$8</f>
        <v>0</v>
      </c>
      <c r="AT634" s="39" t="s">
        <v>154</v>
      </c>
      <c r="AU634" s="39" t="s">
        <v>57</v>
      </c>
      <c r="AV634" s="39" t="s">
        <v>57</v>
      </c>
      <c r="AW634" s="39" t="s">
        <v>57</v>
      </c>
      <c r="AX634" s="39" t="s">
        <v>57</v>
      </c>
      <c r="AY634" s="39" t="s">
        <v>57</v>
      </c>
      <c r="AZ634" s="39" t="s">
        <v>57</v>
      </c>
      <c r="BA634" s="39" t="s">
        <v>57</v>
      </c>
      <c r="BB634" s="39" t="s">
        <v>57</v>
      </c>
      <c r="BC634" s="39" t="s">
        <v>57</v>
      </c>
      <c r="BE634" s="8"/>
      <c r="BF634" s="8"/>
      <c r="BG634" s="8"/>
      <c r="BH634" s="8"/>
      <c r="BI634" s="8"/>
      <c r="BJ634" s="8"/>
      <c r="BK634" s="8"/>
      <c r="BL634" s="8"/>
      <c r="BM634" s="8"/>
      <c r="BN634" s="8"/>
    </row>
    <row r="635" spans="4:66" outlineLevel="1">
      <c r="D635" t="str">
        <f>INDEX($AT635:$BC635,MATCH(General!$F$14,$AT$4:$BC$4,0))</f>
        <v>Loan balance</v>
      </c>
      <c r="E635" s="11" t="str">
        <f>General!$F$16</f>
        <v>EUR</v>
      </c>
      <c r="I635" s="15">
        <f>SUM($I626:I626)-SUM($I634:I634)</f>
        <v>15000</v>
      </c>
      <c r="J635" s="15">
        <f>SUM($I626:J626)-SUM($I634:J634)</f>
        <v>150000</v>
      </c>
      <c r="K635" s="15">
        <f>SUM($I626:K626)-SUM($I634:K634)</f>
        <v>135000</v>
      </c>
      <c r="L635" s="15">
        <f>SUM($I626:L626)-SUM($I634:L634)</f>
        <v>120000</v>
      </c>
      <c r="M635" s="15">
        <f>SUM($I626:M626)-SUM($I634:M634)</f>
        <v>105000</v>
      </c>
      <c r="N635" s="15">
        <f>SUM($I626:N626)-SUM($I634:N634)</f>
        <v>90000</v>
      </c>
      <c r="O635" s="15">
        <f>SUM($I626:O626)-SUM($I634:O634)</f>
        <v>75000</v>
      </c>
      <c r="P635" s="15">
        <f>SUM($I626:P626)-SUM($I634:P634)</f>
        <v>60000</v>
      </c>
      <c r="Q635" s="15">
        <f>SUM($I626:Q626)-SUM($I634:Q634)</f>
        <v>45000</v>
      </c>
      <c r="R635" s="15">
        <f>SUM($I626:R626)-SUM($I634:R634)</f>
        <v>30000</v>
      </c>
      <c r="S635" s="15">
        <f>SUM($I626:S626)-SUM($I634:S634)</f>
        <v>15000</v>
      </c>
      <c r="T635" s="15">
        <f>SUM($I626:T626)-SUM($I634:T634)</f>
        <v>0</v>
      </c>
      <c r="U635" s="15">
        <f>SUM($I626:U626)-SUM($I634:U634)</f>
        <v>0</v>
      </c>
      <c r="V635" s="15">
        <f>SUM($I626:V626)-SUM($I634:V634)</f>
        <v>0</v>
      </c>
      <c r="W635" s="15">
        <f>SUM($I626:W626)-SUM($I634:W634)</f>
        <v>0</v>
      </c>
      <c r="X635" s="15">
        <f>SUM($I626:X626)-SUM($I634:X634)</f>
        <v>0</v>
      </c>
      <c r="Y635" s="15">
        <f>SUM($I626:Y626)-SUM($I634:Y634)</f>
        <v>0</v>
      </c>
      <c r="Z635" s="15">
        <f>SUM($I626:Z626)-SUM($I634:Z634)</f>
        <v>0</v>
      </c>
      <c r="AA635" s="15">
        <f>SUM($I626:AA626)-SUM($I634:AA634)</f>
        <v>0</v>
      </c>
      <c r="AB635" s="15">
        <f>SUM($I626:AB626)-SUM($I634:AB634)</f>
        <v>0</v>
      </c>
      <c r="AC635" s="15">
        <f>SUM($I626:AC626)-SUM($I634:AC634)</f>
        <v>0</v>
      </c>
      <c r="AD635" s="15">
        <f>SUM($I626:AD626)-SUM($I634:AD634)</f>
        <v>0</v>
      </c>
      <c r="AE635" s="15">
        <f>SUM($I626:AE626)-SUM($I634:AE634)</f>
        <v>0</v>
      </c>
      <c r="AF635" s="15">
        <f>SUM($I626:AF626)-SUM($I634:AF634)</f>
        <v>0</v>
      </c>
      <c r="AG635" s="15">
        <f>SUM($I626:AG626)-SUM($I634:AG634)</f>
        <v>0</v>
      </c>
      <c r="AH635" s="15">
        <f>SUM($I626:AH626)-SUM($I634:AH634)</f>
        <v>0</v>
      </c>
      <c r="AI635" s="15">
        <f>SUM($I626:AI626)-SUM($I634:AI634)</f>
        <v>0</v>
      </c>
      <c r="AJ635" s="15">
        <f>SUM($I626:AJ626)-SUM($I634:AJ634)</f>
        <v>0</v>
      </c>
      <c r="AK635" s="15">
        <f>SUM($I626:AK626)-SUM($I634:AK634)</f>
        <v>0</v>
      </c>
      <c r="AL635" s="15">
        <f>SUM($I626:AL626)-SUM($I634:AL634)</f>
        <v>0</v>
      </c>
      <c r="AM635" s="15">
        <f>SUM($I626:AM626)-SUM($I634:AM634)</f>
        <v>0</v>
      </c>
      <c r="AN635" s="15">
        <f>SUM($I626:AN626)-SUM($I634:AN634)</f>
        <v>0</v>
      </c>
      <c r="AO635" s="15">
        <f>SUM($I626:AO626)-SUM($I634:AO634)</f>
        <v>0</v>
      </c>
      <c r="AP635" s="15">
        <f>SUM($I626:AP626)-SUM($I634:AP634)</f>
        <v>0</v>
      </c>
      <c r="AQ635" s="15">
        <f>SUM($I626:AQ626)-SUM($I634:AQ634)</f>
        <v>0</v>
      </c>
      <c r="AR635" s="15">
        <f>SUM($I626:AR626)-SUM($I634:AR634)</f>
        <v>0</v>
      </c>
      <c r="AT635" s="39" t="s">
        <v>157</v>
      </c>
      <c r="AU635" s="39" t="s">
        <v>57</v>
      </c>
      <c r="AV635" s="39" t="s">
        <v>57</v>
      </c>
      <c r="AW635" s="39" t="s">
        <v>57</v>
      </c>
      <c r="AX635" s="39" t="s">
        <v>57</v>
      </c>
      <c r="AY635" s="39" t="s">
        <v>57</v>
      </c>
      <c r="AZ635" s="39" t="s">
        <v>57</v>
      </c>
      <c r="BA635" s="39" t="s">
        <v>57</v>
      </c>
      <c r="BB635" s="39" t="s">
        <v>57</v>
      </c>
      <c r="BC635" s="39" t="s">
        <v>57</v>
      </c>
      <c r="BE635" s="8"/>
      <c r="BF635" s="8"/>
      <c r="BG635" s="8"/>
      <c r="BH635" s="8"/>
      <c r="BI635" s="8"/>
      <c r="BJ635" s="8"/>
      <c r="BK635" s="8"/>
      <c r="BL635" s="8"/>
      <c r="BM635" s="8"/>
      <c r="BN635" s="8"/>
    </row>
    <row r="636" spans="4:66" outlineLevel="1">
      <c r="D636" t="str">
        <f>INDEX($AT636:$BC636,MATCH(General!$F$14,$AT$4:$BC$4,0))</f>
        <v>Interest paid</v>
      </c>
      <c r="E636" s="11" t="str">
        <f>General!$F$16</f>
        <v>EUR</v>
      </c>
      <c r="F636" s="25">
        <f t="shared" ref="F636" si="700">SUM(I636:AR636)</f>
        <v>52500</v>
      </c>
      <c r="I636" s="15">
        <f>$F621*AVERAGE(H635:I635)*Config!I$8</f>
        <v>0</v>
      </c>
      <c r="J636" s="15">
        <f>$F621*AVERAGE(I635:J635)*Config!J$8</f>
        <v>0</v>
      </c>
      <c r="K636" s="15">
        <f>$F621*AVERAGE(J635:K635)*Config!K$8</f>
        <v>9975.0000000000018</v>
      </c>
      <c r="L636" s="15">
        <f>$F621*AVERAGE(K635:L635)*Config!L$8</f>
        <v>8925</v>
      </c>
      <c r="M636" s="15">
        <f>$F621*AVERAGE(L635:M635)*Config!M$8</f>
        <v>7875.0000000000009</v>
      </c>
      <c r="N636" s="15">
        <f>$F621*AVERAGE(M635:N635)*Config!N$8</f>
        <v>6825.0000000000009</v>
      </c>
      <c r="O636" s="15">
        <f>$F621*AVERAGE(N635:O635)*Config!O$8</f>
        <v>5775.0000000000009</v>
      </c>
      <c r="P636" s="15">
        <f>$F621*AVERAGE(O635:P635)*Config!P$8</f>
        <v>4725</v>
      </c>
      <c r="Q636" s="15">
        <f>$F621*AVERAGE(P635:Q635)*Config!Q$8</f>
        <v>3675.0000000000005</v>
      </c>
      <c r="R636" s="15">
        <f>$F621*AVERAGE(Q635:R635)*Config!R$8</f>
        <v>2625.0000000000005</v>
      </c>
      <c r="S636" s="15">
        <f>$F621*AVERAGE(R635:S635)*Config!S$8</f>
        <v>1575.0000000000002</v>
      </c>
      <c r="T636" s="15">
        <f>$F621*AVERAGE(S635:T635)*Config!T$8</f>
        <v>525</v>
      </c>
      <c r="U636" s="15">
        <f>$F621*AVERAGE(T635:U635)*Config!U$8</f>
        <v>0</v>
      </c>
      <c r="V636" s="15">
        <f>$F621*AVERAGE(U635:V635)*Config!V$8</f>
        <v>0</v>
      </c>
      <c r="W636" s="15">
        <f>$F621*AVERAGE(V635:W635)*Config!W$8</f>
        <v>0</v>
      </c>
      <c r="X636" s="15">
        <f>$F621*AVERAGE(W635:X635)*Config!X$8</f>
        <v>0</v>
      </c>
      <c r="Y636" s="15">
        <f>$F621*AVERAGE(X635:Y635)*Config!Y$8</f>
        <v>0</v>
      </c>
      <c r="Z636" s="15">
        <f>$F621*AVERAGE(Y635:Z635)*Config!Z$8</f>
        <v>0</v>
      </c>
      <c r="AA636" s="15">
        <f>$F621*AVERAGE(Z635:AA635)*Config!AA$8</f>
        <v>0</v>
      </c>
      <c r="AB636" s="15">
        <f>$F621*AVERAGE(AA635:AB635)*Config!AB$8</f>
        <v>0</v>
      </c>
      <c r="AC636" s="15">
        <f>$F621*AVERAGE(AB635:AC635)*Config!AC$8</f>
        <v>0</v>
      </c>
      <c r="AD636" s="15">
        <f>$F621*AVERAGE(AC635:AD635)*Config!AD$8</f>
        <v>0</v>
      </c>
      <c r="AE636" s="15">
        <f>$F621*AVERAGE(AD635:AE635)*Config!AE$8</f>
        <v>0</v>
      </c>
      <c r="AF636" s="15">
        <f>$F621*AVERAGE(AE635:AF635)*Config!AF$8</f>
        <v>0</v>
      </c>
      <c r="AG636" s="15">
        <f>$F621*AVERAGE(AF635:AG635)*Config!AG$8</f>
        <v>0</v>
      </c>
      <c r="AH636" s="15">
        <f>$F621*AVERAGE(AG635:AH635)*Config!AH$8</f>
        <v>0</v>
      </c>
      <c r="AI636" s="15">
        <f>$F621*AVERAGE(AH635:AI635)*Config!AI$8</f>
        <v>0</v>
      </c>
      <c r="AJ636" s="15">
        <f>$F621*AVERAGE(AI635:AJ635)*Config!AJ$8</f>
        <v>0</v>
      </c>
      <c r="AK636" s="15">
        <f>$F621*AVERAGE(AJ635:AK635)*Config!AK$8</f>
        <v>0</v>
      </c>
      <c r="AL636" s="15">
        <f>$F621*AVERAGE(AK635:AL635)*Config!AL$8</f>
        <v>0</v>
      </c>
      <c r="AM636" s="15">
        <f>$F621*AVERAGE(AL635:AM635)*Config!AM$8</f>
        <v>0</v>
      </c>
      <c r="AN636" s="15">
        <f>$F621*AVERAGE(AM635:AN635)*Config!AN$8</f>
        <v>0</v>
      </c>
      <c r="AO636" s="15">
        <f>$F621*AVERAGE(AN635:AO635)*Config!AO$8</f>
        <v>0</v>
      </c>
      <c r="AP636" s="15">
        <f>$F621*AVERAGE(AO635:AP635)*Config!AP$8</f>
        <v>0</v>
      </c>
      <c r="AQ636" s="15">
        <f>$F621*AVERAGE(AP635:AQ635)*Config!AQ$8</f>
        <v>0</v>
      </c>
      <c r="AR636" s="15">
        <f>$F621*AVERAGE(AQ635:AR635)*Config!AR$8</f>
        <v>0</v>
      </c>
      <c r="AT636" s="39" t="s">
        <v>158</v>
      </c>
      <c r="AU636" s="39" t="s">
        <v>57</v>
      </c>
      <c r="AV636" s="39" t="s">
        <v>57</v>
      </c>
      <c r="AW636" s="39" t="s">
        <v>57</v>
      </c>
      <c r="AX636" s="39" t="s">
        <v>57</v>
      </c>
      <c r="AY636" s="39" t="s">
        <v>57</v>
      </c>
      <c r="AZ636" s="39" t="s">
        <v>57</v>
      </c>
      <c r="BA636" s="39" t="s">
        <v>57</v>
      </c>
      <c r="BB636" s="39" t="s">
        <v>57</v>
      </c>
      <c r="BC636" s="39" t="s">
        <v>57</v>
      </c>
      <c r="BE636" s="8"/>
      <c r="BF636" s="8"/>
      <c r="BG636" s="8"/>
      <c r="BH636" s="8"/>
      <c r="BI636" s="8"/>
      <c r="BJ636" s="8"/>
      <c r="BK636" s="8"/>
      <c r="BL636" s="8"/>
      <c r="BM636" s="8"/>
      <c r="BN636" s="8"/>
    </row>
    <row r="637" spans="4:66" outlineLevel="1">
      <c r="E637" s="11"/>
    </row>
    <row r="638" spans="4:66" outlineLevel="1">
      <c r="D638" s="2" t="str">
        <f>INDEX($AT638:$BC638,MATCH(General!$F$14,$AT$4:$BC$4,0))</f>
        <v>Financing expenditures</v>
      </c>
      <c r="E638" s="17" t="str">
        <f>General!$F$16</f>
        <v>EUR</v>
      </c>
      <c r="F638" s="28">
        <f>SUM(I638:AR638)</f>
        <v>212500</v>
      </c>
      <c r="I638" s="16">
        <f>SUM(I639:I643)</f>
        <v>0</v>
      </c>
      <c r="J638" s="16">
        <f t="shared" ref="J638" si="701">SUM(J639:J643)</f>
        <v>0</v>
      </c>
      <c r="K638" s="16">
        <f t="shared" ref="K638" si="702">SUM(K639:K643)</f>
        <v>34975</v>
      </c>
      <c r="L638" s="16">
        <f t="shared" ref="L638" si="703">SUM(L639:L643)</f>
        <v>23925</v>
      </c>
      <c r="M638" s="16">
        <f t="shared" ref="M638" si="704">SUM(M639:M643)</f>
        <v>22875</v>
      </c>
      <c r="N638" s="16">
        <f t="shared" ref="N638" si="705">SUM(N639:N643)</f>
        <v>21825</v>
      </c>
      <c r="O638" s="16">
        <f t="shared" ref="O638" si="706">SUM(O639:O643)</f>
        <v>20775</v>
      </c>
      <c r="P638" s="16">
        <f t="shared" ref="P638" si="707">SUM(P639:P643)</f>
        <v>19725</v>
      </c>
      <c r="Q638" s="16">
        <f t="shared" ref="Q638" si="708">SUM(Q639:Q643)</f>
        <v>18675</v>
      </c>
      <c r="R638" s="16">
        <f t="shared" ref="R638" si="709">SUM(R639:R643)</f>
        <v>17625</v>
      </c>
      <c r="S638" s="16">
        <f t="shared" ref="S638" si="710">SUM(S639:S643)</f>
        <v>16575</v>
      </c>
      <c r="T638" s="16">
        <f t="shared" ref="T638" si="711">SUM(T639:T643)</f>
        <v>15525</v>
      </c>
      <c r="U638" s="16">
        <f t="shared" ref="U638" si="712">SUM(U639:U643)</f>
        <v>0</v>
      </c>
      <c r="V638" s="16">
        <f t="shared" ref="V638" si="713">SUM(V639:V643)</f>
        <v>0</v>
      </c>
      <c r="W638" s="16">
        <f t="shared" ref="W638" si="714">SUM(W639:W643)</f>
        <v>0</v>
      </c>
      <c r="X638" s="16">
        <f t="shared" ref="X638" si="715">SUM(X639:X643)</f>
        <v>0</v>
      </c>
      <c r="Y638" s="16">
        <f t="shared" ref="Y638" si="716">SUM(Y639:Y643)</f>
        <v>0</v>
      </c>
      <c r="Z638" s="16">
        <f t="shared" ref="Z638" si="717">SUM(Z639:Z643)</f>
        <v>0</v>
      </c>
      <c r="AA638" s="16">
        <f t="shared" ref="AA638" si="718">SUM(AA639:AA643)</f>
        <v>0</v>
      </c>
      <c r="AB638" s="16">
        <f t="shared" ref="AB638" si="719">SUM(AB639:AB643)</f>
        <v>0</v>
      </c>
      <c r="AC638" s="16">
        <f t="shared" ref="AC638" si="720">SUM(AC639:AC643)</f>
        <v>0</v>
      </c>
      <c r="AD638" s="16">
        <f t="shared" ref="AD638" si="721">SUM(AD639:AD643)</f>
        <v>0</v>
      </c>
      <c r="AE638" s="16">
        <f t="shared" ref="AE638" si="722">SUM(AE639:AE643)</f>
        <v>0</v>
      </c>
      <c r="AF638" s="16">
        <f t="shared" ref="AF638" si="723">SUM(AF639:AF643)</f>
        <v>0</v>
      </c>
      <c r="AG638" s="16">
        <f t="shared" ref="AG638" si="724">SUM(AG639:AG643)</f>
        <v>0</v>
      </c>
      <c r="AH638" s="16">
        <f t="shared" ref="AH638" si="725">SUM(AH639:AH643)</f>
        <v>0</v>
      </c>
      <c r="AI638" s="16">
        <f t="shared" ref="AI638" si="726">SUM(AI639:AI643)</f>
        <v>0</v>
      </c>
      <c r="AJ638" s="16">
        <f t="shared" ref="AJ638" si="727">SUM(AJ639:AJ643)</f>
        <v>0</v>
      </c>
      <c r="AK638" s="16">
        <f t="shared" ref="AK638" si="728">SUM(AK639:AK643)</f>
        <v>0</v>
      </c>
      <c r="AL638" s="16">
        <f t="shared" ref="AL638" si="729">SUM(AL639:AL643)</f>
        <v>0</v>
      </c>
      <c r="AM638" s="16">
        <f t="shared" ref="AM638" si="730">SUM(AM639:AM643)</f>
        <v>0</v>
      </c>
      <c r="AN638" s="16">
        <f t="shared" ref="AN638" si="731">SUM(AN639:AN643)</f>
        <v>0</v>
      </c>
      <c r="AO638" s="16">
        <f t="shared" ref="AO638" si="732">SUM(AO639:AO643)</f>
        <v>0</v>
      </c>
      <c r="AP638" s="16">
        <f t="shared" ref="AP638" si="733">SUM(AP639:AP643)</f>
        <v>0</v>
      </c>
      <c r="AQ638" s="16">
        <f t="shared" ref="AQ638" si="734">SUM(AQ639:AQ643)</f>
        <v>0</v>
      </c>
      <c r="AR638" s="16">
        <f t="shared" ref="AR638" si="735">SUM(AR639:AR643)</f>
        <v>0</v>
      </c>
      <c r="AT638" s="39" t="s">
        <v>191</v>
      </c>
      <c r="AU638" s="39" t="s">
        <v>57</v>
      </c>
      <c r="AV638" s="39" t="s">
        <v>57</v>
      </c>
      <c r="AW638" s="39" t="s">
        <v>57</v>
      </c>
      <c r="AX638" s="39" t="s">
        <v>57</v>
      </c>
      <c r="AY638" s="39" t="s">
        <v>57</v>
      </c>
      <c r="AZ638" s="39" t="s">
        <v>57</v>
      </c>
      <c r="BA638" s="39" t="s">
        <v>57</v>
      </c>
      <c r="BB638" s="39" t="s">
        <v>57</v>
      </c>
      <c r="BC638" s="39" t="s">
        <v>57</v>
      </c>
      <c r="BE638" s="8"/>
      <c r="BF638" s="8"/>
      <c r="BG638" s="8"/>
      <c r="BH638" s="8"/>
      <c r="BI638" s="8"/>
      <c r="BJ638" s="8"/>
      <c r="BK638" s="8"/>
      <c r="BL638" s="8"/>
      <c r="BM638" s="8"/>
      <c r="BN638" s="8"/>
    </row>
    <row r="639" spans="4:66" outlineLevel="1">
      <c r="D639" t="str">
        <f>INDEX($AT639:$BC639,MATCH(General!$F$14,$AT$4:$BC$4,0))</f>
        <v>CAPEX</v>
      </c>
      <c r="E639" s="11" t="str">
        <f>General!$F$16</f>
        <v>EUR</v>
      </c>
      <c r="F639" s="25">
        <f t="shared" ref="F639" si="736">SUM(I639:AR639)</f>
        <v>0</v>
      </c>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T639" s="39" t="s">
        <v>23</v>
      </c>
      <c r="AU639" s="39" t="s">
        <v>57</v>
      </c>
      <c r="AV639" s="39" t="s">
        <v>57</v>
      </c>
      <c r="AW639" s="39" t="s">
        <v>57</v>
      </c>
      <c r="AX639" s="39" t="s">
        <v>57</v>
      </c>
      <c r="AY639" s="39" t="s">
        <v>57</v>
      </c>
      <c r="AZ639" s="39" t="s">
        <v>57</v>
      </c>
      <c r="BA639" s="39" t="s">
        <v>57</v>
      </c>
      <c r="BB639" s="39" t="s">
        <v>57</v>
      </c>
      <c r="BC639" s="39" t="s">
        <v>57</v>
      </c>
      <c r="BE639" s="8"/>
      <c r="BF639" s="8"/>
      <c r="BG639" s="8"/>
      <c r="BH639" s="8"/>
      <c r="BI639" s="8"/>
      <c r="BJ639" s="8"/>
      <c r="BK639" s="8"/>
      <c r="BL639" s="8"/>
      <c r="BM639" s="8"/>
      <c r="BN639" s="8"/>
    </row>
    <row r="640" spans="4:66" outlineLevel="1">
      <c r="D640" t="str">
        <f>INDEX($AT640:$BC640,MATCH(General!$F$14,$AT$4:$BC$4,0))</f>
        <v>Principal</v>
      </c>
      <c r="E640" s="11" t="str">
        <f>General!$F$16</f>
        <v>EUR</v>
      </c>
      <c r="F640" s="25">
        <f t="shared" ref="F640:F643" si="737">SUM(I640:AR640)</f>
        <v>150000</v>
      </c>
      <c r="I640" s="15">
        <f>I634</f>
        <v>0</v>
      </c>
      <c r="J640" s="15">
        <f t="shared" ref="J640:AR640" si="738">J634</f>
        <v>0</v>
      </c>
      <c r="K640" s="15">
        <f t="shared" si="738"/>
        <v>15000</v>
      </c>
      <c r="L640" s="15">
        <f t="shared" si="738"/>
        <v>15000</v>
      </c>
      <c r="M640" s="15">
        <f t="shared" si="738"/>
        <v>15000</v>
      </c>
      <c r="N640" s="15">
        <f t="shared" si="738"/>
        <v>15000</v>
      </c>
      <c r="O640" s="15">
        <f t="shared" si="738"/>
        <v>15000</v>
      </c>
      <c r="P640" s="15">
        <f t="shared" si="738"/>
        <v>15000</v>
      </c>
      <c r="Q640" s="15">
        <f t="shared" si="738"/>
        <v>15000</v>
      </c>
      <c r="R640" s="15">
        <f t="shared" si="738"/>
        <v>15000</v>
      </c>
      <c r="S640" s="15">
        <f t="shared" si="738"/>
        <v>15000</v>
      </c>
      <c r="T640" s="15">
        <f t="shared" si="738"/>
        <v>15000</v>
      </c>
      <c r="U640" s="15">
        <f t="shared" si="738"/>
        <v>0</v>
      </c>
      <c r="V640" s="15">
        <f t="shared" si="738"/>
        <v>0</v>
      </c>
      <c r="W640" s="15">
        <f t="shared" si="738"/>
        <v>0</v>
      </c>
      <c r="X640" s="15">
        <f t="shared" si="738"/>
        <v>0</v>
      </c>
      <c r="Y640" s="15">
        <f t="shared" si="738"/>
        <v>0</v>
      </c>
      <c r="Z640" s="15">
        <f t="shared" si="738"/>
        <v>0</v>
      </c>
      <c r="AA640" s="15">
        <f t="shared" si="738"/>
        <v>0</v>
      </c>
      <c r="AB640" s="15">
        <f t="shared" si="738"/>
        <v>0</v>
      </c>
      <c r="AC640" s="15">
        <f t="shared" si="738"/>
        <v>0</v>
      </c>
      <c r="AD640" s="15">
        <f t="shared" si="738"/>
        <v>0</v>
      </c>
      <c r="AE640" s="15">
        <f t="shared" si="738"/>
        <v>0</v>
      </c>
      <c r="AF640" s="15">
        <f t="shared" si="738"/>
        <v>0</v>
      </c>
      <c r="AG640" s="15">
        <f t="shared" si="738"/>
        <v>0</v>
      </c>
      <c r="AH640" s="15">
        <f t="shared" si="738"/>
        <v>0</v>
      </c>
      <c r="AI640" s="15">
        <f t="shared" si="738"/>
        <v>0</v>
      </c>
      <c r="AJ640" s="15">
        <f t="shared" si="738"/>
        <v>0</v>
      </c>
      <c r="AK640" s="15">
        <f t="shared" si="738"/>
        <v>0</v>
      </c>
      <c r="AL640" s="15">
        <f t="shared" si="738"/>
        <v>0</v>
      </c>
      <c r="AM640" s="15">
        <f t="shared" si="738"/>
        <v>0</v>
      </c>
      <c r="AN640" s="15">
        <f t="shared" si="738"/>
        <v>0</v>
      </c>
      <c r="AO640" s="15">
        <f t="shared" si="738"/>
        <v>0</v>
      </c>
      <c r="AP640" s="15">
        <f t="shared" si="738"/>
        <v>0</v>
      </c>
      <c r="AQ640" s="15">
        <f t="shared" si="738"/>
        <v>0</v>
      </c>
      <c r="AR640" s="15">
        <f t="shared" si="738"/>
        <v>0</v>
      </c>
      <c r="AT640" s="39" t="s">
        <v>192</v>
      </c>
      <c r="AU640" s="39" t="s">
        <v>57</v>
      </c>
      <c r="AV640" s="39" t="s">
        <v>57</v>
      </c>
      <c r="AW640" s="39" t="s">
        <v>57</v>
      </c>
      <c r="AX640" s="39" t="s">
        <v>57</v>
      </c>
      <c r="AY640" s="39" t="s">
        <v>57</v>
      </c>
      <c r="AZ640" s="39" t="s">
        <v>57</v>
      </c>
      <c r="BA640" s="39" t="s">
        <v>57</v>
      </c>
      <c r="BB640" s="39" t="s">
        <v>57</v>
      </c>
      <c r="BC640" s="39" t="s">
        <v>57</v>
      </c>
      <c r="BE640" s="8"/>
      <c r="BF640" s="8"/>
      <c r="BG640" s="8"/>
      <c r="BH640" s="8"/>
      <c r="BI640" s="8"/>
      <c r="BJ640" s="8"/>
      <c r="BK640" s="8"/>
      <c r="BL640" s="8"/>
      <c r="BM640" s="8"/>
      <c r="BN640" s="8"/>
    </row>
    <row r="641" spans="3:66" outlineLevel="1">
      <c r="D641" t="str">
        <f>INDEX($AT641:$BC641,MATCH(General!$F$14,$AT$4:$BC$4,0))</f>
        <v>Interest</v>
      </c>
      <c r="E641" s="11" t="str">
        <f>General!$F$16</f>
        <v>EUR</v>
      </c>
      <c r="F641" s="25">
        <f t="shared" si="737"/>
        <v>52500</v>
      </c>
      <c r="I641" s="15">
        <f>I636</f>
        <v>0</v>
      </c>
      <c r="J641" s="15">
        <f t="shared" ref="J641:AR641" si="739">J636</f>
        <v>0</v>
      </c>
      <c r="K641" s="15">
        <f t="shared" si="739"/>
        <v>9975.0000000000018</v>
      </c>
      <c r="L641" s="15">
        <f t="shared" si="739"/>
        <v>8925</v>
      </c>
      <c r="M641" s="15">
        <f t="shared" si="739"/>
        <v>7875.0000000000009</v>
      </c>
      <c r="N641" s="15">
        <f t="shared" si="739"/>
        <v>6825.0000000000009</v>
      </c>
      <c r="O641" s="15">
        <f t="shared" si="739"/>
        <v>5775.0000000000009</v>
      </c>
      <c r="P641" s="15">
        <f t="shared" si="739"/>
        <v>4725</v>
      </c>
      <c r="Q641" s="15">
        <f t="shared" si="739"/>
        <v>3675.0000000000005</v>
      </c>
      <c r="R641" s="15">
        <f t="shared" si="739"/>
        <v>2625.0000000000005</v>
      </c>
      <c r="S641" s="15">
        <f t="shared" si="739"/>
        <v>1575.0000000000002</v>
      </c>
      <c r="T641" s="15">
        <f t="shared" si="739"/>
        <v>525</v>
      </c>
      <c r="U641" s="15">
        <f t="shared" si="739"/>
        <v>0</v>
      </c>
      <c r="V641" s="15">
        <f t="shared" si="739"/>
        <v>0</v>
      </c>
      <c r="W641" s="15">
        <f t="shared" si="739"/>
        <v>0</v>
      </c>
      <c r="X641" s="15">
        <f t="shared" si="739"/>
        <v>0</v>
      </c>
      <c r="Y641" s="15">
        <f t="shared" si="739"/>
        <v>0</v>
      </c>
      <c r="Z641" s="15">
        <f t="shared" si="739"/>
        <v>0</v>
      </c>
      <c r="AA641" s="15">
        <f t="shared" si="739"/>
        <v>0</v>
      </c>
      <c r="AB641" s="15">
        <f t="shared" si="739"/>
        <v>0</v>
      </c>
      <c r="AC641" s="15">
        <f t="shared" si="739"/>
        <v>0</v>
      </c>
      <c r="AD641" s="15">
        <f t="shared" si="739"/>
        <v>0</v>
      </c>
      <c r="AE641" s="15">
        <f t="shared" si="739"/>
        <v>0</v>
      </c>
      <c r="AF641" s="15">
        <f t="shared" si="739"/>
        <v>0</v>
      </c>
      <c r="AG641" s="15">
        <f t="shared" si="739"/>
        <v>0</v>
      </c>
      <c r="AH641" s="15">
        <f t="shared" si="739"/>
        <v>0</v>
      </c>
      <c r="AI641" s="15">
        <f t="shared" si="739"/>
        <v>0</v>
      </c>
      <c r="AJ641" s="15">
        <f t="shared" si="739"/>
        <v>0</v>
      </c>
      <c r="AK641" s="15">
        <f t="shared" si="739"/>
        <v>0</v>
      </c>
      <c r="AL641" s="15">
        <f t="shared" si="739"/>
        <v>0</v>
      </c>
      <c r="AM641" s="15">
        <f t="shared" si="739"/>
        <v>0</v>
      </c>
      <c r="AN641" s="15">
        <f t="shared" si="739"/>
        <v>0</v>
      </c>
      <c r="AO641" s="15">
        <f t="shared" si="739"/>
        <v>0</v>
      </c>
      <c r="AP641" s="15">
        <f t="shared" si="739"/>
        <v>0</v>
      </c>
      <c r="AQ641" s="15">
        <f t="shared" si="739"/>
        <v>0</v>
      </c>
      <c r="AR641" s="15">
        <f t="shared" si="739"/>
        <v>0</v>
      </c>
      <c r="AT641" s="39" t="s">
        <v>167</v>
      </c>
      <c r="AU641" s="39" t="s">
        <v>57</v>
      </c>
      <c r="AV641" s="39" t="s">
        <v>57</v>
      </c>
      <c r="AW641" s="39" t="s">
        <v>57</v>
      </c>
      <c r="AX641" s="39" t="s">
        <v>57</v>
      </c>
      <c r="AY641" s="39" t="s">
        <v>57</v>
      </c>
      <c r="AZ641" s="39" t="s">
        <v>57</v>
      </c>
      <c r="BA641" s="39" t="s">
        <v>57</v>
      </c>
      <c r="BB641" s="39" t="s">
        <v>57</v>
      </c>
      <c r="BC641" s="39" t="s">
        <v>57</v>
      </c>
      <c r="BE641" s="8"/>
      <c r="BF641" s="8"/>
      <c r="BG641" s="8"/>
      <c r="BH641" s="8"/>
      <c r="BI641" s="8"/>
      <c r="BJ641" s="8"/>
      <c r="BK641" s="8"/>
      <c r="BL641" s="8"/>
      <c r="BM641" s="8"/>
      <c r="BN641" s="8"/>
    </row>
    <row r="642" spans="3:66" outlineLevel="1">
      <c r="D642" t="str">
        <f>INDEX($AT642:$BC642,MATCH(General!$F$14,$AT$4:$BC$4,0))</f>
        <v>Preparation costs</v>
      </c>
      <c r="E642" s="11" t="str">
        <f>General!$F$16</f>
        <v>EUR</v>
      </c>
      <c r="F642" s="25">
        <f t="shared" si="737"/>
        <v>10000</v>
      </c>
      <c r="I642" s="15">
        <f>(Config!$F$7+1=Config!I$15)*$F612</f>
        <v>0</v>
      </c>
      <c r="J642" s="15">
        <f>(Config!$F$7+1=Config!J$15)*$F612</f>
        <v>0</v>
      </c>
      <c r="K642" s="15">
        <f>(Config!$F$7+1=Config!K$15)*$F612</f>
        <v>10000</v>
      </c>
      <c r="L642" s="15">
        <f>(Config!$F$7+1=Config!L$15)*$F612</f>
        <v>0</v>
      </c>
      <c r="M642" s="15">
        <f>(Config!$F$7+1=Config!M$15)*$F612</f>
        <v>0</v>
      </c>
      <c r="N642" s="15">
        <f>(Config!$F$7+1=Config!N$15)*$F612</f>
        <v>0</v>
      </c>
      <c r="O642" s="15">
        <f>(Config!$F$7+1=Config!O$15)*$F612</f>
        <v>0</v>
      </c>
      <c r="P642" s="15">
        <f>(Config!$F$7+1=Config!P$15)*$F612</f>
        <v>0</v>
      </c>
      <c r="Q642" s="15">
        <f>(Config!$F$7+1=Config!Q$15)*$F612</f>
        <v>0</v>
      </c>
      <c r="R642" s="15">
        <f>(Config!$F$7+1=Config!R$15)*$F612</f>
        <v>0</v>
      </c>
      <c r="S642" s="15">
        <f>(Config!$F$7+1=Config!S$15)*$F612</f>
        <v>0</v>
      </c>
      <c r="T642" s="15">
        <f>(Config!$F$7+1=Config!T$15)*$F612</f>
        <v>0</v>
      </c>
      <c r="U642" s="15">
        <f>(Config!$F$7+1=Config!U$15)*$F612</f>
        <v>0</v>
      </c>
      <c r="V642" s="15">
        <f>(Config!$F$7+1=Config!V$15)*$F612</f>
        <v>0</v>
      </c>
      <c r="W642" s="15">
        <f>(Config!$F$7+1=Config!W$15)*$F612</f>
        <v>0</v>
      </c>
      <c r="X642" s="15">
        <f>(Config!$F$7+1=Config!X$15)*$F612</f>
        <v>0</v>
      </c>
      <c r="Y642" s="15">
        <f>(Config!$F$7+1=Config!Y$15)*$F612</f>
        <v>0</v>
      </c>
      <c r="Z642" s="15">
        <f>(Config!$F$7+1=Config!Z$15)*$F612</f>
        <v>0</v>
      </c>
      <c r="AA642" s="15">
        <f>(Config!$F$7+1=Config!AA$15)*$F612</f>
        <v>0</v>
      </c>
      <c r="AB642" s="15">
        <f>(Config!$F$7+1=Config!AB$15)*$F612</f>
        <v>0</v>
      </c>
      <c r="AC642" s="15">
        <f>(Config!$F$7+1=Config!AC$15)*$F612</f>
        <v>0</v>
      </c>
      <c r="AD642" s="15">
        <f>(Config!$F$7+1=Config!AD$15)*$F612</f>
        <v>0</v>
      </c>
      <c r="AE642" s="15">
        <f>(Config!$F$7+1=Config!AE$15)*$F612</f>
        <v>0</v>
      </c>
      <c r="AF642" s="15">
        <f>(Config!$F$7+1=Config!AF$15)*$F612</f>
        <v>0</v>
      </c>
      <c r="AG642" s="15">
        <f>(Config!$F$7+1=Config!AG$15)*$F612</f>
        <v>0</v>
      </c>
      <c r="AH642" s="15">
        <f>(Config!$F$7+1=Config!AH$15)*$F612</f>
        <v>0</v>
      </c>
      <c r="AI642" s="15">
        <f>(Config!$F$7+1=Config!AI$15)*$F612</f>
        <v>0</v>
      </c>
      <c r="AJ642" s="15">
        <f>(Config!$F$7+1=Config!AJ$15)*$F612</f>
        <v>0</v>
      </c>
      <c r="AK642" s="15">
        <f>(Config!$F$7+1=Config!AK$15)*$F612</f>
        <v>0</v>
      </c>
      <c r="AL642" s="15">
        <f>(Config!$F$7+1=Config!AL$15)*$F612</f>
        <v>0</v>
      </c>
      <c r="AM642" s="15">
        <f>(Config!$F$7+1=Config!AM$15)*$F612</f>
        <v>0</v>
      </c>
      <c r="AN642" s="15">
        <f>(Config!$F$7+1=Config!AN$15)*$F612</f>
        <v>0</v>
      </c>
      <c r="AO642" s="15">
        <f>(Config!$F$7+1=Config!AO$15)*$F612</f>
        <v>0</v>
      </c>
      <c r="AP642" s="15">
        <f>(Config!$F$7+1=Config!AP$15)*$F612</f>
        <v>0</v>
      </c>
      <c r="AQ642" s="15">
        <f>(Config!$F$7+1=Config!AQ$15)*$F612</f>
        <v>0</v>
      </c>
      <c r="AR642" s="15">
        <f>(Config!$F$7+1=Config!AR$15)*$F612</f>
        <v>0</v>
      </c>
      <c r="AT642" s="39" t="s">
        <v>168</v>
      </c>
      <c r="AU642" s="39" t="s">
        <v>57</v>
      </c>
      <c r="AV642" s="39" t="s">
        <v>57</v>
      </c>
      <c r="AW642" s="39" t="s">
        <v>57</v>
      </c>
      <c r="AX642" s="39" t="s">
        <v>57</v>
      </c>
      <c r="AY642" s="39" t="s">
        <v>57</v>
      </c>
      <c r="AZ642" s="39" t="s">
        <v>57</v>
      </c>
      <c r="BA642" s="39" t="s">
        <v>57</v>
      </c>
      <c r="BB642" s="39" t="s">
        <v>57</v>
      </c>
      <c r="BC642" s="39" t="s">
        <v>57</v>
      </c>
      <c r="BE642" s="8"/>
      <c r="BF642" s="8"/>
      <c r="BG642" s="8"/>
      <c r="BH642" s="8"/>
      <c r="BI642" s="8"/>
      <c r="BJ642" s="8"/>
      <c r="BK642" s="8"/>
      <c r="BL642" s="8"/>
      <c r="BM642" s="8"/>
      <c r="BN642" s="8"/>
    </row>
    <row r="643" spans="3:66" outlineLevel="1">
      <c r="D643" t="str">
        <f>INDEX($AT643:$BC643,MATCH(General!$F$14,$AT$4:$BC$4,0))</f>
        <v>Other financial costs</v>
      </c>
      <c r="E643" s="11" t="str">
        <f>General!$F$16</f>
        <v>EUR</v>
      </c>
      <c r="F643" s="25">
        <f t="shared" si="737"/>
        <v>0</v>
      </c>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T643" s="39" t="s">
        <v>169</v>
      </c>
      <c r="AU643" s="39" t="s">
        <v>57</v>
      </c>
      <c r="AV643" s="39" t="s">
        <v>57</v>
      </c>
      <c r="AW643" s="39" t="s">
        <v>57</v>
      </c>
      <c r="AX643" s="39" t="s">
        <v>57</v>
      </c>
      <c r="AY643" s="39" t="s">
        <v>57</v>
      </c>
      <c r="AZ643" s="39" t="s">
        <v>57</v>
      </c>
      <c r="BA643" s="39" t="s">
        <v>57</v>
      </c>
      <c r="BB643" s="39" t="s">
        <v>57</v>
      </c>
      <c r="BC643" s="39" t="s">
        <v>57</v>
      </c>
      <c r="BE643" s="8"/>
      <c r="BF643" s="8"/>
      <c r="BG643" s="8"/>
      <c r="BH643" s="8"/>
      <c r="BI643" s="8"/>
      <c r="BJ643" s="8"/>
      <c r="BK643" s="8"/>
      <c r="BL643" s="8"/>
      <c r="BM643" s="8"/>
      <c r="BN643" s="8"/>
    </row>
    <row r="644" spans="3:66" outlineLevel="1">
      <c r="E644" s="11"/>
    </row>
    <row r="645" spans="3:66" outlineLevel="1">
      <c r="C645" s="6" t="str">
        <f>INDEX($AT645:$BC645,MATCH(General!$F$14,$AT$4:$BC$4,0))</f>
        <v>Bonds (standard II)</v>
      </c>
      <c r="D645" s="6"/>
      <c r="E645" s="13"/>
      <c r="F645" s="6"/>
      <c r="G645" s="6"/>
      <c r="H645" s="6"/>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c r="AG645" s="14"/>
      <c r="AH645" s="14"/>
      <c r="AI645" s="14"/>
      <c r="AJ645" s="14"/>
      <c r="AK645" s="14"/>
      <c r="AL645" s="14"/>
      <c r="AM645" s="14"/>
      <c r="AN645" s="14"/>
      <c r="AO645" s="14"/>
      <c r="AP645" s="14"/>
      <c r="AQ645" s="14"/>
      <c r="AR645" s="14"/>
      <c r="AT645" s="39" t="s">
        <v>174</v>
      </c>
      <c r="AU645" s="39" t="s">
        <v>57</v>
      </c>
      <c r="AV645" s="39" t="s">
        <v>57</v>
      </c>
      <c r="AW645" s="39" t="s">
        <v>57</v>
      </c>
      <c r="AX645" s="39" t="s">
        <v>57</v>
      </c>
      <c r="AY645" s="39" t="s">
        <v>57</v>
      </c>
      <c r="AZ645" s="39" t="s">
        <v>57</v>
      </c>
      <c r="BA645" s="39" t="s">
        <v>57</v>
      </c>
      <c r="BB645" s="39" t="s">
        <v>57</v>
      </c>
      <c r="BC645" s="39" t="s">
        <v>57</v>
      </c>
    </row>
    <row r="646" spans="3:66" outlineLevel="1">
      <c r="E646" s="11"/>
    </row>
    <row r="647" spans="3:66" outlineLevel="1">
      <c r="D647" s="2" t="str">
        <f>INDEX($AT647:$BC647,MATCH(General!$F$14,$AT$4:$BC$4,0))</f>
        <v>Preparation costs related to the type of financing</v>
      </c>
      <c r="E647" s="17" t="str">
        <f>General!$F$16</f>
        <v>EUR</v>
      </c>
      <c r="F647" s="28">
        <f>SUM(F648:F649)</f>
        <v>0</v>
      </c>
      <c r="AT647" s="39" t="s">
        <v>91</v>
      </c>
      <c r="AU647" s="39" t="s">
        <v>57</v>
      </c>
      <c r="AV647" s="39" t="s">
        <v>57</v>
      </c>
      <c r="AW647" s="39" t="s">
        <v>57</v>
      </c>
      <c r="AX647" s="39" t="s">
        <v>57</v>
      </c>
      <c r="AY647" s="39" t="s">
        <v>57</v>
      </c>
      <c r="AZ647" s="39" t="s">
        <v>57</v>
      </c>
      <c r="BA647" s="39" t="s">
        <v>57</v>
      </c>
      <c r="BB647" s="39" t="s">
        <v>57</v>
      </c>
      <c r="BC647" s="39" t="s">
        <v>57</v>
      </c>
      <c r="BE647" s="8"/>
      <c r="BF647" s="8"/>
      <c r="BG647" s="8"/>
      <c r="BH647" s="8"/>
      <c r="BI647" s="8"/>
      <c r="BJ647" s="8"/>
      <c r="BK647" s="8"/>
      <c r="BL647" s="8"/>
      <c r="BM647" s="8"/>
      <c r="BN647" s="8"/>
    </row>
    <row r="648" spans="3:66" outlineLevel="1">
      <c r="D648" t="str">
        <f>INDEX($AT648:$BC648,MATCH(General!$F$14,$AT$4:$BC$4,0))</f>
        <v>Pre-issuance costs (investment advisory, credit and risk rating and legal fees)</v>
      </c>
      <c r="E648" s="11" t="str">
        <f>General!$F$16</f>
        <v>EUR</v>
      </c>
      <c r="F648" s="105">
        <f>Fin!F81</f>
        <v>0</v>
      </c>
      <c r="AT648" s="39" t="s">
        <v>176</v>
      </c>
      <c r="AU648" s="39" t="s">
        <v>57</v>
      </c>
      <c r="AV648" s="39" t="s">
        <v>57</v>
      </c>
      <c r="AW648" s="39" t="s">
        <v>57</v>
      </c>
      <c r="AX648" s="39" t="s">
        <v>57</v>
      </c>
      <c r="AY648" s="39" t="s">
        <v>57</v>
      </c>
      <c r="AZ648" s="39" t="s">
        <v>57</v>
      </c>
      <c r="BA648" s="39" t="s">
        <v>57</v>
      </c>
      <c r="BB648" s="39" t="s">
        <v>57</v>
      </c>
      <c r="BC648" s="39" t="s">
        <v>57</v>
      </c>
      <c r="BE648" s="8"/>
      <c r="BF648" s="8"/>
      <c r="BG648" s="8"/>
      <c r="BH648" s="8"/>
      <c r="BI648" s="8"/>
      <c r="BJ648" s="8"/>
      <c r="BK648" s="8"/>
      <c r="BL648" s="8"/>
      <c r="BM648" s="8"/>
      <c r="BN648" s="8"/>
    </row>
    <row r="649" spans="3:66" outlineLevel="1">
      <c r="D649" t="str">
        <f>INDEX($AT649:$BC649,MATCH(General!$F$14,$AT$4:$BC$4,0))</f>
        <v>Issuance costs (underwriting and placement fees, exchange listing, regulatory and depository-settlement fees)</v>
      </c>
      <c r="E649" s="11" t="str">
        <f>General!$F$16</f>
        <v>EUR</v>
      </c>
      <c r="F649" s="105">
        <f>Fin!F82</f>
        <v>0</v>
      </c>
      <c r="AT649" s="39" t="s">
        <v>177</v>
      </c>
      <c r="AU649" s="39" t="s">
        <v>57</v>
      </c>
      <c r="AV649" s="39" t="s">
        <v>57</v>
      </c>
      <c r="AW649" s="39" t="s">
        <v>57</v>
      </c>
      <c r="AX649" s="39" t="s">
        <v>57</v>
      </c>
      <c r="AY649" s="39" t="s">
        <v>57</v>
      </c>
      <c r="AZ649" s="39" t="s">
        <v>57</v>
      </c>
      <c r="BA649" s="39" t="s">
        <v>57</v>
      </c>
      <c r="BB649" s="39" t="s">
        <v>57</v>
      </c>
      <c r="BC649" s="39" t="s">
        <v>57</v>
      </c>
      <c r="BE649" s="8"/>
      <c r="BF649" s="8"/>
      <c r="BG649" s="8"/>
      <c r="BH649" s="8"/>
      <c r="BI649" s="8"/>
      <c r="BJ649" s="8"/>
      <c r="BK649" s="8"/>
      <c r="BL649" s="8"/>
      <c r="BM649" s="8"/>
      <c r="BN649" s="8"/>
    </row>
    <row r="650" spans="3:66" outlineLevel="1">
      <c r="E650" s="11"/>
    </row>
    <row r="651" spans="3:66" outlineLevel="1">
      <c r="D651" s="2" t="str">
        <f>INDEX($AT651:$BC651,MATCH(General!$F$14,$AT$4:$BC$4,0))</f>
        <v>Post-Issuance and ongoing compliance costs</v>
      </c>
      <c r="E651" s="17" t="str">
        <f>General!$F$16</f>
        <v>EUR</v>
      </c>
      <c r="F651" s="28">
        <f>SUM(F652:F653)</f>
        <v>80</v>
      </c>
      <c r="AT651" s="39" t="s">
        <v>178</v>
      </c>
      <c r="AU651" s="39" t="s">
        <v>57</v>
      </c>
      <c r="AV651" s="39" t="s">
        <v>57</v>
      </c>
      <c r="AW651" s="39" t="s">
        <v>57</v>
      </c>
      <c r="AX651" s="39" t="s">
        <v>57</v>
      </c>
      <c r="AY651" s="39" t="s">
        <v>57</v>
      </c>
      <c r="AZ651" s="39" t="s">
        <v>57</v>
      </c>
      <c r="BA651" s="39" t="s">
        <v>57</v>
      </c>
      <c r="BB651" s="39" t="s">
        <v>57</v>
      </c>
      <c r="BC651" s="39" t="s">
        <v>57</v>
      </c>
      <c r="BE651" s="8"/>
      <c r="BF651" s="8"/>
      <c r="BG651" s="8"/>
      <c r="BH651" s="8"/>
      <c r="BI651" s="8"/>
      <c r="BJ651" s="8"/>
      <c r="BK651" s="8"/>
      <c r="BL651" s="8"/>
      <c r="BM651" s="8"/>
      <c r="BN651" s="8"/>
    </row>
    <row r="652" spans="3:66" outlineLevel="1">
      <c r="D652" t="str">
        <f>INDEX($AT652:$BC652,MATCH(General!$F$14,$AT$4:$BC$4,0))</f>
        <v xml:space="preserve">Annual stock exchange and depository </v>
      </c>
      <c r="E652" s="11" t="str">
        <f>General!$F$16</f>
        <v>EUR</v>
      </c>
      <c r="F652" s="105">
        <f>Fin!F84</f>
        <v>40</v>
      </c>
      <c r="AT652" s="39" t="s">
        <v>179</v>
      </c>
      <c r="AU652" s="39" t="s">
        <v>57</v>
      </c>
      <c r="AV652" s="39" t="s">
        <v>57</v>
      </c>
      <c r="AW652" s="39" t="s">
        <v>57</v>
      </c>
      <c r="AX652" s="39" t="s">
        <v>57</v>
      </c>
      <c r="AY652" s="39" t="s">
        <v>57</v>
      </c>
      <c r="AZ652" s="39" t="s">
        <v>57</v>
      </c>
      <c r="BA652" s="39" t="s">
        <v>57</v>
      </c>
      <c r="BB652" s="39" t="s">
        <v>57</v>
      </c>
      <c r="BC652" s="39" t="s">
        <v>57</v>
      </c>
      <c r="BE652" s="8"/>
      <c r="BF652" s="8"/>
      <c r="BG652" s="8"/>
      <c r="BH652" s="8"/>
      <c r="BI652" s="8"/>
      <c r="BJ652" s="8"/>
      <c r="BK652" s="8"/>
      <c r="BL652" s="8"/>
      <c r="BM652" s="8"/>
      <c r="BN652" s="8"/>
    </row>
    <row r="653" spans="3:66" outlineLevel="1">
      <c r="D653" t="str">
        <f>INDEX($AT653:$BC653,MATCH(General!$F$14,$AT$4:$BC$4,0))</f>
        <v>External reviews and audits (Post-Issuance)</v>
      </c>
      <c r="E653" s="11" t="str">
        <f>General!$F$16</f>
        <v>EUR</v>
      </c>
      <c r="F653" s="105">
        <f>Fin!F85</f>
        <v>40</v>
      </c>
      <c r="AT653" s="39" t="s">
        <v>180</v>
      </c>
      <c r="AU653" s="39" t="s">
        <v>57</v>
      </c>
      <c r="AV653" s="39" t="s">
        <v>57</v>
      </c>
      <c r="AW653" s="39" t="s">
        <v>57</v>
      </c>
      <c r="AX653" s="39" t="s">
        <v>57</v>
      </c>
      <c r="AY653" s="39" t="s">
        <v>57</v>
      </c>
      <c r="AZ653" s="39" t="s">
        <v>57</v>
      </c>
      <c r="BA653" s="39" t="s">
        <v>57</v>
      </c>
      <c r="BB653" s="39" t="s">
        <v>57</v>
      </c>
      <c r="BC653" s="39" t="s">
        <v>57</v>
      </c>
      <c r="BE653" s="8"/>
      <c r="BF653" s="8"/>
      <c r="BG653" s="8"/>
      <c r="BH653" s="8"/>
      <c r="BI653" s="8"/>
      <c r="BJ653" s="8"/>
      <c r="BK653" s="8"/>
      <c r="BL653" s="8"/>
      <c r="BM653" s="8"/>
      <c r="BN653" s="8"/>
    </row>
    <row r="654" spans="3:66" outlineLevel="1">
      <c r="E654" s="11"/>
    </row>
    <row r="655" spans="3:66" outlineLevel="1">
      <c r="D655" s="2" t="str">
        <f>INDEX($AT655:$BC655,MATCH(General!$F$14,$AT$4:$BC$4,0))</f>
        <v>Financing conditions</v>
      </c>
      <c r="E655" s="11"/>
      <c r="AT655" s="39" t="s">
        <v>162</v>
      </c>
      <c r="AU655" s="39" t="s">
        <v>57</v>
      </c>
      <c r="AV655" s="39" t="s">
        <v>57</v>
      </c>
      <c r="AW655" s="39" t="s">
        <v>57</v>
      </c>
      <c r="AX655" s="39" t="s">
        <v>57</v>
      </c>
      <c r="AY655" s="39" t="s">
        <v>57</v>
      </c>
      <c r="AZ655" s="39" t="s">
        <v>57</v>
      </c>
      <c r="BA655" s="39" t="s">
        <v>57</v>
      </c>
      <c r="BB655" s="39" t="s">
        <v>57</v>
      </c>
      <c r="BC655" s="39" t="s">
        <v>57</v>
      </c>
    </row>
    <row r="656" spans="3:66" outlineLevel="1">
      <c r="D656" t="str">
        <f>INDEX($AT656:$BC656,MATCH(General!$F$14,$AT$4:$BC$4,0))</f>
        <v>Bonds (standard II)</v>
      </c>
      <c r="E656" s="11"/>
      <c r="AT656" s="39" t="s">
        <v>174</v>
      </c>
      <c r="AU656" s="39" t="s">
        <v>57</v>
      </c>
      <c r="AV656" s="39" t="s">
        <v>57</v>
      </c>
      <c r="AW656" s="39" t="s">
        <v>57</v>
      </c>
      <c r="AX656" s="39" t="s">
        <v>57</v>
      </c>
      <c r="AY656" s="39" t="s">
        <v>57</v>
      </c>
      <c r="AZ656" s="39" t="s">
        <v>57</v>
      </c>
      <c r="BA656" s="39" t="s">
        <v>57</v>
      </c>
      <c r="BB656" s="39" t="s">
        <v>57</v>
      </c>
      <c r="BC656" s="39" t="s">
        <v>57</v>
      </c>
    </row>
    <row r="657" spans="4:66" ht="12" outlineLevel="1">
      <c r="D657" s="21" t="str">
        <f>INDEX($AT657:$BC657,MATCH(General!$F$14,$AT$4:$BC$4,0))</f>
        <v>Entity granting a financing</v>
      </c>
      <c r="E657" s="18" t="str">
        <f>INDEX($BC657:$BL657,MATCH(General!$F$14,$BC$4:$BL$4,0))</f>
        <v>text</v>
      </c>
      <c r="F657" s="111" t="str">
        <f>Fin!F88</f>
        <v>Public</v>
      </c>
      <c r="AT657" s="39" t="s">
        <v>170</v>
      </c>
      <c r="AU657" s="39" t="s">
        <v>57</v>
      </c>
      <c r="AV657" s="39" t="s">
        <v>57</v>
      </c>
      <c r="AW657" s="39" t="s">
        <v>57</v>
      </c>
      <c r="AX657" s="39" t="s">
        <v>57</v>
      </c>
      <c r="AY657" s="39" t="s">
        <v>57</v>
      </c>
      <c r="AZ657" s="39" t="s">
        <v>57</v>
      </c>
      <c r="BA657" s="39" t="s">
        <v>57</v>
      </c>
      <c r="BB657" s="39" t="s">
        <v>57</v>
      </c>
      <c r="BC657" s="39" t="s">
        <v>57</v>
      </c>
      <c r="BE657" s="39" t="s">
        <v>107</v>
      </c>
      <c r="BF657" s="39" t="s">
        <v>199</v>
      </c>
      <c r="BG657" s="39" t="s">
        <v>57</v>
      </c>
      <c r="BH657" s="39" t="s">
        <v>57</v>
      </c>
      <c r="BI657" s="39" t="s">
        <v>57</v>
      </c>
      <c r="BJ657" s="39" t="s">
        <v>57</v>
      </c>
      <c r="BK657" s="39" t="s">
        <v>57</v>
      </c>
      <c r="BL657" s="39" t="s">
        <v>57</v>
      </c>
      <c r="BM657" s="39" t="s">
        <v>57</v>
      </c>
      <c r="BN657" s="39" t="s">
        <v>57</v>
      </c>
    </row>
    <row r="658" spans="4:66" ht="12" outlineLevel="1">
      <c r="D658" s="21" t="str">
        <f>INDEX($AT658:$BC658,MATCH(General!$F$14,$AT$4:$BC$4,0))</f>
        <v>Is public investment financed with EU funds?</v>
      </c>
      <c r="E658" s="18" t="str">
        <f>INDEX($BC658:$BL658,MATCH(General!$F$14,$BC$4:$BL$4,0))</f>
        <v>text</v>
      </c>
      <c r="F658" s="111" t="str">
        <f>Fin!F89</f>
        <v>Yes</v>
      </c>
      <c r="AT658" s="39" t="s">
        <v>454</v>
      </c>
      <c r="AU658" s="39" t="s">
        <v>57</v>
      </c>
      <c r="AV658" s="39" t="s">
        <v>57</v>
      </c>
      <c r="AW658" s="39" t="s">
        <v>57</v>
      </c>
      <c r="AX658" s="39" t="s">
        <v>57</v>
      </c>
      <c r="AY658" s="39" t="s">
        <v>57</v>
      </c>
      <c r="AZ658" s="39" t="s">
        <v>57</v>
      </c>
      <c r="BA658" s="39" t="s">
        <v>57</v>
      </c>
      <c r="BB658" s="39" t="s">
        <v>57</v>
      </c>
      <c r="BC658" s="39" t="s">
        <v>57</v>
      </c>
      <c r="BE658" s="39" t="s">
        <v>107</v>
      </c>
      <c r="BF658" s="39" t="s">
        <v>199</v>
      </c>
      <c r="BG658" s="39" t="s">
        <v>57</v>
      </c>
      <c r="BH658" s="39" t="s">
        <v>57</v>
      </c>
      <c r="BI658" s="39" t="s">
        <v>57</v>
      </c>
      <c r="BJ658" s="39" t="s">
        <v>57</v>
      </c>
      <c r="BK658" s="39" t="s">
        <v>57</v>
      </c>
      <c r="BL658" s="39" t="s">
        <v>57</v>
      </c>
      <c r="BM658" s="39" t="s">
        <v>57</v>
      </c>
      <c r="BN658" s="39" t="s">
        <v>57</v>
      </c>
    </row>
    <row r="659" spans="4:66" ht="12" outlineLevel="1">
      <c r="D659" s="21" t="str">
        <f>INDEX($AT659:$BC659,MATCH(General!$F$14,$AT$4:$BC$4,0))</f>
        <v>Interest rate per annum</v>
      </c>
      <c r="E659" s="18" t="str">
        <f>INDEX($BC659:$BL659,MATCH(General!$F$14,$BC$4:$BL$4,0))</f>
        <v>%</v>
      </c>
      <c r="F659" s="109">
        <f>Fin!F90</f>
        <v>0.05</v>
      </c>
      <c r="AT659" s="39" t="s">
        <v>156</v>
      </c>
      <c r="AU659" s="39" t="s">
        <v>57</v>
      </c>
      <c r="AV659" s="39" t="s">
        <v>57</v>
      </c>
      <c r="AW659" s="39" t="s">
        <v>57</v>
      </c>
      <c r="AX659" s="39" t="s">
        <v>57</v>
      </c>
      <c r="AY659" s="39" t="s">
        <v>57</v>
      </c>
      <c r="AZ659" s="39" t="s">
        <v>57</v>
      </c>
      <c r="BA659" s="39" t="s">
        <v>57</v>
      </c>
      <c r="BB659" s="39" t="s">
        <v>57</v>
      </c>
      <c r="BC659" s="39" t="s">
        <v>57</v>
      </c>
      <c r="BE659" s="39" t="s">
        <v>21</v>
      </c>
      <c r="BF659" s="39" t="s">
        <v>21</v>
      </c>
      <c r="BG659" s="39" t="s">
        <v>57</v>
      </c>
      <c r="BH659" s="39" t="s">
        <v>57</v>
      </c>
      <c r="BI659" s="39" t="s">
        <v>57</v>
      </c>
      <c r="BJ659" s="39" t="s">
        <v>57</v>
      </c>
      <c r="BK659" s="39" t="s">
        <v>57</v>
      </c>
      <c r="BL659" s="39" t="s">
        <v>57</v>
      </c>
      <c r="BM659" s="39" t="s">
        <v>57</v>
      </c>
      <c r="BN659" s="39" t="s">
        <v>57</v>
      </c>
    </row>
    <row r="660" spans="4:66" ht="12" outlineLevel="1">
      <c r="D660" s="21" t="str">
        <f>INDEX($AT660:$BC660,MATCH(General!$F$14,$AT$4:$BC$4,0))</f>
        <v>Tenor</v>
      </c>
      <c r="E660" s="18" t="str">
        <f>INDEX($BC660:$BL660,MATCH(General!$F$14,$BC$4:$BL$4,0))</f>
        <v>years</v>
      </c>
      <c r="F660" s="111">
        <f>Fin!F91</f>
        <v>10</v>
      </c>
      <c r="AT660" s="39" t="s">
        <v>152</v>
      </c>
      <c r="AU660" s="39" t="s">
        <v>57</v>
      </c>
      <c r="AV660" s="39" t="s">
        <v>57</v>
      </c>
      <c r="AW660" s="39" t="s">
        <v>57</v>
      </c>
      <c r="AX660" s="39" t="s">
        <v>57</v>
      </c>
      <c r="AY660" s="39" t="s">
        <v>57</v>
      </c>
      <c r="AZ660" s="39" t="s">
        <v>57</v>
      </c>
      <c r="BA660" s="39" t="s">
        <v>57</v>
      </c>
      <c r="BB660" s="39" t="s">
        <v>57</v>
      </c>
      <c r="BC660" s="39" t="s">
        <v>57</v>
      </c>
      <c r="BE660" s="39" t="s">
        <v>96</v>
      </c>
      <c r="BF660" s="39" t="s">
        <v>146</v>
      </c>
      <c r="BG660" s="39" t="s">
        <v>57</v>
      </c>
      <c r="BH660" s="39" t="s">
        <v>57</v>
      </c>
      <c r="BI660" s="39" t="s">
        <v>57</v>
      </c>
      <c r="BJ660" s="39" t="s">
        <v>57</v>
      </c>
      <c r="BK660" s="39" t="s">
        <v>57</v>
      </c>
      <c r="BL660" s="39" t="s">
        <v>57</v>
      </c>
      <c r="BM660" s="39" t="s">
        <v>57</v>
      </c>
      <c r="BN660" s="39" t="s">
        <v>57</v>
      </c>
    </row>
    <row r="661" spans="4:66" outlineLevel="1">
      <c r="E661" s="11"/>
    </row>
    <row r="662" spans="4:66" outlineLevel="1">
      <c r="D662" s="2" t="str">
        <f>INDEX($AT662:$BC662,MATCH(General!$F$14,$AT$4:$BC$4,0))</f>
        <v>Sources of financing</v>
      </c>
      <c r="E662" s="17" t="str">
        <f>General!$F$16</f>
        <v>EUR</v>
      </c>
      <c r="F662" s="28">
        <f>SUM(I662:AR662)</f>
        <v>300000</v>
      </c>
      <c r="I662" s="16">
        <f>IF(General!$F$26=1,I$89,I$91)</f>
        <v>30000</v>
      </c>
      <c r="J662" s="16">
        <f>IF(General!$F$26=1,J$89,J$91)</f>
        <v>270000</v>
      </c>
      <c r="K662" s="16">
        <f>IF(General!$F$26=1,K$89,K$91)</f>
        <v>0</v>
      </c>
      <c r="L662" s="16">
        <f>IF(General!$F$26=1,L$89,L$91)</f>
        <v>0</v>
      </c>
      <c r="M662" s="16">
        <f>IF(General!$F$26=1,M$89,M$91)</f>
        <v>0</v>
      </c>
      <c r="N662" s="16">
        <f>IF(General!$F$26=1,N$89,N$91)</f>
        <v>0</v>
      </c>
      <c r="O662" s="16">
        <f>IF(General!$F$26=1,O$89,O$91)</f>
        <v>0</v>
      </c>
      <c r="P662" s="16">
        <f>IF(General!$F$26=1,P$89,P$91)</f>
        <v>0</v>
      </c>
      <c r="Q662" s="16">
        <f>IF(General!$F$26=1,Q$89,Q$91)</f>
        <v>0</v>
      </c>
      <c r="R662" s="16">
        <f>IF(General!$F$26=1,R$89,R$91)</f>
        <v>0</v>
      </c>
      <c r="S662" s="16">
        <f>IF(General!$F$26=1,S$89,S$91)</f>
        <v>0</v>
      </c>
      <c r="T662" s="16">
        <f>IF(General!$F$26=1,T$89,T$91)</f>
        <v>0</v>
      </c>
      <c r="U662" s="16">
        <f>IF(General!$F$26=1,U$89,U$91)</f>
        <v>0</v>
      </c>
      <c r="V662" s="16">
        <f>IF(General!$F$26=1,V$89,V$91)</f>
        <v>0</v>
      </c>
      <c r="W662" s="16">
        <f>IF(General!$F$26=1,W$89,W$91)</f>
        <v>0</v>
      </c>
      <c r="X662" s="16">
        <f>IF(General!$F$26=1,X$89,X$91)</f>
        <v>0</v>
      </c>
      <c r="Y662" s="16">
        <f>IF(General!$F$26=1,Y$89,Y$91)</f>
        <v>0</v>
      </c>
      <c r="Z662" s="16">
        <f>IF(General!$F$26=1,Z$89,Z$91)</f>
        <v>0</v>
      </c>
      <c r="AA662" s="16">
        <f>IF(General!$F$26=1,AA$89,AA$91)</f>
        <v>0</v>
      </c>
      <c r="AB662" s="16">
        <f>IF(General!$F$26=1,AB$89,AB$91)</f>
        <v>0</v>
      </c>
      <c r="AC662" s="16">
        <f>IF(General!$F$26=1,AC$89,AC$91)</f>
        <v>0</v>
      </c>
      <c r="AD662" s="16">
        <f>IF(General!$F$26=1,AD$89,AD$91)</f>
        <v>0</v>
      </c>
      <c r="AE662" s="16">
        <f>IF(General!$F$26=1,AE$89,AE$91)</f>
        <v>0</v>
      </c>
      <c r="AF662" s="16">
        <f>IF(General!$F$26=1,AF$89,AF$91)</f>
        <v>0</v>
      </c>
      <c r="AG662" s="16">
        <f>IF(General!$F$26=1,AG$89,AG$91)</f>
        <v>0</v>
      </c>
      <c r="AH662" s="16">
        <f>IF(General!$F$26=1,AH$89,AH$91)</f>
        <v>0</v>
      </c>
      <c r="AI662" s="16">
        <f>IF(General!$F$26=1,AI$89,AI$91)</f>
        <v>0</v>
      </c>
      <c r="AJ662" s="16">
        <f>IF(General!$F$26=1,AJ$89,AJ$91)</f>
        <v>0</v>
      </c>
      <c r="AK662" s="16">
        <f>IF(General!$F$26=1,AK$89,AK$91)</f>
        <v>0</v>
      </c>
      <c r="AL662" s="16">
        <f>IF(General!$F$26=1,AL$89,AL$91)</f>
        <v>0</v>
      </c>
      <c r="AM662" s="16">
        <f>IF(General!$F$26=1,AM$89,AM$91)</f>
        <v>0</v>
      </c>
      <c r="AN662" s="16">
        <f>IF(General!$F$26=1,AN$89,AN$91)</f>
        <v>0</v>
      </c>
      <c r="AO662" s="16">
        <f>IF(General!$F$26=1,AO$89,AO$91)</f>
        <v>0</v>
      </c>
      <c r="AP662" s="16">
        <f>IF(General!$F$26=1,AP$89,AP$91)</f>
        <v>0</v>
      </c>
      <c r="AQ662" s="16">
        <f>IF(General!$F$26=1,AQ$89,AQ$91)</f>
        <v>0</v>
      </c>
      <c r="AR662" s="16">
        <f>IF(General!$F$26=1,AR$89,AR$91)</f>
        <v>0</v>
      </c>
      <c r="AT662" s="39" t="s">
        <v>100</v>
      </c>
      <c r="AU662" s="39" t="s">
        <v>57</v>
      </c>
      <c r="AV662" s="39" t="s">
        <v>57</v>
      </c>
      <c r="AW662" s="39" t="s">
        <v>57</v>
      </c>
      <c r="AX662" s="39" t="s">
        <v>57</v>
      </c>
      <c r="AY662" s="39" t="s">
        <v>57</v>
      </c>
      <c r="AZ662" s="39" t="s">
        <v>57</v>
      </c>
      <c r="BA662" s="39" t="s">
        <v>57</v>
      </c>
      <c r="BB662" s="39" t="s">
        <v>57</v>
      </c>
      <c r="BC662" s="39" t="s">
        <v>57</v>
      </c>
      <c r="BE662" s="8"/>
      <c r="BF662" s="8"/>
      <c r="BG662" s="8"/>
      <c r="BH662" s="8"/>
      <c r="BI662" s="8"/>
      <c r="BJ662" s="8"/>
      <c r="BK662" s="8"/>
      <c r="BL662" s="8"/>
      <c r="BM662" s="8"/>
      <c r="BN662" s="8"/>
    </row>
    <row r="663" spans="4:66" outlineLevel="1">
      <c r="D663" t="str">
        <f>INDEX($AT663:$BC663,MATCH(General!$F$14,$AT$4:$BC$4,0))</f>
        <v>Bonds (standard II)</v>
      </c>
      <c r="E663" s="11" t="str">
        <f>General!$F$16</f>
        <v>EUR</v>
      </c>
      <c r="F663" s="25">
        <f t="shared" ref="F663" si="740">SUM(I663:AR663)</f>
        <v>300000</v>
      </c>
      <c r="I663" s="15">
        <f>IF(General!$F$26=1,I$89,I$91)</f>
        <v>30000</v>
      </c>
      <c r="J663" s="15">
        <f>IF(General!$F$26=1,J$89,J$91)</f>
        <v>270000</v>
      </c>
      <c r="K663" s="15">
        <f>IF(General!$F$26=1,K$89,K$91)</f>
        <v>0</v>
      </c>
      <c r="L663" s="15">
        <f>IF(General!$F$26=1,L$89,L$91)</f>
        <v>0</v>
      </c>
      <c r="M663" s="15">
        <f>IF(General!$F$26=1,M$89,M$91)</f>
        <v>0</v>
      </c>
      <c r="N663" s="15">
        <f>IF(General!$F$26=1,N$89,N$91)</f>
        <v>0</v>
      </c>
      <c r="O663" s="15">
        <f>IF(General!$F$26=1,O$89,O$91)</f>
        <v>0</v>
      </c>
      <c r="P663" s="15">
        <f>IF(General!$F$26=1,P$89,P$91)</f>
        <v>0</v>
      </c>
      <c r="Q663" s="15">
        <f>IF(General!$F$26=1,Q$89,Q$91)</f>
        <v>0</v>
      </c>
      <c r="R663" s="15">
        <f>IF(General!$F$26=1,R$89,R$91)</f>
        <v>0</v>
      </c>
      <c r="S663" s="15">
        <f>IF(General!$F$26=1,S$89,S$91)</f>
        <v>0</v>
      </c>
      <c r="T663" s="15">
        <f>IF(General!$F$26=1,T$89,T$91)</f>
        <v>0</v>
      </c>
      <c r="U663" s="15">
        <f>IF(General!$F$26=1,U$89,U$91)</f>
        <v>0</v>
      </c>
      <c r="V663" s="15">
        <f>IF(General!$F$26=1,V$89,V$91)</f>
        <v>0</v>
      </c>
      <c r="W663" s="15">
        <f>IF(General!$F$26=1,W$89,W$91)</f>
        <v>0</v>
      </c>
      <c r="X663" s="15">
        <f>IF(General!$F$26=1,X$89,X$91)</f>
        <v>0</v>
      </c>
      <c r="Y663" s="15">
        <f>IF(General!$F$26=1,Y$89,Y$91)</f>
        <v>0</v>
      </c>
      <c r="Z663" s="15">
        <f>IF(General!$F$26=1,Z$89,Z$91)</f>
        <v>0</v>
      </c>
      <c r="AA663" s="15">
        <f>IF(General!$F$26=1,AA$89,AA$91)</f>
        <v>0</v>
      </c>
      <c r="AB663" s="15">
        <f>IF(General!$F$26=1,AB$89,AB$91)</f>
        <v>0</v>
      </c>
      <c r="AC663" s="15">
        <f>IF(General!$F$26=1,AC$89,AC$91)</f>
        <v>0</v>
      </c>
      <c r="AD663" s="15">
        <f>IF(General!$F$26=1,AD$89,AD$91)</f>
        <v>0</v>
      </c>
      <c r="AE663" s="15">
        <f>IF(General!$F$26=1,AE$89,AE$91)</f>
        <v>0</v>
      </c>
      <c r="AF663" s="15">
        <f>IF(General!$F$26=1,AF$89,AF$91)</f>
        <v>0</v>
      </c>
      <c r="AG663" s="15">
        <f>IF(General!$F$26=1,AG$89,AG$91)</f>
        <v>0</v>
      </c>
      <c r="AH663" s="15">
        <f>IF(General!$F$26=1,AH$89,AH$91)</f>
        <v>0</v>
      </c>
      <c r="AI663" s="15">
        <f>IF(General!$F$26=1,AI$89,AI$91)</f>
        <v>0</v>
      </c>
      <c r="AJ663" s="15">
        <f>IF(General!$F$26=1,AJ$89,AJ$91)</f>
        <v>0</v>
      </c>
      <c r="AK663" s="15">
        <f>IF(General!$F$26=1,AK$89,AK$91)</f>
        <v>0</v>
      </c>
      <c r="AL663" s="15">
        <f>IF(General!$F$26=1,AL$89,AL$91)</f>
        <v>0</v>
      </c>
      <c r="AM663" s="15">
        <f>IF(General!$F$26=1,AM$89,AM$91)</f>
        <v>0</v>
      </c>
      <c r="AN663" s="15">
        <f>IF(General!$F$26=1,AN$89,AN$91)</f>
        <v>0</v>
      </c>
      <c r="AO663" s="15">
        <f>IF(General!$F$26=1,AO$89,AO$91)</f>
        <v>0</v>
      </c>
      <c r="AP663" s="15">
        <f>IF(General!$F$26=1,AP$89,AP$91)</f>
        <v>0</v>
      </c>
      <c r="AQ663" s="15">
        <f>IF(General!$F$26=1,AQ$89,AQ$91)</f>
        <v>0</v>
      </c>
      <c r="AR663" s="15">
        <f>IF(General!$F$26=1,AR$89,AR$91)</f>
        <v>0</v>
      </c>
      <c r="AT663" s="39" t="s">
        <v>174</v>
      </c>
      <c r="AU663" s="39" t="s">
        <v>57</v>
      </c>
      <c r="AV663" s="39" t="s">
        <v>57</v>
      </c>
      <c r="AW663" s="39" t="s">
        <v>57</v>
      </c>
      <c r="AX663" s="39" t="s">
        <v>57</v>
      </c>
      <c r="AY663" s="39" t="s">
        <v>57</v>
      </c>
      <c r="AZ663" s="39" t="s">
        <v>57</v>
      </c>
      <c r="BA663" s="39" t="s">
        <v>57</v>
      </c>
      <c r="BB663" s="39" t="s">
        <v>57</v>
      </c>
      <c r="BC663" s="39" t="s">
        <v>57</v>
      </c>
      <c r="BE663" s="8"/>
      <c r="BF663" s="8"/>
      <c r="BG663" s="8"/>
      <c r="BH663" s="8"/>
      <c r="BI663" s="8"/>
      <c r="BJ663" s="8"/>
      <c r="BK663" s="8"/>
      <c r="BL663" s="8"/>
      <c r="BM663" s="8"/>
      <c r="BN663" s="8"/>
    </row>
    <row r="664" spans="4:66" outlineLevel="1">
      <c r="E664" s="11"/>
    </row>
    <row r="665" spans="4:66" outlineLevel="1">
      <c r="D665" s="2" t="str">
        <f>INDEX($AT665:$BC665,MATCH(General!$F$14,$AT$4:$BC$4,0))</f>
        <v>Sources of financing - structure</v>
      </c>
      <c r="E665" s="17" t="str">
        <f>INDEX($BC665:$BL665,MATCH(General!$F$14,$BC$4:$BL$4,0))</f>
        <v>%</v>
      </c>
      <c r="F665" s="157">
        <f>IFERROR(F662/F$662,0)</f>
        <v>1</v>
      </c>
      <c r="I665" s="156">
        <f t="shared" ref="I665:AR665" si="741">IFERROR(I662/I$662,0)</f>
        <v>1</v>
      </c>
      <c r="J665" s="156">
        <f t="shared" si="741"/>
        <v>1</v>
      </c>
      <c r="K665" s="156">
        <f t="shared" si="741"/>
        <v>0</v>
      </c>
      <c r="L665" s="156">
        <f t="shared" si="741"/>
        <v>0</v>
      </c>
      <c r="M665" s="156">
        <f t="shared" si="741"/>
        <v>0</v>
      </c>
      <c r="N665" s="156">
        <f t="shared" si="741"/>
        <v>0</v>
      </c>
      <c r="O665" s="156">
        <f t="shared" si="741"/>
        <v>0</v>
      </c>
      <c r="P665" s="156">
        <f t="shared" si="741"/>
        <v>0</v>
      </c>
      <c r="Q665" s="156">
        <f t="shared" si="741"/>
        <v>0</v>
      </c>
      <c r="R665" s="156">
        <f t="shared" si="741"/>
        <v>0</v>
      </c>
      <c r="S665" s="156">
        <f t="shared" si="741"/>
        <v>0</v>
      </c>
      <c r="T665" s="156">
        <f t="shared" si="741"/>
        <v>0</v>
      </c>
      <c r="U665" s="156">
        <f t="shared" si="741"/>
        <v>0</v>
      </c>
      <c r="V665" s="156">
        <f t="shared" si="741"/>
        <v>0</v>
      </c>
      <c r="W665" s="156">
        <f t="shared" si="741"/>
        <v>0</v>
      </c>
      <c r="X665" s="156">
        <f t="shared" si="741"/>
        <v>0</v>
      </c>
      <c r="Y665" s="156">
        <f t="shared" si="741"/>
        <v>0</v>
      </c>
      <c r="Z665" s="156">
        <f t="shared" si="741"/>
        <v>0</v>
      </c>
      <c r="AA665" s="156">
        <f t="shared" si="741"/>
        <v>0</v>
      </c>
      <c r="AB665" s="156">
        <f t="shared" si="741"/>
        <v>0</v>
      </c>
      <c r="AC665" s="156">
        <f t="shared" si="741"/>
        <v>0</v>
      </c>
      <c r="AD665" s="156">
        <f t="shared" si="741"/>
        <v>0</v>
      </c>
      <c r="AE665" s="156">
        <f t="shared" si="741"/>
        <v>0</v>
      </c>
      <c r="AF665" s="156">
        <f t="shared" si="741"/>
        <v>0</v>
      </c>
      <c r="AG665" s="156">
        <f t="shared" si="741"/>
        <v>0</v>
      </c>
      <c r="AH665" s="156">
        <f t="shared" si="741"/>
        <v>0</v>
      </c>
      <c r="AI665" s="156">
        <f t="shared" si="741"/>
        <v>0</v>
      </c>
      <c r="AJ665" s="156">
        <f t="shared" si="741"/>
        <v>0</v>
      </c>
      <c r="AK665" s="156">
        <f t="shared" si="741"/>
        <v>0</v>
      </c>
      <c r="AL665" s="156">
        <f t="shared" si="741"/>
        <v>0</v>
      </c>
      <c r="AM665" s="156">
        <f t="shared" si="741"/>
        <v>0</v>
      </c>
      <c r="AN665" s="156">
        <f t="shared" si="741"/>
        <v>0</v>
      </c>
      <c r="AO665" s="156">
        <f t="shared" si="741"/>
        <v>0</v>
      </c>
      <c r="AP665" s="156">
        <f t="shared" si="741"/>
        <v>0</v>
      </c>
      <c r="AQ665" s="156">
        <f t="shared" si="741"/>
        <v>0</v>
      </c>
      <c r="AR665" s="156">
        <f t="shared" si="741"/>
        <v>0</v>
      </c>
      <c r="AT665" s="39" t="s">
        <v>565</v>
      </c>
      <c r="AU665" s="39" t="s">
        <v>57</v>
      </c>
      <c r="AV665" s="39" t="s">
        <v>57</v>
      </c>
      <c r="AW665" s="39" t="s">
        <v>57</v>
      </c>
      <c r="AX665" s="39" t="s">
        <v>57</v>
      </c>
      <c r="AY665" s="39" t="s">
        <v>57</v>
      </c>
      <c r="AZ665" s="39" t="s">
        <v>57</v>
      </c>
      <c r="BA665" s="39" t="s">
        <v>57</v>
      </c>
      <c r="BB665" s="39" t="s">
        <v>57</v>
      </c>
      <c r="BC665" s="39" t="s">
        <v>57</v>
      </c>
      <c r="BE665" s="39" t="s">
        <v>21</v>
      </c>
      <c r="BF665" s="39" t="s">
        <v>21</v>
      </c>
      <c r="BG665" s="39" t="s">
        <v>57</v>
      </c>
      <c r="BH665" s="39" t="s">
        <v>57</v>
      </c>
      <c r="BI665" s="39" t="s">
        <v>57</v>
      </c>
      <c r="BJ665" s="39" t="s">
        <v>57</v>
      </c>
      <c r="BK665" s="39" t="s">
        <v>57</v>
      </c>
      <c r="BL665" s="39" t="s">
        <v>57</v>
      </c>
      <c r="BM665" s="39" t="s">
        <v>57</v>
      </c>
      <c r="BN665" s="39" t="s">
        <v>57</v>
      </c>
    </row>
    <row r="666" spans="4:66" outlineLevel="1">
      <c r="D666" t="str">
        <f>INDEX($AT666:$BC666,MATCH(General!$F$14,$AT$4:$BC$4,0))</f>
        <v>Bonds (standard II)</v>
      </c>
      <c r="E666" s="11" t="str">
        <f>INDEX($BC666:$BL666,MATCH(General!$F$14,$BC$4:$BL$4,0))</f>
        <v>%</v>
      </c>
      <c r="F666" s="49">
        <f t="shared" ref="F666" si="742">IFERROR(F663/F$662,0)</f>
        <v>1</v>
      </c>
      <c r="I666" s="155">
        <f t="shared" ref="I666:AR666" si="743">IFERROR(I663/I$662,0)</f>
        <v>1</v>
      </c>
      <c r="J666" s="155">
        <f t="shared" si="743"/>
        <v>1</v>
      </c>
      <c r="K666" s="155">
        <f t="shared" si="743"/>
        <v>0</v>
      </c>
      <c r="L666" s="155">
        <f t="shared" si="743"/>
        <v>0</v>
      </c>
      <c r="M666" s="155">
        <f t="shared" si="743"/>
        <v>0</v>
      </c>
      <c r="N666" s="155">
        <f t="shared" si="743"/>
        <v>0</v>
      </c>
      <c r="O666" s="155">
        <f t="shared" si="743"/>
        <v>0</v>
      </c>
      <c r="P666" s="155">
        <f t="shared" si="743"/>
        <v>0</v>
      </c>
      <c r="Q666" s="155">
        <f t="shared" si="743"/>
        <v>0</v>
      </c>
      <c r="R666" s="155">
        <f t="shared" si="743"/>
        <v>0</v>
      </c>
      <c r="S666" s="155">
        <f t="shared" si="743"/>
        <v>0</v>
      </c>
      <c r="T666" s="155">
        <f t="shared" si="743"/>
        <v>0</v>
      </c>
      <c r="U666" s="155">
        <f t="shared" si="743"/>
        <v>0</v>
      </c>
      <c r="V666" s="155">
        <f t="shared" si="743"/>
        <v>0</v>
      </c>
      <c r="W666" s="155">
        <f t="shared" si="743"/>
        <v>0</v>
      </c>
      <c r="X666" s="155">
        <f t="shared" si="743"/>
        <v>0</v>
      </c>
      <c r="Y666" s="155">
        <f t="shared" si="743"/>
        <v>0</v>
      </c>
      <c r="Z666" s="155">
        <f t="shared" si="743"/>
        <v>0</v>
      </c>
      <c r="AA666" s="155">
        <f t="shared" si="743"/>
        <v>0</v>
      </c>
      <c r="AB666" s="155">
        <f t="shared" si="743"/>
        <v>0</v>
      </c>
      <c r="AC666" s="155">
        <f t="shared" si="743"/>
        <v>0</v>
      </c>
      <c r="AD666" s="155">
        <f t="shared" si="743"/>
        <v>0</v>
      </c>
      <c r="AE666" s="155">
        <f t="shared" si="743"/>
        <v>0</v>
      </c>
      <c r="AF666" s="155">
        <f t="shared" si="743"/>
        <v>0</v>
      </c>
      <c r="AG666" s="155">
        <f t="shared" si="743"/>
        <v>0</v>
      </c>
      <c r="AH666" s="155">
        <f t="shared" si="743"/>
        <v>0</v>
      </c>
      <c r="AI666" s="155">
        <f t="shared" si="743"/>
        <v>0</v>
      </c>
      <c r="AJ666" s="155">
        <f t="shared" si="743"/>
        <v>0</v>
      </c>
      <c r="AK666" s="155">
        <f t="shared" si="743"/>
        <v>0</v>
      </c>
      <c r="AL666" s="155">
        <f t="shared" si="743"/>
        <v>0</v>
      </c>
      <c r="AM666" s="155">
        <f t="shared" si="743"/>
        <v>0</v>
      </c>
      <c r="AN666" s="155">
        <f t="shared" si="743"/>
        <v>0</v>
      </c>
      <c r="AO666" s="155">
        <f t="shared" si="743"/>
        <v>0</v>
      </c>
      <c r="AP666" s="155">
        <f t="shared" si="743"/>
        <v>0</v>
      </c>
      <c r="AQ666" s="155">
        <f t="shared" si="743"/>
        <v>0</v>
      </c>
      <c r="AR666" s="155">
        <f t="shared" si="743"/>
        <v>0</v>
      </c>
      <c r="AT666" s="39" t="s">
        <v>174</v>
      </c>
      <c r="AU666" s="39" t="s">
        <v>57</v>
      </c>
      <c r="AV666" s="39" t="s">
        <v>57</v>
      </c>
      <c r="AW666" s="39" t="s">
        <v>57</v>
      </c>
      <c r="AX666" s="39" t="s">
        <v>57</v>
      </c>
      <c r="AY666" s="39" t="s">
        <v>57</v>
      </c>
      <c r="AZ666" s="39" t="s">
        <v>57</v>
      </c>
      <c r="BA666" s="39" t="s">
        <v>57</v>
      </c>
      <c r="BB666" s="39" t="s">
        <v>57</v>
      </c>
      <c r="BC666" s="39" t="s">
        <v>57</v>
      </c>
      <c r="BE666" s="39" t="s">
        <v>21</v>
      </c>
      <c r="BF666" s="39" t="s">
        <v>21</v>
      </c>
      <c r="BG666" s="39" t="s">
        <v>57</v>
      </c>
      <c r="BH666" s="39" t="s">
        <v>57</v>
      </c>
      <c r="BI666" s="39" t="s">
        <v>57</v>
      </c>
      <c r="BJ666" s="39" t="s">
        <v>57</v>
      </c>
      <c r="BK666" s="39" t="s">
        <v>57</v>
      </c>
      <c r="BL666" s="39" t="s">
        <v>57</v>
      </c>
      <c r="BM666" s="39" t="s">
        <v>57</v>
      </c>
      <c r="BN666" s="39" t="s">
        <v>57</v>
      </c>
    </row>
    <row r="667" spans="4:66" outlineLevel="1">
      <c r="E667" s="11"/>
    </row>
    <row r="668" spans="4:66" outlineLevel="1">
      <c r="D668" s="2" t="str">
        <f>INDEX($AT668:$BC668,MATCH(General!$F$14,$AT$4:$BC$4,0))</f>
        <v>Bonds repayment</v>
      </c>
      <c r="E668" s="11"/>
      <c r="AT668" s="39" t="s">
        <v>175</v>
      </c>
      <c r="AU668" s="39" t="s">
        <v>57</v>
      </c>
      <c r="AV668" s="39" t="s">
        <v>57</v>
      </c>
      <c r="AW668" s="39" t="s">
        <v>57</v>
      </c>
      <c r="AX668" s="39" t="s">
        <v>57</v>
      </c>
      <c r="AY668" s="39" t="s">
        <v>57</v>
      </c>
      <c r="AZ668" s="39" t="s">
        <v>57</v>
      </c>
      <c r="BA668" s="39" t="s">
        <v>57</v>
      </c>
      <c r="BB668" s="39" t="s">
        <v>57</v>
      </c>
      <c r="BC668" s="39" t="s">
        <v>57</v>
      </c>
    </row>
    <row r="669" spans="4:66" outlineLevel="1">
      <c r="D669" t="str">
        <f>INDEX($AT669:$BC669,MATCH(General!$F$14,$AT$4:$BC$4,0))</f>
        <v>Capital repayment</v>
      </c>
      <c r="E669" s="11" t="str">
        <f>General!$F$16</f>
        <v>EUR</v>
      </c>
      <c r="F669" s="25">
        <f t="shared" ref="F669" si="744">SUM(I669:AR669)</f>
        <v>300000</v>
      </c>
      <c r="I669" s="15">
        <f>($F660=Config!I$10)*H670</f>
        <v>0</v>
      </c>
      <c r="J669" s="15">
        <f>($F660=Config!J$10)*I670</f>
        <v>0</v>
      </c>
      <c r="K669" s="15">
        <f>($F660=Config!K$10)*J670</f>
        <v>0</v>
      </c>
      <c r="L669" s="15">
        <f>($F660=Config!L$10)*K670</f>
        <v>0</v>
      </c>
      <c r="M669" s="15">
        <f>($F660=Config!M$10)*L670</f>
        <v>0</v>
      </c>
      <c r="N669" s="15">
        <f>($F660=Config!N$10)*M670</f>
        <v>0</v>
      </c>
      <c r="O669" s="15">
        <f>($F660=Config!O$10)*N670</f>
        <v>0</v>
      </c>
      <c r="P669" s="15">
        <f>($F660=Config!P$10)*O670</f>
        <v>0</v>
      </c>
      <c r="Q669" s="15">
        <f>($F660=Config!Q$10)*P670</f>
        <v>0</v>
      </c>
      <c r="R669" s="15">
        <f>($F660=Config!R$10)*Q670</f>
        <v>0</v>
      </c>
      <c r="S669" s="15">
        <f>($F660=Config!S$10)*R670</f>
        <v>0</v>
      </c>
      <c r="T669" s="15">
        <f>($F660=Config!T$10)*S670</f>
        <v>300000</v>
      </c>
      <c r="U669" s="15">
        <f>($F660=Config!U$10)*T670</f>
        <v>0</v>
      </c>
      <c r="V669" s="15">
        <f>($F660=Config!V$10)*U670</f>
        <v>0</v>
      </c>
      <c r="W669" s="15">
        <f>($F660=Config!W$10)*V670</f>
        <v>0</v>
      </c>
      <c r="X669" s="15">
        <f>($F660=Config!X$10)*W670</f>
        <v>0</v>
      </c>
      <c r="Y669" s="15">
        <f>($F660=Config!Y$10)*X670</f>
        <v>0</v>
      </c>
      <c r="Z669" s="15">
        <f>($F660=Config!Z$10)*Y670</f>
        <v>0</v>
      </c>
      <c r="AA669" s="15">
        <f>($F660=Config!AA$10)*Z670</f>
        <v>0</v>
      </c>
      <c r="AB669" s="15">
        <f>($F660=Config!AB$10)*AA670</f>
        <v>0</v>
      </c>
      <c r="AC669" s="15">
        <f>($F660=Config!AC$10)*AB670</f>
        <v>0</v>
      </c>
      <c r="AD669" s="15">
        <f>($F660=Config!AD$10)*AC670</f>
        <v>0</v>
      </c>
      <c r="AE669" s="15">
        <f>($F660=Config!AE$10)*AD670</f>
        <v>0</v>
      </c>
      <c r="AF669" s="15">
        <f>($F660=Config!AF$10)*AE670</f>
        <v>0</v>
      </c>
      <c r="AG669" s="15">
        <f>($F660=Config!AG$10)*AF670</f>
        <v>0</v>
      </c>
      <c r="AH669" s="15">
        <f>($F660=Config!AH$10)*AG670</f>
        <v>0</v>
      </c>
      <c r="AI669" s="15">
        <f>($F660=Config!AI$10)*AH670</f>
        <v>0</v>
      </c>
      <c r="AJ669" s="15">
        <f>($F660=Config!AJ$10)*AI670</f>
        <v>0</v>
      </c>
      <c r="AK669" s="15">
        <f>($F660=Config!AK$10)*AJ670</f>
        <v>0</v>
      </c>
      <c r="AL669" s="15">
        <f>($F660=Config!AL$10)*AK670</f>
        <v>0</v>
      </c>
      <c r="AM669" s="15">
        <f>($F660=Config!AM$10)*AL670</f>
        <v>0</v>
      </c>
      <c r="AN669" s="15">
        <f>($F660=Config!AN$10)*AM670</f>
        <v>0</v>
      </c>
      <c r="AO669" s="15">
        <f>($F660=Config!AO$10)*AN670</f>
        <v>0</v>
      </c>
      <c r="AP669" s="15">
        <f>($F660=Config!AP$10)*AO670</f>
        <v>0</v>
      </c>
      <c r="AQ669" s="15">
        <f>($F660=Config!AQ$10)*AP670</f>
        <v>0</v>
      </c>
      <c r="AR669" s="15">
        <f>($F660=Config!AR$10)*AQ670</f>
        <v>0</v>
      </c>
      <c r="AT669" s="39" t="s">
        <v>154</v>
      </c>
      <c r="AU669" s="39" t="s">
        <v>57</v>
      </c>
      <c r="AV669" s="39" t="s">
        <v>57</v>
      </c>
      <c r="AW669" s="39" t="s">
        <v>57</v>
      </c>
      <c r="AX669" s="39" t="s">
        <v>57</v>
      </c>
      <c r="AY669" s="39" t="s">
        <v>57</v>
      </c>
      <c r="AZ669" s="39" t="s">
        <v>57</v>
      </c>
      <c r="BA669" s="39" t="s">
        <v>57</v>
      </c>
      <c r="BB669" s="39" t="s">
        <v>57</v>
      </c>
      <c r="BC669" s="39" t="s">
        <v>57</v>
      </c>
      <c r="BE669" s="8"/>
      <c r="BF669" s="8"/>
      <c r="BG669" s="8"/>
      <c r="BH669" s="8"/>
      <c r="BI669" s="8"/>
      <c r="BJ669" s="8"/>
      <c r="BK669" s="8"/>
      <c r="BL669" s="8"/>
      <c r="BM669" s="8"/>
      <c r="BN669" s="8"/>
    </row>
    <row r="670" spans="4:66" outlineLevel="1">
      <c r="D670" t="str">
        <f>INDEX($AT670:$BC670,MATCH(General!$F$14,$AT$4:$BC$4,0))</f>
        <v>Bonds balance</v>
      </c>
      <c r="E670" s="11" t="str">
        <f>General!$F$16</f>
        <v>EUR</v>
      </c>
      <c r="I670" s="15">
        <f>SUM($I663:I663)-SUM($I669:I669)</f>
        <v>30000</v>
      </c>
      <c r="J670" s="15">
        <f>SUM($I663:J663)-SUM($I669:J669)</f>
        <v>300000</v>
      </c>
      <c r="K670" s="15">
        <f>SUM($I663:K663)-SUM($I669:K669)</f>
        <v>300000</v>
      </c>
      <c r="L670" s="15">
        <f>SUM($I663:L663)-SUM($I669:L669)</f>
        <v>300000</v>
      </c>
      <c r="M670" s="15">
        <f>SUM($I663:M663)-SUM($I669:M669)</f>
        <v>300000</v>
      </c>
      <c r="N670" s="15">
        <f>SUM($I663:N663)-SUM($I669:N669)</f>
        <v>300000</v>
      </c>
      <c r="O670" s="15">
        <f>SUM($I663:O663)-SUM($I669:O669)</f>
        <v>300000</v>
      </c>
      <c r="P670" s="15">
        <f>SUM($I663:P663)-SUM($I669:P669)</f>
        <v>300000</v>
      </c>
      <c r="Q670" s="15">
        <f>SUM($I663:Q663)-SUM($I669:Q669)</f>
        <v>300000</v>
      </c>
      <c r="R670" s="15">
        <f>SUM($I663:R663)-SUM($I669:R669)</f>
        <v>300000</v>
      </c>
      <c r="S670" s="15">
        <f>SUM($I663:S663)-SUM($I669:S669)</f>
        <v>300000</v>
      </c>
      <c r="T670" s="15">
        <f>SUM($I663:T663)-SUM($I669:T669)</f>
        <v>0</v>
      </c>
      <c r="U670" s="15">
        <f>SUM($I663:U663)-SUM($I669:U669)</f>
        <v>0</v>
      </c>
      <c r="V670" s="15">
        <f>SUM($I663:V663)-SUM($I669:V669)</f>
        <v>0</v>
      </c>
      <c r="W670" s="15">
        <f>SUM($I663:W663)-SUM($I669:W669)</f>
        <v>0</v>
      </c>
      <c r="X670" s="15">
        <f>SUM($I663:X663)-SUM($I669:X669)</f>
        <v>0</v>
      </c>
      <c r="Y670" s="15">
        <f>SUM($I663:Y663)-SUM($I669:Y669)</f>
        <v>0</v>
      </c>
      <c r="Z670" s="15">
        <f>SUM($I663:Z663)-SUM($I669:Z669)</f>
        <v>0</v>
      </c>
      <c r="AA670" s="15">
        <f>SUM($I663:AA663)-SUM($I669:AA669)</f>
        <v>0</v>
      </c>
      <c r="AB670" s="15">
        <f>SUM($I663:AB663)-SUM($I669:AB669)</f>
        <v>0</v>
      </c>
      <c r="AC670" s="15">
        <f>SUM($I663:AC663)-SUM($I669:AC669)</f>
        <v>0</v>
      </c>
      <c r="AD670" s="15">
        <f>SUM($I663:AD663)-SUM($I669:AD669)</f>
        <v>0</v>
      </c>
      <c r="AE670" s="15">
        <f>SUM($I663:AE663)-SUM($I669:AE669)</f>
        <v>0</v>
      </c>
      <c r="AF670" s="15">
        <f>SUM($I663:AF663)-SUM($I669:AF669)</f>
        <v>0</v>
      </c>
      <c r="AG670" s="15">
        <f>SUM($I663:AG663)-SUM($I669:AG669)</f>
        <v>0</v>
      </c>
      <c r="AH670" s="15">
        <f>SUM($I663:AH663)-SUM($I669:AH669)</f>
        <v>0</v>
      </c>
      <c r="AI670" s="15">
        <f>SUM($I663:AI663)-SUM($I669:AI669)</f>
        <v>0</v>
      </c>
      <c r="AJ670" s="15">
        <f>SUM($I663:AJ663)-SUM($I669:AJ669)</f>
        <v>0</v>
      </c>
      <c r="AK670" s="15">
        <f>SUM($I663:AK663)-SUM($I669:AK669)</f>
        <v>0</v>
      </c>
      <c r="AL670" s="15">
        <f>SUM($I663:AL663)-SUM($I669:AL669)</f>
        <v>0</v>
      </c>
      <c r="AM670" s="15">
        <f>SUM($I663:AM663)-SUM($I669:AM669)</f>
        <v>0</v>
      </c>
      <c r="AN670" s="15">
        <f>SUM($I663:AN663)-SUM($I669:AN669)</f>
        <v>0</v>
      </c>
      <c r="AO670" s="15">
        <f>SUM($I663:AO663)-SUM($I669:AO669)</f>
        <v>0</v>
      </c>
      <c r="AP670" s="15">
        <f>SUM($I663:AP663)-SUM($I669:AP669)</f>
        <v>0</v>
      </c>
      <c r="AQ670" s="15">
        <f>SUM($I663:AQ663)-SUM($I669:AQ669)</f>
        <v>0</v>
      </c>
      <c r="AR670" s="15">
        <f>SUM($I663:AR663)-SUM($I669:AR669)</f>
        <v>0</v>
      </c>
      <c r="AT670" s="39" t="s">
        <v>184</v>
      </c>
      <c r="AU670" s="39" t="s">
        <v>57</v>
      </c>
      <c r="AV670" s="39" t="s">
        <v>57</v>
      </c>
      <c r="AW670" s="39" t="s">
        <v>57</v>
      </c>
      <c r="AX670" s="39" t="s">
        <v>57</v>
      </c>
      <c r="AY670" s="39" t="s">
        <v>57</v>
      </c>
      <c r="AZ670" s="39" t="s">
        <v>57</v>
      </c>
      <c r="BA670" s="39" t="s">
        <v>57</v>
      </c>
      <c r="BB670" s="39" t="s">
        <v>57</v>
      </c>
      <c r="BC670" s="39" t="s">
        <v>57</v>
      </c>
      <c r="BE670" s="8"/>
      <c r="BF670" s="8"/>
      <c r="BG670" s="8"/>
      <c r="BH670" s="8"/>
      <c r="BI670" s="8"/>
      <c r="BJ670" s="8"/>
      <c r="BK670" s="8"/>
      <c r="BL670" s="8"/>
      <c r="BM670" s="8"/>
      <c r="BN670" s="8"/>
    </row>
    <row r="671" spans="4:66" outlineLevel="1">
      <c r="D671" t="str">
        <f>INDEX($AT671:$BC671,MATCH(General!$F$14,$AT$4:$BC$4,0))</f>
        <v>Interest paid</v>
      </c>
      <c r="E671" s="11" t="str">
        <f>General!$F$16</f>
        <v>EUR</v>
      </c>
      <c r="F671" s="25">
        <f t="shared" ref="F671" si="745">SUM(I671:AR671)</f>
        <v>142500</v>
      </c>
      <c r="I671" s="15">
        <f>$F659*AVERAGE(H670:I670)*Config!I$8</f>
        <v>0</v>
      </c>
      <c r="J671" s="15">
        <f>$F659*AVERAGE(I670:J670)*Config!J$8</f>
        <v>0</v>
      </c>
      <c r="K671" s="15">
        <f>$F659*AVERAGE(J670:K670)*Config!K$8</f>
        <v>15000</v>
      </c>
      <c r="L671" s="15">
        <f>$F659*AVERAGE(K670:L670)*Config!L$8</f>
        <v>15000</v>
      </c>
      <c r="M671" s="15">
        <f>$F659*AVERAGE(L670:M670)*Config!M$8</f>
        <v>15000</v>
      </c>
      <c r="N671" s="15">
        <f>$F659*AVERAGE(M670:N670)*Config!N$8</f>
        <v>15000</v>
      </c>
      <c r="O671" s="15">
        <f>$F659*AVERAGE(N670:O670)*Config!O$8</f>
        <v>15000</v>
      </c>
      <c r="P671" s="15">
        <f>$F659*AVERAGE(O670:P670)*Config!P$8</f>
        <v>15000</v>
      </c>
      <c r="Q671" s="15">
        <f>$F659*AVERAGE(P670:Q670)*Config!Q$8</f>
        <v>15000</v>
      </c>
      <c r="R671" s="15">
        <f>$F659*AVERAGE(Q670:R670)*Config!R$8</f>
        <v>15000</v>
      </c>
      <c r="S671" s="15">
        <f>$F659*AVERAGE(R670:S670)*Config!S$8</f>
        <v>15000</v>
      </c>
      <c r="T671" s="15">
        <f>$F659*AVERAGE(S670:T670)*Config!T$8</f>
        <v>7500</v>
      </c>
      <c r="U671" s="15">
        <f>$F659*AVERAGE(T670:U670)*Config!U$8</f>
        <v>0</v>
      </c>
      <c r="V671" s="15">
        <f>$F659*AVERAGE(U670:V670)*Config!V$8</f>
        <v>0</v>
      </c>
      <c r="W671" s="15">
        <f>$F659*AVERAGE(V670:W670)*Config!W$8</f>
        <v>0</v>
      </c>
      <c r="X671" s="15">
        <f>$F659*AVERAGE(W670:X670)*Config!X$8</f>
        <v>0</v>
      </c>
      <c r="Y671" s="15">
        <f>$F659*AVERAGE(X670:Y670)*Config!Y$8</f>
        <v>0</v>
      </c>
      <c r="Z671" s="15">
        <f>$F659*AVERAGE(Y670:Z670)*Config!Z$8</f>
        <v>0</v>
      </c>
      <c r="AA671" s="15">
        <f>$F659*AVERAGE(Z670:AA670)*Config!AA$8</f>
        <v>0</v>
      </c>
      <c r="AB671" s="15">
        <f>$F659*AVERAGE(AA670:AB670)*Config!AB$8</f>
        <v>0</v>
      </c>
      <c r="AC671" s="15">
        <f>$F659*AVERAGE(AB670:AC670)*Config!AC$8</f>
        <v>0</v>
      </c>
      <c r="AD671" s="15">
        <f>$F659*AVERAGE(AC670:AD670)*Config!AD$8</f>
        <v>0</v>
      </c>
      <c r="AE671" s="15">
        <f>$F659*AVERAGE(AD670:AE670)*Config!AE$8</f>
        <v>0</v>
      </c>
      <c r="AF671" s="15">
        <f>$F659*AVERAGE(AE670:AF670)*Config!AF$8</f>
        <v>0</v>
      </c>
      <c r="AG671" s="15">
        <f>$F659*AVERAGE(AF670:AG670)*Config!AG$8</f>
        <v>0</v>
      </c>
      <c r="AH671" s="15">
        <f>$F659*AVERAGE(AG670:AH670)*Config!AH$8</f>
        <v>0</v>
      </c>
      <c r="AI671" s="15">
        <f>$F659*AVERAGE(AH670:AI670)*Config!AI$8</f>
        <v>0</v>
      </c>
      <c r="AJ671" s="15">
        <f>$F659*AVERAGE(AI670:AJ670)*Config!AJ$8</f>
        <v>0</v>
      </c>
      <c r="AK671" s="15">
        <f>$F659*AVERAGE(AJ670:AK670)*Config!AK$8</f>
        <v>0</v>
      </c>
      <c r="AL671" s="15">
        <f>$F659*AVERAGE(AK670:AL670)*Config!AL$8</f>
        <v>0</v>
      </c>
      <c r="AM671" s="15">
        <f>$F659*AVERAGE(AL670:AM670)*Config!AM$8</f>
        <v>0</v>
      </c>
      <c r="AN671" s="15">
        <f>$F659*AVERAGE(AM670:AN670)*Config!AN$8</f>
        <v>0</v>
      </c>
      <c r="AO671" s="15">
        <f>$F659*AVERAGE(AN670:AO670)*Config!AO$8</f>
        <v>0</v>
      </c>
      <c r="AP671" s="15">
        <f>$F659*AVERAGE(AO670:AP670)*Config!AP$8</f>
        <v>0</v>
      </c>
      <c r="AQ671" s="15">
        <f>$F659*AVERAGE(AP670:AQ670)*Config!AQ$8</f>
        <v>0</v>
      </c>
      <c r="AR671" s="15">
        <f>$F659*AVERAGE(AQ670:AR670)*Config!AR$8</f>
        <v>0</v>
      </c>
      <c r="AT671" s="39" t="s">
        <v>158</v>
      </c>
      <c r="AU671" s="39" t="s">
        <v>57</v>
      </c>
      <c r="AV671" s="39" t="s">
        <v>57</v>
      </c>
      <c r="AW671" s="39" t="s">
        <v>57</v>
      </c>
      <c r="AX671" s="39" t="s">
        <v>57</v>
      </c>
      <c r="AY671" s="39" t="s">
        <v>57</v>
      </c>
      <c r="AZ671" s="39" t="s">
        <v>57</v>
      </c>
      <c r="BA671" s="39" t="s">
        <v>57</v>
      </c>
      <c r="BB671" s="39" t="s">
        <v>57</v>
      </c>
      <c r="BC671" s="39" t="s">
        <v>57</v>
      </c>
      <c r="BE671" s="8"/>
      <c r="BF671" s="8"/>
      <c r="BG671" s="8"/>
      <c r="BH671" s="8"/>
      <c r="BI671" s="8"/>
      <c r="BJ671" s="8"/>
      <c r="BK671" s="8"/>
      <c r="BL671" s="8"/>
      <c r="BM671" s="8"/>
      <c r="BN671" s="8"/>
    </row>
    <row r="672" spans="4:66" outlineLevel="1">
      <c r="E672" s="11"/>
    </row>
    <row r="673" spans="3:66" outlineLevel="1">
      <c r="D673" s="2" t="str">
        <f>INDEX($AT673:$BC673,MATCH(General!$F$14,$AT$4:$BC$4,0))</f>
        <v>Financing expenditures</v>
      </c>
      <c r="E673" s="17" t="str">
        <f>General!$F$16</f>
        <v>EUR</v>
      </c>
      <c r="F673" s="28">
        <f>SUM(I673:AR673)</f>
        <v>443300</v>
      </c>
      <c r="I673" s="16">
        <f>SUM(I674:I678)</f>
        <v>0</v>
      </c>
      <c r="J673" s="16">
        <f t="shared" ref="J673:AR673" si="746">SUM(J674:J678)</f>
        <v>0</v>
      </c>
      <c r="K673" s="16">
        <f t="shared" si="746"/>
        <v>15080</v>
      </c>
      <c r="L673" s="16">
        <f t="shared" si="746"/>
        <v>15080</v>
      </c>
      <c r="M673" s="16">
        <f t="shared" si="746"/>
        <v>15080</v>
      </c>
      <c r="N673" s="16">
        <f t="shared" si="746"/>
        <v>15080</v>
      </c>
      <c r="O673" s="16">
        <f t="shared" si="746"/>
        <v>15080</v>
      </c>
      <c r="P673" s="16">
        <f t="shared" si="746"/>
        <v>15080</v>
      </c>
      <c r="Q673" s="16">
        <f t="shared" si="746"/>
        <v>15080</v>
      </c>
      <c r="R673" s="16">
        <f t="shared" si="746"/>
        <v>15080</v>
      </c>
      <c r="S673" s="16">
        <f t="shared" si="746"/>
        <v>15080</v>
      </c>
      <c r="T673" s="16">
        <f t="shared" si="746"/>
        <v>307580</v>
      </c>
      <c r="U673" s="16">
        <f t="shared" si="746"/>
        <v>0</v>
      </c>
      <c r="V673" s="16">
        <f t="shared" si="746"/>
        <v>0</v>
      </c>
      <c r="W673" s="16">
        <f t="shared" si="746"/>
        <v>0</v>
      </c>
      <c r="X673" s="16">
        <f t="shared" si="746"/>
        <v>0</v>
      </c>
      <c r="Y673" s="16">
        <f t="shared" si="746"/>
        <v>0</v>
      </c>
      <c r="Z673" s="16">
        <f t="shared" si="746"/>
        <v>0</v>
      </c>
      <c r="AA673" s="16">
        <f t="shared" si="746"/>
        <v>0</v>
      </c>
      <c r="AB673" s="16">
        <f t="shared" si="746"/>
        <v>0</v>
      </c>
      <c r="AC673" s="16">
        <f t="shared" si="746"/>
        <v>0</v>
      </c>
      <c r="AD673" s="16">
        <f t="shared" si="746"/>
        <v>0</v>
      </c>
      <c r="AE673" s="16">
        <f t="shared" si="746"/>
        <v>0</v>
      </c>
      <c r="AF673" s="16">
        <f t="shared" si="746"/>
        <v>0</v>
      </c>
      <c r="AG673" s="16">
        <f t="shared" si="746"/>
        <v>0</v>
      </c>
      <c r="AH673" s="16">
        <f t="shared" si="746"/>
        <v>0</v>
      </c>
      <c r="AI673" s="16">
        <f t="shared" si="746"/>
        <v>0</v>
      </c>
      <c r="AJ673" s="16">
        <f t="shared" si="746"/>
        <v>0</v>
      </c>
      <c r="AK673" s="16">
        <f t="shared" si="746"/>
        <v>0</v>
      </c>
      <c r="AL673" s="16">
        <f t="shared" si="746"/>
        <v>0</v>
      </c>
      <c r="AM673" s="16">
        <f t="shared" si="746"/>
        <v>0</v>
      </c>
      <c r="AN673" s="16">
        <f t="shared" si="746"/>
        <v>0</v>
      </c>
      <c r="AO673" s="16">
        <f t="shared" si="746"/>
        <v>0</v>
      </c>
      <c r="AP673" s="16">
        <f t="shared" si="746"/>
        <v>0</v>
      </c>
      <c r="AQ673" s="16">
        <f t="shared" si="746"/>
        <v>0</v>
      </c>
      <c r="AR673" s="16">
        <f t="shared" si="746"/>
        <v>0</v>
      </c>
      <c r="AT673" s="39" t="s">
        <v>191</v>
      </c>
      <c r="AU673" s="39" t="s">
        <v>57</v>
      </c>
      <c r="AV673" s="39" t="s">
        <v>57</v>
      </c>
      <c r="AW673" s="39" t="s">
        <v>57</v>
      </c>
      <c r="AX673" s="39" t="s">
        <v>57</v>
      </c>
      <c r="AY673" s="39" t="s">
        <v>57</v>
      </c>
      <c r="AZ673" s="39" t="s">
        <v>57</v>
      </c>
      <c r="BA673" s="39" t="s">
        <v>57</v>
      </c>
      <c r="BB673" s="39" t="s">
        <v>57</v>
      </c>
      <c r="BC673" s="39" t="s">
        <v>57</v>
      </c>
      <c r="BE673" s="8"/>
      <c r="BF673" s="8"/>
      <c r="BG673" s="8"/>
      <c r="BH673" s="8"/>
      <c r="BI673" s="8"/>
      <c r="BJ673" s="8"/>
      <c r="BK673" s="8"/>
      <c r="BL673" s="8"/>
      <c r="BM673" s="8"/>
      <c r="BN673" s="8"/>
    </row>
    <row r="674" spans="3:66" outlineLevel="1">
      <c r="D674" t="str">
        <f>INDEX($AT674:$BC674,MATCH(General!$F$14,$AT$4:$BC$4,0))</f>
        <v>CAPEX</v>
      </c>
      <c r="E674" s="11" t="str">
        <f>General!$F$16</f>
        <v>EUR</v>
      </c>
      <c r="F674" s="25">
        <f t="shared" ref="F674" si="747">SUM(I674:AR674)</f>
        <v>0</v>
      </c>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T674" s="39" t="s">
        <v>23</v>
      </c>
      <c r="AU674" s="39" t="s">
        <v>57</v>
      </c>
      <c r="AV674" s="39" t="s">
        <v>57</v>
      </c>
      <c r="AW674" s="39" t="s">
        <v>57</v>
      </c>
      <c r="AX674" s="39" t="s">
        <v>57</v>
      </c>
      <c r="AY674" s="39" t="s">
        <v>57</v>
      </c>
      <c r="AZ674" s="39" t="s">
        <v>57</v>
      </c>
      <c r="BA674" s="39" t="s">
        <v>57</v>
      </c>
      <c r="BB674" s="39" t="s">
        <v>57</v>
      </c>
      <c r="BC674" s="39" t="s">
        <v>57</v>
      </c>
      <c r="BE674" s="8"/>
      <c r="BF674" s="8"/>
      <c r="BG674" s="8"/>
      <c r="BH674" s="8"/>
      <c r="BI674" s="8"/>
      <c r="BJ674" s="8"/>
      <c r="BK674" s="8"/>
      <c r="BL674" s="8"/>
      <c r="BM674" s="8"/>
      <c r="BN674" s="8"/>
    </row>
    <row r="675" spans="3:66" outlineLevel="1">
      <c r="D675" t="str">
        <f>INDEX($AT675:$BC675,MATCH(General!$F$14,$AT$4:$BC$4,0))</f>
        <v>Principal</v>
      </c>
      <c r="E675" s="11" t="str">
        <f>General!$F$16</f>
        <v>EUR</v>
      </c>
      <c r="F675" s="25">
        <f t="shared" ref="F675:F678" si="748">SUM(I675:AR675)</f>
        <v>300000</v>
      </c>
      <c r="I675" s="15">
        <f>I669</f>
        <v>0</v>
      </c>
      <c r="J675" s="15">
        <f t="shared" ref="J675:AR675" si="749">J669</f>
        <v>0</v>
      </c>
      <c r="K675" s="15">
        <f t="shared" si="749"/>
        <v>0</v>
      </c>
      <c r="L675" s="15">
        <f t="shared" si="749"/>
        <v>0</v>
      </c>
      <c r="M675" s="15">
        <f t="shared" si="749"/>
        <v>0</v>
      </c>
      <c r="N675" s="15">
        <f t="shared" si="749"/>
        <v>0</v>
      </c>
      <c r="O675" s="15">
        <f t="shared" si="749"/>
        <v>0</v>
      </c>
      <c r="P675" s="15">
        <f t="shared" si="749"/>
        <v>0</v>
      </c>
      <c r="Q675" s="15">
        <f t="shared" si="749"/>
        <v>0</v>
      </c>
      <c r="R675" s="15">
        <f t="shared" si="749"/>
        <v>0</v>
      </c>
      <c r="S675" s="15">
        <f t="shared" si="749"/>
        <v>0</v>
      </c>
      <c r="T675" s="15">
        <f t="shared" si="749"/>
        <v>300000</v>
      </c>
      <c r="U675" s="15">
        <f t="shared" si="749"/>
        <v>0</v>
      </c>
      <c r="V675" s="15">
        <f t="shared" si="749"/>
        <v>0</v>
      </c>
      <c r="W675" s="15">
        <f t="shared" si="749"/>
        <v>0</v>
      </c>
      <c r="X675" s="15">
        <f t="shared" si="749"/>
        <v>0</v>
      </c>
      <c r="Y675" s="15">
        <f t="shared" si="749"/>
        <v>0</v>
      </c>
      <c r="Z675" s="15">
        <f t="shared" si="749"/>
        <v>0</v>
      </c>
      <c r="AA675" s="15">
        <f t="shared" si="749"/>
        <v>0</v>
      </c>
      <c r="AB675" s="15">
        <f t="shared" si="749"/>
        <v>0</v>
      </c>
      <c r="AC675" s="15">
        <f t="shared" si="749"/>
        <v>0</v>
      </c>
      <c r="AD675" s="15">
        <f t="shared" si="749"/>
        <v>0</v>
      </c>
      <c r="AE675" s="15">
        <f t="shared" si="749"/>
        <v>0</v>
      </c>
      <c r="AF675" s="15">
        <f t="shared" si="749"/>
        <v>0</v>
      </c>
      <c r="AG675" s="15">
        <f t="shared" si="749"/>
        <v>0</v>
      </c>
      <c r="AH675" s="15">
        <f t="shared" si="749"/>
        <v>0</v>
      </c>
      <c r="AI675" s="15">
        <f t="shared" si="749"/>
        <v>0</v>
      </c>
      <c r="AJ675" s="15">
        <f t="shared" si="749"/>
        <v>0</v>
      </c>
      <c r="AK675" s="15">
        <f t="shared" si="749"/>
        <v>0</v>
      </c>
      <c r="AL675" s="15">
        <f t="shared" si="749"/>
        <v>0</v>
      </c>
      <c r="AM675" s="15">
        <f t="shared" si="749"/>
        <v>0</v>
      </c>
      <c r="AN675" s="15">
        <f t="shared" si="749"/>
        <v>0</v>
      </c>
      <c r="AO675" s="15">
        <f t="shared" si="749"/>
        <v>0</v>
      </c>
      <c r="AP675" s="15">
        <f t="shared" si="749"/>
        <v>0</v>
      </c>
      <c r="AQ675" s="15">
        <f t="shared" si="749"/>
        <v>0</v>
      </c>
      <c r="AR675" s="15">
        <f t="shared" si="749"/>
        <v>0</v>
      </c>
      <c r="AT675" s="39" t="s">
        <v>192</v>
      </c>
      <c r="AU675" s="39" t="s">
        <v>57</v>
      </c>
      <c r="AV675" s="39" t="s">
        <v>57</v>
      </c>
      <c r="AW675" s="39" t="s">
        <v>57</v>
      </c>
      <c r="AX675" s="39" t="s">
        <v>57</v>
      </c>
      <c r="AY675" s="39" t="s">
        <v>57</v>
      </c>
      <c r="AZ675" s="39" t="s">
        <v>57</v>
      </c>
      <c r="BA675" s="39" t="s">
        <v>57</v>
      </c>
      <c r="BB675" s="39" t="s">
        <v>57</v>
      </c>
      <c r="BC675" s="39" t="s">
        <v>57</v>
      </c>
      <c r="BE675" s="8"/>
      <c r="BF675" s="8"/>
      <c r="BG675" s="8"/>
      <c r="BH675" s="8"/>
      <c r="BI675" s="8"/>
      <c r="BJ675" s="8"/>
      <c r="BK675" s="8"/>
      <c r="BL675" s="8"/>
      <c r="BM675" s="8"/>
      <c r="BN675" s="8"/>
    </row>
    <row r="676" spans="3:66" outlineLevel="1">
      <c r="D676" t="str">
        <f>INDEX($AT676:$BC676,MATCH(General!$F$14,$AT$4:$BC$4,0))</f>
        <v>Interest</v>
      </c>
      <c r="E676" s="11" t="str">
        <f>General!$F$16</f>
        <v>EUR</v>
      </c>
      <c r="F676" s="25">
        <f t="shared" si="748"/>
        <v>142500</v>
      </c>
      <c r="I676" s="15">
        <f>I671</f>
        <v>0</v>
      </c>
      <c r="J676" s="15">
        <f t="shared" ref="J676:AR676" si="750">J671</f>
        <v>0</v>
      </c>
      <c r="K676" s="15">
        <f t="shared" si="750"/>
        <v>15000</v>
      </c>
      <c r="L676" s="15">
        <f t="shared" si="750"/>
        <v>15000</v>
      </c>
      <c r="M676" s="15">
        <f t="shared" si="750"/>
        <v>15000</v>
      </c>
      <c r="N676" s="15">
        <f t="shared" si="750"/>
        <v>15000</v>
      </c>
      <c r="O676" s="15">
        <f t="shared" si="750"/>
        <v>15000</v>
      </c>
      <c r="P676" s="15">
        <f t="shared" si="750"/>
        <v>15000</v>
      </c>
      <c r="Q676" s="15">
        <f t="shared" si="750"/>
        <v>15000</v>
      </c>
      <c r="R676" s="15">
        <f t="shared" si="750"/>
        <v>15000</v>
      </c>
      <c r="S676" s="15">
        <f t="shared" si="750"/>
        <v>15000</v>
      </c>
      <c r="T676" s="15">
        <f t="shared" si="750"/>
        <v>7500</v>
      </c>
      <c r="U676" s="15">
        <f t="shared" si="750"/>
        <v>0</v>
      </c>
      <c r="V676" s="15">
        <f t="shared" si="750"/>
        <v>0</v>
      </c>
      <c r="W676" s="15">
        <f t="shared" si="750"/>
        <v>0</v>
      </c>
      <c r="X676" s="15">
        <f t="shared" si="750"/>
        <v>0</v>
      </c>
      <c r="Y676" s="15">
        <f t="shared" si="750"/>
        <v>0</v>
      </c>
      <c r="Z676" s="15">
        <f t="shared" si="750"/>
        <v>0</v>
      </c>
      <c r="AA676" s="15">
        <f t="shared" si="750"/>
        <v>0</v>
      </c>
      <c r="AB676" s="15">
        <f t="shared" si="750"/>
        <v>0</v>
      </c>
      <c r="AC676" s="15">
        <f t="shared" si="750"/>
        <v>0</v>
      </c>
      <c r="AD676" s="15">
        <f t="shared" si="750"/>
        <v>0</v>
      </c>
      <c r="AE676" s="15">
        <f t="shared" si="750"/>
        <v>0</v>
      </c>
      <c r="AF676" s="15">
        <f t="shared" si="750"/>
        <v>0</v>
      </c>
      <c r="AG676" s="15">
        <f t="shared" si="750"/>
        <v>0</v>
      </c>
      <c r="AH676" s="15">
        <f t="shared" si="750"/>
        <v>0</v>
      </c>
      <c r="AI676" s="15">
        <f t="shared" si="750"/>
        <v>0</v>
      </c>
      <c r="AJ676" s="15">
        <f t="shared" si="750"/>
        <v>0</v>
      </c>
      <c r="AK676" s="15">
        <f t="shared" si="750"/>
        <v>0</v>
      </c>
      <c r="AL676" s="15">
        <f t="shared" si="750"/>
        <v>0</v>
      </c>
      <c r="AM676" s="15">
        <f t="shared" si="750"/>
        <v>0</v>
      </c>
      <c r="AN676" s="15">
        <f t="shared" si="750"/>
        <v>0</v>
      </c>
      <c r="AO676" s="15">
        <f t="shared" si="750"/>
        <v>0</v>
      </c>
      <c r="AP676" s="15">
        <f t="shared" si="750"/>
        <v>0</v>
      </c>
      <c r="AQ676" s="15">
        <f t="shared" si="750"/>
        <v>0</v>
      </c>
      <c r="AR676" s="15">
        <f t="shared" si="750"/>
        <v>0</v>
      </c>
      <c r="AT676" s="39" t="s">
        <v>167</v>
      </c>
      <c r="AU676" s="39" t="s">
        <v>57</v>
      </c>
      <c r="AV676" s="39" t="s">
        <v>57</v>
      </c>
      <c r="AW676" s="39" t="s">
        <v>57</v>
      </c>
      <c r="AX676" s="39" t="s">
        <v>57</v>
      </c>
      <c r="AY676" s="39" t="s">
        <v>57</v>
      </c>
      <c r="AZ676" s="39" t="s">
        <v>57</v>
      </c>
      <c r="BA676" s="39" t="s">
        <v>57</v>
      </c>
      <c r="BB676" s="39" t="s">
        <v>57</v>
      </c>
      <c r="BC676" s="39" t="s">
        <v>57</v>
      </c>
      <c r="BE676" s="8"/>
      <c r="BF676" s="8"/>
      <c r="BG676" s="8"/>
      <c r="BH676" s="8"/>
      <c r="BI676" s="8"/>
      <c r="BJ676" s="8"/>
      <c r="BK676" s="8"/>
      <c r="BL676" s="8"/>
      <c r="BM676" s="8"/>
      <c r="BN676" s="8"/>
    </row>
    <row r="677" spans="3:66" outlineLevel="1">
      <c r="D677" t="str">
        <f>INDEX($AT677:$BC677,MATCH(General!$F$14,$AT$4:$BC$4,0))</f>
        <v>Preparation costs</v>
      </c>
      <c r="E677" s="11" t="str">
        <f>General!$F$16</f>
        <v>EUR</v>
      </c>
      <c r="F677" s="25">
        <f t="shared" si="748"/>
        <v>0</v>
      </c>
      <c r="I677" s="15">
        <f>(Config!$F$7+1=Config!I$15)*$F647</f>
        <v>0</v>
      </c>
      <c r="J677" s="15">
        <f>(Config!$F$7+1=Config!J$15)*$F647</f>
        <v>0</v>
      </c>
      <c r="K677" s="15">
        <f>(Config!$F$7+1=Config!K$15)*$F647</f>
        <v>0</v>
      </c>
      <c r="L677" s="15">
        <f>(Config!$F$7+1=Config!L$15)*$F647</f>
        <v>0</v>
      </c>
      <c r="M677" s="15">
        <f>(Config!$F$7+1=Config!M$15)*$F647</f>
        <v>0</v>
      </c>
      <c r="N677" s="15">
        <f>(Config!$F$7+1=Config!N$15)*$F647</f>
        <v>0</v>
      </c>
      <c r="O677" s="15">
        <f>(Config!$F$7+1=Config!O$15)*$F647</f>
        <v>0</v>
      </c>
      <c r="P677" s="15">
        <f>(Config!$F$7+1=Config!P$15)*$F647</f>
        <v>0</v>
      </c>
      <c r="Q677" s="15">
        <f>(Config!$F$7+1=Config!Q$15)*$F647</f>
        <v>0</v>
      </c>
      <c r="R677" s="15">
        <f>(Config!$F$7+1=Config!R$15)*$F647</f>
        <v>0</v>
      </c>
      <c r="S677" s="15">
        <f>(Config!$F$7+1=Config!S$15)*$F647</f>
        <v>0</v>
      </c>
      <c r="T677" s="15">
        <f>(Config!$F$7+1=Config!T$15)*$F647</f>
        <v>0</v>
      </c>
      <c r="U677" s="15">
        <f>(Config!$F$7+1=Config!U$15)*$F647</f>
        <v>0</v>
      </c>
      <c r="V677" s="15">
        <f>(Config!$F$7+1=Config!V$15)*$F647</f>
        <v>0</v>
      </c>
      <c r="W677" s="15">
        <f>(Config!$F$7+1=Config!W$15)*$F647</f>
        <v>0</v>
      </c>
      <c r="X677" s="15">
        <f>(Config!$F$7+1=Config!X$15)*$F647</f>
        <v>0</v>
      </c>
      <c r="Y677" s="15">
        <f>(Config!$F$7+1=Config!Y$15)*$F647</f>
        <v>0</v>
      </c>
      <c r="Z677" s="15">
        <f>(Config!$F$7+1=Config!Z$15)*$F647</f>
        <v>0</v>
      </c>
      <c r="AA677" s="15">
        <f>(Config!$F$7+1=Config!AA$15)*$F647</f>
        <v>0</v>
      </c>
      <c r="AB677" s="15">
        <f>(Config!$F$7+1=Config!AB$15)*$F647</f>
        <v>0</v>
      </c>
      <c r="AC677" s="15">
        <f>(Config!$F$7+1=Config!AC$15)*$F647</f>
        <v>0</v>
      </c>
      <c r="AD677" s="15">
        <f>(Config!$F$7+1=Config!AD$15)*$F647</f>
        <v>0</v>
      </c>
      <c r="AE677" s="15">
        <f>(Config!$F$7+1=Config!AE$15)*$F647</f>
        <v>0</v>
      </c>
      <c r="AF677" s="15">
        <f>(Config!$F$7+1=Config!AF$15)*$F647</f>
        <v>0</v>
      </c>
      <c r="AG677" s="15">
        <f>(Config!$F$7+1=Config!AG$15)*$F647</f>
        <v>0</v>
      </c>
      <c r="AH677" s="15">
        <f>(Config!$F$7+1=Config!AH$15)*$F647</f>
        <v>0</v>
      </c>
      <c r="AI677" s="15">
        <f>(Config!$F$7+1=Config!AI$15)*$F647</f>
        <v>0</v>
      </c>
      <c r="AJ677" s="15">
        <f>(Config!$F$7+1=Config!AJ$15)*$F647</f>
        <v>0</v>
      </c>
      <c r="AK677" s="15">
        <f>(Config!$F$7+1=Config!AK$15)*$F647</f>
        <v>0</v>
      </c>
      <c r="AL677" s="15">
        <f>(Config!$F$7+1=Config!AL$15)*$F647</f>
        <v>0</v>
      </c>
      <c r="AM677" s="15">
        <f>(Config!$F$7+1=Config!AM$15)*$F647</f>
        <v>0</v>
      </c>
      <c r="AN677" s="15">
        <f>(Config!$F$7+1=Config!AN$15)*$F647</f>
        <v>0</v>
      </c>
      <c r="AO677" s="15">
        <f>(Config!$F$7+1=Config!AO$15)*$F647</f>
        <v>0</v>
      </c>
      <c r="AP677" s="15">
        <f>(Config!$F$7+1=Config!AP$15)*$F647</f>
        <v>0</v>
      </c>
      <c r="AQ677" s="15">
        <f>(Config!$F$7+1=Config!AQ$15)*$F647</f>
        <v>0</v>
      </c>
      <c r="AR677" s="15">
        <f>(Config!$F$7+1=Config!AR$15)*$F647</f>
        <v>0</v>
      </c>
      <c r="AT677" s="39" t="s">
        <v>168</v>
      </c>
      <c r="AU677" s="39" t="s">
        <v>57</v>
      </c>
      <c r="AV677" s="39" t="s">
        <v>57</v>
      </c>
      <c r="AW677" s="39" t="s">
        <v>57</v>
      </c>
      <c r="AX677" s="39" t="s">
        <v>57</v>
      </c>
      <c r="AY677" s="39" t="s">
        <v>57</v>
      </c>
      <c r="AZ677" s="39" t="s">
        <v>57</v>
      </c>
      <c r="BA677" s="39" t="s">
        <v>57</v>
      </c>
      <c r="BB677" s="39" t="s">
        <v>57</v>
      </c>
      <c r="BC677" s="39" t="s">
        <v>57</v>
      </c>
      <c r="BE677" s="8"/>
      <c r="BF677" s="8"/>
      <c r="BG677" s="8"/>
      <c r="BH677" s="8"/>
      <c r="BI677" s="8"/>
      <c r="BJ677" s="8"/>
      <c r="BK677" s="8"/>
      <c r="BL677" s="8"/>
      <c r="BM677" s="8"/>
      <c r="BN677" s="8"/>
    </row>
    <row r="678" spans="3:66" outlineLevel="1">
      <c r="D678" t="str">
        <f>INDEX($AT678:$BC678,MATCH(General!$F$14,$AT$4:$BC$4,0))</f>
        <v>Other financial costs</v>
      </c>
      <c r="E678" s="11" t="str">
        <f>General!$F$16</f>
        <v>EUR</v>
      </c>
      <c r="F678" s="25">
        <f t="shared" si="748"/>
        <v>800</v>
      </c>
      <c r="I678" s="15">
        <f>$F651*Config!I$8*($F660&gt;=Config!I$10)</f>
        <v>0</v>
      </c>
      <c r="J678" s="15">
        <f>$F651*Config!J$8*($F660&gt;=Config!J$10)</f>
        <v>0</v>
      </c>
      <c r="K678" s="15">
        <f>$F651*Config!K$8*($F660&gt;=Config!K$10)</f>
        <v>80</v>
      </c>
      <c r="L678" s="15">
        <f>$F651*Config!L$8*($F660&gt;=Config!L$10)</f>
        <v>80</v>
      </c>
      <c r="M678" s="15">
        <f>$F651*Config!M$8*($F660&gt;=Config!M$10)</f>
        <v>80</v>
      </c>
      <c r="N678" s="15">
        <f>$F651*Config!N$8*($F660&gt;=Config!N$10)</f>
        <v>80</v>
      </c>
      <c r="O678" s="15">
        <f>$F651*Config!O$8*($F660&gt;=Config!O$10)</f>
        <v>80</v>
      </c>
      <c r="P678" s="15">
        <f>$F651*Config!P$8*($F660&gt;=Config!P$10)</f>
        <v>80</v>
      </c>
      <c r="Q678" s="15">
        <f>$F651*Config!Q$8*($F660&gt;=Config!Q$10)</f>
        <v>80</v>
      </c>
      <c r="R678" s="15">
        <f>$F651*Config!R$8*($F660&gt;=Config!R$10)</f>
        <v>80</v>
      </c>
      <c r="S678" s="15">
        <f>$F651*Config!S$8*($F660&gt;=Config!S$10)</f>
        <v>80</v>
      </c>
      <c r="T678" s="15">
        <f>$F651*Config!T$8*($F660&gt;=Config!T$10)</f>
        <v>80</v>
      </c>
      <c r="U678" s="15">
        <f>$F651*Config!U$8*($F660&gt;=Config!U$10)</f>
        <v>0</v>
      </c>
      <c r="V678" s="15">
        <f>$F651*Config!V$8*($F660&gt;=Config!V$10)</f>
        <v>0</v>
      </c>
      <c r="W678" s="15">
        <f>$F651*Config!W$8*($F660&gt;=Config!W$10)</f>
        <v>0</v>
      </c>
      <c r="X678" s="15">
        <f>$F651*Config!X$8*($F660&gt;=Config!X$10)</f>
        <v>0</v>
      </c>
      <c r="Y678" s="15">
        <f>$F651*Config!Y$8*($F660&gt;=Config!Y$10)</f>
        <v>0</v>
      </c>
      <c r="Z678" s="15">
        <f>$F651*Config!Z$8*($F660&gt;=Config!Z$10)</f>
        <v>0</v>
      </c>
      <c r="AA678" s="15">
        <f>$F651*Config!AA$8*($F660&gt;=Config!AA$10)</f>
        <v>0</v>
      </c>
      <c r="AB678" s="15">
        <f>$F651*Config!AB$8*($F660&gt;=Config!AB$10)</f>
        <v>0</v>
      </c>
      <c r="AC678" s="15">
        <f>$F651*Config!AC$8*($F660&gt;=Config!AC$10)</f>
        <v>0</v>
      </c>
      <c r="AD678" s="15">
        <f>$F651*Config!AD$8*($F660&gt;=Config!AD$10)</f>
        <v>0</v>
      </c>
      <c r="AE678" s="15">
        <f>$F651*Config!AE$8*($F660&gt;=Config!AE$10)</f>
        <v>0</v>
      </c>
      <c r="AF678" s="15">
        <f>$F651*Config!AF$8*($F660&gt;=Config!AF$10)</f>
        <v>0</v>
      </c>
      <c r="AG678" s="15">
        <f>$F651*Config!AG$8*($F660&gt;=Config!AG$10)</f>
        <v>0</v>
      </c>
      <c r="AH678" s="15">
        <f>$F651*Config!AH$8*($F660&gt;=Config!AH$10)</f>
        <v>0</v>
      </c>
      <c r="AI678" s="15">
        <f>$F651*Config!AI$8*($F660&gt;=Config!AI$10)</f>
        <v>0</v>
      </c>
      <c r="AJ678" s="15">
        <f>$F651*Config!AJ$8*($F660&gt;=Config!AJ$10)</f>
        <v>0</v>
      </c>
      <c r="AK678" s="15">
        <f>$F651*Config!AK$8*($F660&gt;=Config!AK$10)</f>
        <v>0</v>
      </c>
      <c r="AL678" s="15">
        <f>$F651*Config!AL$8*($F660&gt;=Config!AL$10)</f>
        <v>0</v>
      </c>
      <c r="AM678" s="15">
        <f>$F651*Config!AM$8*($F660&gt;=Config!AM$10)</f>
        <v>0</v>
      </c>
      <c r="AN678" s="15">
        <f>$F651*Config!AN$8*($F660&gt;=Config!AN$10)</f>
        <v>0</v>
      </c>
      <c r="AO678" s="15">
        <f>$F651*Config!AO$8*($F660&gt;=Config!AO$10)</f>
        <v>0</v>
      </c>
      <c r="AP678" s="15">
        <f>$F651*Config!AP$8*($F660&gt;=Config!AP$10)</f>
        <v>0</v>
      </c>
      <c r="AQ678" s="15">
        <f>$F651*Config!AQ$8*($F660&gt;=Config!AQ$10)</f>
        <v>0</v>
      </c>
      <c r="AR678" s="15">
        <f>$F651*Config!AR$8*($F660&gt;=Config!AR$10)</f>
        <v>0</v>
      </c>
      <c r="AT678" s="39" t="s">
        <v>169</v>
      </c>
      <c r="AU678" s="39" t="s">
        <v>57</v>
      </c>
      <c r="AV678" s="39" t="s">
        <v>57</v>
      </c>
      <c r="AW678" s="39" t="s">
        <v>57</v>
      </c>
      <c r="AX678" s="39" t="s">
        <v>57</v>
      </c>
      <c r="AY678" s="39" t="s">
        <v>57</v>
      </c>
      <c r="AZ678" s="39" t="s">
        <v>57</v>
      </c>
      <c r="BA678" s="39" t="s">
        <v>57</v>
      </c>
      <c r="BB678" s="39" t="s">
        <v>57</v>
      </c>
      <c r="BC678" s="39" t="s">
        <v>57</v>
      </c>
      <c r="BE678" s="8"/>
      <c r="BF678" s="8"/>
      <c r="BG678" s="8"/>
      <c r="BH678" s="8"/>
      <c r="BI678" s="8"/>
      <c r="BJ678" s="8"/>
      <c r="BK678" s="8"/>
      <c r="BL678" s="8"/>
      <c r="BM678" s="8"/>
      <c r="BN678" s="8"/>
    </row>
    <row r="679" spans="3:66" outlineLevel="1">
      <c r="E679" s="11"/>
    </row>
    <row r="680" spans="3:66" outlineLevel="1">
      <c r="C680" s="6" t="str">
        <f>INDEX($AT680:$BC680,MATCH(General!$F$14,$AT$4:$BC$4,0))</f>
        <v>Bonds (EuGBS-SLB)</v>
      </c>
      <c r="D680" s="6"/>
      <c r="E680" s="13"/>
      <c r="F680" s="6"/>
      <c r="G680" s="6"/>
      <c r="H680" s="6"/>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c r="AG680" s="14"/>
      <c r="AH680" s="14"/>
      <c r="AI680" s="14"/>
      <c r="AJ680" s="14"/>
      <c r="AK680" s="14"/>
      <c r="AL680" s="14"/>
      <c r="AM680" s="14"/>
      <c r="AN680" s="14"/>
      <c r="AO680" s="14"/>
      <c r="AP680" s="14"/>
      <c r="AQ680" s="14"/>
      <c r="AR680" s="14"/>
      <c r="AT680" s="39" t="s">
        <v>181</v>
      </c>
      <c r="AU680" s="39" t="s">
        <v>57</v>
      </c>
      <c r="AV680" s="39" t="s">
        <v>57</v>
      </c>
      <c r="AW680" s="39" t="s">
        <v>57</v>
      </c>
      <c r="AX680" s="39" t="s">
        <v>57</v>
      </c>
      <c r="AY680" s="39" t="s">
        <v>57</v>
      </c>
      <c r="AZ680" s="39" t="s">
        <v>57</v>
      </c>
      <c r="BA680" s="39" t="s">
        <v>57</v>
      </c>
      <c r="BB680" s="39" t="s">
        <v>57</v>
      </c>
      <c r="BC680" s="39" t="s">
        <v>57</v>
      </c>
    </row>
    <row r="681" spans="3:66" outlineLevel="1">
      <c r="E681" s="11"/>
    </row>
    <row r="682" spans="3:66" outlineLevel="1">
      <c r="D682" s="2" t="str">
        <f>INDEX($AT682:$BC682,MATCH(General!$F$14,$AT$4:$BC$4,0))</f>
        <v>Preparation costs related to the type of financing</v>
      </c>
      <c r="E682" s="17" t="str">
        <f>General!$F$16</f>
        <v>EUR</v>
      </c>
      <c r="F682" s="28">
        <f>SUM(F683:F684)</f>
        <v>0</v>
      </c>
      <c r="AT682" s="39" t="s">
        <v>91</v>
      </c>
      <c r="AU682" s="39" t="s">
        <v>57</v>
      </c>
      <c r="AV682" s="39" t="s">
        <v>57</v>
      </c>
      <c r="AW682" s="39" t="s">
        <v>57</v>
      </c>
      <c r="AX682" s="39" t="s">
        <v>57</v>
      </c>
      <c r="AY682" s="39" t="s">
        <v>57</v>
      </c>
      <c r="AZ682" s="39" t="s">
        <v>57</v>
      </c>
      <c r="BA682" s="39" t="s">
        <v>57</v>
      </c>
      <c r="BB682" s="39" t="s">
        <v>57</v>
      </c>
      <c r="BC682" s="39" t="s">
        <v>57</v>
      </c>
      <c r="BE682" s="8"/>
      <c r="BF682" s="8"/>
      <c r="BG682" s="8"/>
      <c r="BH682" s="8"/>
      <c r="BI682" s="8"/>
      <c r="BJ682" s="8"/>
      <c r="BK682" s="8"/>
      <c r="BL682" s="8"/>
      <c r="BM682" s="8"/>
      <c r="BN682" s="8"/>
    </row>
    <row r="683" spans="3:66" outlineLevel="1">
      <c r="D683" t="str">
        <f>INDEX($AT683:$BC683,MATCH(General!$F$14,$AT$4:$BC$4,0))</f>
        <v>Pre-issuance costs (investment advisory and legal fees, credit and risk rating, external review and certification)</v>
      </c>
      <c r="E683" s="11" t="str">
        <f>General!$F$16</f>
        <v>EUR</v>
      </c>
      <c r="F683" s="105">
        <f>Fin!F95</f>
        <v>0</v>
      </c>
      <c r="AT683" s="39" t="s">
        <v>182</v>
      </c>
      <c r="AU683" s="39" t="s">
        <v>57</v>
      </c>
      <c r="AV683" s="39" t="s">
        <v>57</v>
      </c>
      <c r="AW683" s="39" t="s">
        <v>57</v>
      </c>
      <c r="AX683" s="39" t="s">
        <v>57</v>
      </c>
      <c r="AY683" s="39" t="s">
        <v>57</v>
      </c>
      <c r="AZ683" s="39" t="s">
        <v>57</v>
      </c>
      <c r="BA683" s="39" t="s">
        <v>57</v>
      </c>
      <c r="BB683" s="39" t="s">
        <v>57</v>
      </c>
      <c r="BC683" s="39" t="s">
        <v>57</v>
      </c>
      <c r="BE683" s="8"/>
      <c r="BF683" s="8"/>
      <c r="BG683" s="8"/>
      <c r="BH683" s="8"/>
      <c r="BI683" s="8"/>
      <c r="BJ683" s="8"/>
      <c r="BK683" s="8"/>
      <c r="BL683" s="8"/>
      <c r="BM683" s="8"/>
      <c r="BN683" s="8"/>
    </row>
    <row r="684" spans="3:66" outlineLevel="1">
      <c r="D684" t="str">
        <f>INDEX($AT684:$BC684,MATCH(General!$F$14,$AT$4:$BC$4,0))</f>
        <v>Issuance costs (underwriting and placement fees, exchange listing, regulatory and depository-settlement fees)</v>
      </c>
      <c r="E684" s="11" t="str">
        <f>General!$F$16</f>
        <v>EUR</v>
      </c>
      <c r="F684" s="105">
        <f>Fin!F96</f>
        <v>0</v>
      </c>
      <c r="AT684" s="39" t="s">
        <v>177</v>
      </c>
      <c r="AU684" s="39" t="s">
        <v>57</v>
      </c>
      <c r="AV684" s="39" t="s">
        <v>57</v>
      </c>
      <c r="AW684" s="39" t="s">
        <v>57</v>
      </c>
      <c r="AX684" s="39" t="s">
        <v>57</v>
      </c>
      <c r="AY684" s="39" t="s">
        <v>57</v>
      </c>
      <c r="AZ684" s="39" t="s">
        <v>57</v>
      </c>
      <c r="BA684" s="39" t="s">
        <v>57</v>
      </c>
      <c r="BB684" s="39" t="s">
        <v>57</v>
      </c>
      <c r="BC684" s="39" t="s">
        <v>57</v>
      </c>
      <c r="BE684" s="8"/>
      <c r="BF684" s="8"/>
      <c r="BG684" s="8"/>
      <c r="BH684" s="8"/>
      <c r="BI684" s="8"/>
      <c r="BJ684" s="8"/>
      <c r="BK684" s="8"/>
      <c r="BL684" s="8"/>
      <c r="BM684" s="8"/>
      <c r="BN684" s="8"/>
    </row>
    <row r="685" spans="3:66" outlineLevel="1">
      <c r="E685" s="11"/>
    </row>
    <row r="686" spans="3:66" outlineLevel="1">
      <c r="D686" s="2" t="str">
        <f>INDEX($AT686:$BC686,MATCH(General!$F$14,$AT$4:$BC$4,0))</f>
        <v>Post-Issuance and ongoing compliance costs</v>
      </c>
      <c r="E686" s="17" t="str">
        <f>General!$F$16</f>
        <v>EUR</v>
      </c>
      <c r="F686" s="28">
        <f>SUM(F687:F688)</f>
        <v>0</v>
      </c>
      <c r="AT686" s="39" t="s">
        <v>178</v>
      </c>
      <c r="AU686" s="39" t="s">
        <v>57</v>
      </c>
      <c r="AV686" s="39" t="s">
        <v>57</v>
      </c>
      <c r="AW686" s="39" t="s">
        <v>57</v>
      </c>
      <c r="AX686" s="39" t="s">
        <v>57</v>
      </c>
      <c r="AY686" s="39" t="s">
        <v>57</v>
      </c>
      <c r="AZ686" s="39" t="s">
        <v>57</v>
      </c>
      <c r="BA686" s="39" t="s">
        <v>57</v>
      </c>
      <c r="BB686" s="39" t="s">
        <v>57</v>
      </c>
      <c r="BC686" s="39" t="s">
        <v>57</v>
      </c>
      <c r="BE686" s="8"/>
      <c r="BF686" s="8"/>
      <c r="BG686" s="8"/>
      <c r="BH686" s="8"/>
      <c r="BI686" s="8"/>
      <c r="BJ686" s="8"/>
      <c r="BK686" s="8"/>
      <c r="BL686" s="8"/>
      <c r="BM686" s="8"/>
      <c r="BN686" s="8"/>
    </row>
    <row r="687" spans="3:66" outlineLevel="1">
      <c r="D687" t="str">
        <f>INDEX($AT687:$BC687,MATCH(General!$F$14,$AT$4:$BC$4,0))</f>
        <v xml:space="preserve">Annual stock exchange and depository </v>
      </c>
      <c r="E687" s="11" t="str">
        <f>General!$F$16</f>
        <v>EUR</v>
      </c>
      <c r="F687" s="105">
        <f>Fin!F98</f>
        <v>0</v>
      </c>
      <c r="AT687" s="39" t="s">
        <v>179</v>
      </c>
      <c r="AU687" s="39" t="s">
        <v>57</v>
      </c>
      <c r="AV687" s="39" t="s">
        <v>57</v>
      </c>
      <c r="AW687" s="39" t="s">
        <v>57</v>
      </c>
      <c r="AX687" s="39" t="s">
        <v>57</v>
      </c>
      <c r="AY687" s="39" t="s">
        <v>57</v>
      </c>
      <c r="AZ687" s="39" t="s">
        <v>57</v>
      </c>
      <c r="BA687" s="39" t="s">
        <v>57</v>
      </c>
      <c r="BB687" s="39" t="s">
        <v>57</v>
      </c>
      <c r="BC687" s="39" t="s">
        <v>57</v>
      </c>
      <c r="BE687" s="8"/>
      <c r="BF687" s="8"/>
      <c r="BG687" s="8"/>
      <c r="BH687" s="8"/>
      <c r="BI687" s="8"/>
      <c r="BJ687" s="8"/>
      <c r="BK687" s="8"/>
      <c r="BL687" s="8"/>
      <c r="BM687" s="8"/>
      <c r="BN687" s="8"/>
    </row>
    <row r="688" spans="3:66" outlineLevel="1">
      <c r="D688" t="str">
        <f>INDEX($AT688:$BC688,MATCH(General!$F$14,$AT$4:$BC$4,0))</f>
        <v>External allocation reviews and audits (Post-Issuance)</v>
      </c>
      <c r="E688" s="11" t="str">
        <f>General!$F$16</f>
        <v>EUR</v>
      </c>
      <c r="F688" s="105">
        <f>Fin!F99</f>
        <v>0</v>
      </c>
      <c r="AT688" s="39" t="s">
        <v>183</v>
      </c>
      <c r="AU688" s="39" t="s">
        <v>57</v>
      </c>
      <c r="AV688" s="39" t="s">
        <v>57</v>
      </c>
      <c r="AW688" s="39" t="s">
        <v>57</v>
      </c>
      <c r="AX688" s="39" t="s">
        <v>57</v>
      </c>
      <c r="AY688" s="39" t="s">
        <v>57</v>
      </c>
      <c r="AZ688" s="39" t="s">
        <v>57</v>
      </c>
      <c r="BA688" s="39" t="s">
        <v>57</v>
      </c>
      <c r="BB688" s="39" t="s">
        <v>57</v>
      </c>
      <c r="BC688" s="39" t="s">
        <v>57</v>
      </c>
      <c r="BE688" s="8"/>
      <c r="BF688" s="8"/>
      <c r="BG688" s="8"/>
      <c r="BH688" s="8"/>
      <c r="BI688" s="8"/>
      <c r="BJ688" s="8"/>
      <c r="BK688" s="8"/>
      <c r="BL688" s="8"/>
      <c r="BM688" s="8"/>
      <c r="BN688" s="8"/>
    </row>
    <row r="689" spans="4:66" outlineLevel="1">
      <c r="E689" s="11"/>
    </row>
    <row r="690" spans="4:66" outlineLevel="1">
      <c r="D690" s="2" t="str">
        <f>INDEX($AT690:$BC690,MATCH(General!$F$14,$AT$4:$BC$4,0))</f>
        <v>Financing conditions</v>
      </c>
      <c r="E690" s="11"/>
      <c r="AT690" s="39" t="s">
        <v>162</v>
      </c>
      <c r="AU690" s="39" t="s">
        <v>57</v>
      </c>
      <c r="AV690" s="39" t="s">
        <v>57</v>
      </c>
      <c r="AW690" s="39" t="s">
        <v>57</v>
      </c>
      <c r="AX690" s="39" t="s">
        <v>57</v>
      </c>
      <c r="AY690" s="39" t="s">
        <v>57</v>
      </c>
      <c r="AZ690" s="39" t="s">
        <v>57</v>
      </c>
      <c r="BA690" s="39" t="s">
        <v>57</v>
      </c>
      <c r="BB690" s="39" t="s">
        <v>57</v>
      </c>
      <c r="BC690" s="39" t="s">
        <v>57</v>
      </c>
    </row>
    <row r="691" spans="4:66" outlineLevel="1">
      <c r="D691" t="str">
        <f>INDEX($AT691:$BC691,MATCH(General!$F$14,$AT$4:$BC$4,0))</f>
        <v>Bonds (EuGBS-SLB)</v>
      </c>
      <c r="E691" s="11"/>
      <c r="AT691" s="39" t="s">
        <v>181</v>
      </c>
      <c r="AU691" s="39" t="s">
        <v>57</v>
      </c>
      <c r="AV691" s="39" t="s">
        <v>57</v>
      </c>
      <c r="AW691" s="39" t="s">
        <v>57</v>
      </c>
      <c r="AX691" s="39" t="s">
        <v>57</v>
      </c>
      <c r="AY691" s="39" t="s">
        <v>57</v>
      </c>
      <c r="AZ691" s="39" t="s">
        <v>57</v>
      </c>
      <c r="BA691" s="39" t="s">
        <v>57</v>
      </c>
      <c r="BB691" s="39" t="s">
        <v>57</v>
      </c>
      <c r="BC691" s="39" t="s">
        <v>57</v>
      </c>
    </row>
    <row r="692" spans="4:66" ht="12" outlineLevel="1">
      <c r="D692" s="21" t="str">
        <f>INDEX($AT692:$BC692,MATCH(General!$F$14,$AT$4:$BC$4,0))</f>
        <v>Entity granting a financing</v>
      </c>
      <c r="E692" s="18" t="str">
        <f>INDEX($BC692:$BL692,MATCH(General!$F$14,$BC$4:$BL$4,0))</f>
        <v>text</v>
      </c>
      <c r="F692" s="111" t="str">
        <f>Fin!F102</f>
        <v>Public</v>
      </c>
      <c r="AT692" s="39" t="s">
        <v>170</v>
      </c>
      <c r="AU692" s="39" t="s">
        <v>57</v>
      </c>
      <c r="AV692" s="39" t="s">
        <v>57</v>
      </c>
      <c r="AW692" s="39" t="s">
        <v>57</v>
      </c>
      <c r="AX692" s="39" t="s">
        <v>57</v>
      </c>
      <c r="AY692" s="39" t="s">
        <v>57</v>
      </c>
      <c r="AZ692" s="39" t="s">
        <v>57</v>
      </c>
      <c r="BA692" s="39" t="s">
        <v>57</v>
      </c>
      <c r="BB692" s="39" t="s">
        <v>57</v>
      </c>
      <c r="BC692" s="39" t="s">
        <v>57</v>
      </c>
      <c r="BE692" s="39" t="s">
        <v>107</v>
      </c>
      <c r="BF692" s="39" t="s">
        <v>199</v>
      </c>
      <c r="BG692" s="39" t="s">
        <v>57</v>
      </c>
      <c r="BH692" s="39" t="s">
        <v>57</v>
      </c>
      <c r="BI692" s="39" t="s">
        <v>57</v>
      </c>
      <c r="BJ692" s="39" t="s">
        <v>57</v>
      </c>
      <c r="BK692" s="39" t="s">
        <v>57</v>
      </c>
      <c r="BL692" s="39" t="s">
        <v>57</v>
      </c>
      <c r="BM692" s="39" t="s">
        <v>57</v>
      </c>
      <c r="BN692" s="39" t="s">
        <v>57</v>
      </c>
    </row>
    <row r="693" spans="4:66" ht="12" outlineLevel="1">
      <c r="D693" s="21" t="str">
        <f>INDEX($AT693:$BC693,MATCH(General!$F$14,$AT$4:$BC$4,0))</f>
        <v>Is public investment financed with EU funds?</v>
      </c>
      <c r="E693" s="18" t="str">
        <f>INDEX($BC693:$BL693,MATCH(General!$F$14,$BC$4:$BL$4,0))</f>
        <v>text</v>
      </c>
      <c r="F693" s="111" t="str">
        <f>Fin!F103</f>
        <v>Yes</v>
      </c>
      <c r="AT693" s="39" t="s">
        <v>454</v>
      </c>
      <c r="AU693" s="39" t="s">
        <v>57</v>
      </c>
      <c r="AV693" s="39" t="s">
        <v>57</v>
      </c>
      <c r="AW693" s="39" t="s">
        <v>57</v>
      </c>
      <c r="AX693" s="39" t="s">
        <v>57</v>
      </c>
      <c r="AY693" s="39" t="s">
        <v>57</v>
      </c>
      <c r="AZ693" s="39" t="s">
        <v>57</v>
      </c>
      <c r="BA693" s="39" t="s">
        <v>57</v>
      </c>
      <c r="BB693" s="39" t="s">
        <v>57</v>
      </c>
      <c r="BC693" s="39" t="s">
        <v>57</v>
      </c>
      <c r="BE693" s="39" t="s">
        <v>107</v>
      </c>
      <c r="BF693" s="39" t="s">
        <v>199</v>
      </c>
      <c r="BG693" s="39" t="s">
        <v>57</v>
      </c>
      <c r="BH693" s="39" t="s">
        <v>57</v>
      </c>
      <c r="BI693" s="39" t="s">
        <v>57</v>
      </c>
      <c r="BJ693" s="39" t="s">
        <v>57</v>
      </c>
      <c r="BK693" s="39" t="s">
        <v>57</v>
      </c>
      <c r="BL693" s="39" t="s">
        <v>57</v>
      </c>
      <c r="BM693" s="39" t="s">
        <v>57</v>
      </c>
      <c r="BN693" s="39" t="s">
        <v>57</v>
      </c>
    </row>
    <row r="694" spans="4:66" ht="12" outlineLevel="1">
      <c r="D694" s="21" t="str">
        <f>INDEX($AT694:$BC694,MATCH(General!$F$14,$AT$4:$BC$4,0))</f>
        <v>Interest rate per annum</v>
      </c>
      <c r="E694" s="18" t="str">
        <f>INDEX($BC694:$BL694,MATCH(General!$F$14,$BC$4:$BL$4,0))</f>
        <v>%</v>
      </c>
      <c r="F694" s="109">
        <f>Fin!F104</f>
        <v>4.8000000000000001E-2</v>
      </c>
      <c r="AT694" s="39" t="s">
        <v>156</v>
      </c>
      <c r="AU694" s="39" t="s">
        <v>57</v>
      </c>
      <c r="AV694" s="39" t="s">
        <v>57</v>
      </c>
      <c r="AW694" s="39" t="s">
        <v>57</v>
      </c>
      <c r="AX694" s="39" t="s">
        <v>57</v>
      </c>
      <c r="AY694" s="39" t="s">
        <v>57</v>
      </c>
      <c r="AZ694" s="39" t="s">
        <v>57</v>
      </c>
      <c r="BA694" s="39" t="s">
        <v>57</v>
      </c>
      <c r="BB694" s="39" t="s">
        <v>57</v>
      </c>
      <c r="BC694" s="39" t="s">
        <v>57</v>
      </c>
      <c r="BE694" s="39" t="s">
        <v>21</v>
      </c>
      <c r="BF694" s="39" t="s">
        <v>21</v>
      </c>
      <c r="BG694" s="39" t="s">
        <v>57</v>
      </c>
      <c r="BH694" s="39" t="s">
        <v>57</v>
      </c>
      <c r="BI694" s="39" t="s">
        <v>57</v>
      </c>
      <c r="BJ694" s="39" t="s">
        <v>57</v>
      </c>
      <c r="BK694" s="39" t="s">
        <v>57</v>
      </c>
      <c r="BL694" s="39" t="s">
        <v>57</v>
      </c>
      <c r="BM694" s="39" t="s">
        <v>57</v>
      </c>
      <c r="BN694" s="39" t="s">
        <v>57</v>
      </c>
    </row>
    <row r="695" spans="4:66" ht="12" outlineLevel="1">
      <c r="D695" s="21" t="str">
        <f>INDEX($AT695:$BC695,MATCH(General!$F$14,$AT$4:$BC$4,0))</f>
        <v>Tenor</v>
      </c>
      <c r="E695" s="18" t="str">
        <f>INDEX($BC695:$BL695,MATCH(General!$F$14,$BC$4:$BL$4,0))</f>
        <v>years</v>
      </c>
      <c r="F695" s="111">
        <f>Fin!F105</f>
        <v>10</v>
      </c>
      <c r="AT695" s="39" t="s">
        <v>152</v>
      </c>
      <c r="AU695" s="39" t="s">
        <v>57</v>
      </c>
      <c r="AV695" s="39" t="s">
        <v>57</v>
      </c>
      <c r="AW695" s="39" t="s">
        <v>57</v>
      </c>
      <c r="AX695" s="39" t="s">
        <v>57</v>
      </c>
      <c r="AY695" s="39" t="s">
        <v>57</v>
      </c>
      <c r="AZ695" s="39" t="s">
        <v>57</v>
      </c>
      <c r="BA695" s="39" t="s">
        <v>57</v>
      </c>
      <c r="BB695" s="39" t="s">
        <v>57</v>
      </c>
      <c r="BC695" s="39" t="s">
        <v>57</v>
      </c>
      <c r="BE695" s="39" t="s">
        <v>96</v>
      </c>
      <c r="BF695" s="39" t="s">
        <v>146</v>
      </c>
      <c r="BG695" s="39" t="s">
        <v>57</v>
      </c>
      <c r="BH695" s="39" t="s">
        <v>57</v>
      </c>
      <c r="BI695" s="39" t="s">
        <v>57</v>
      </c>
      <c r="BJ695" s="39" t="s">
        <v>57</v>
      </c>
      <c r="BK695" s="39" t="s">
        <v>57</v>
      </c>
      <c r="BL695" s="39" t="s">
        <v>57</v>
      </c>
      <c r="BM695" s="39" t="s">
        <v>57</v>
      </c>
      <c r="BN695" s="39" t="s">
        <v>57</v>
      </c>
    </row>
    <row r="696" spans="4:66" outlineLevel="1">
      <c r="E696" s="11"/>
    </row>
    <row r="697" spans="4:66" outlineLevel="1">
      <c r="D697" s="2" t="str">
        <f>INDEX($AT697:$BC697,MATCH(General!$F$14,$AT$4:$BC$4,0))</f>
        <v>Sources of financing</v>
      </c>
      <c r="E697" s="17" t="str">
        <f>General!$F$16</f>
        <v>EUR</v>
      </c>
      <c r="F697" s="28">
        <f>SUM(I697:AR697)</f>
        <v>300000</v>
      </c>
      <c r="I697" s="16">
        <f>IF(General!$F$26=1,I$89,I$91)</f>
        <v>30000</v>
      </c>
      <c r="J697" s="16">
        <f>IF(General!$F$26=1,J$89,J$91)</f>
        <v>270000</v>
      </c>
      <c r="K697" s="16">
        <f>IF(General!$F$26=1,K$89,K$91)</f>
        <v>0</v>
      </c>
      <c r="L697" s="16">
        <f>IF(General!$F$26=1,L$89,L$91)</f>
        <v>0</v>
      </c>
      <c r="M697" s="16">
        <f>IF(General!$F$26=1,M$89,M$91)</f>
        <v>0</v>
      </c>
      <c r="N697" s="16">
        <f>IF(General!$F$26=1,N$89,N$91)</f>
        <v>0</v>
      </c>
      <c r="O697" s="16">
        <f>IF(General!$F$26=1,O$89,O$91)</f>
        <v>0</v>
      </c>
      <c r="P697" s="16">
        <f>IF(General!$F$26=1,P$89,P$91)</f>
        <v>0</v>
      </c>
      <c r="Q697" s="16">
        <f>IF(General!$F$26=1,Q$89,Q$91)</f>
        <v>0</v>
      </c>
      <c r="R697" s="16">
        <f>IF(General!$F$26=1,R$89,R$91)</f>
        <v>0</v>
      </c>
      <c r="S697" s="16">
        <f>IF(General!$F$26=1,S$89,S$91)</f>
        <v>0</v>
      </c>
      <c r="T697" s="16">
        <f>IF(General!$F$26=1,T$89,T$91)</f>
        <v>0</v>
      </c>
      <c r="U697" s="16">
        <f>IF(General!$F$26=1,U$89,U$91)</f>
        <v>0</v>
      </c>
      <c r="V697" s="16">
        <f>IF(General!$F$26=1,V$89,V$91)</f>
        <v>0</v>
      </c>
      <c r="W697" s="16">
        <f>IF(General!$F$26=1,W$89,W$91)</f>
        <v>0</v>
      </c>
      <c r="X697" s="16">
        <f>IF(General!$F$26=1,X$89,X$91)</f>
        <v>0</v>
      </c>
      <c r="Y697" s="16">
        <f>IF(General!$F$26=1,Y$89,Y$91)</f>
        <v>0</v>
      </c>
      <c r="Z697" s="16">
        <f>IF(General!$F$26=1,Z$89,Z$91)</f>
        <v>0</v>
      </c>
      <c r="AA697" s="16">
        <f>IF(General!$F$26=1,AA$89,AA$91)</f>
        <v>0</v>
      </c>
      <c r="AB697" s="16">
        <f>IF(General!$F$26=1,AB$89,AB$91)</f>
        <v>0</v>
      </c>
      <c r="AC697" s="16">
        <f>IF(General!$F$26=1,AC$89,AC$91)</f>
        <v>0</v>
      </c>
      <c r="AD697" s="16">
        <f>IF(General!$F$26=1,AD$89,AD$91)</f>
        <v>0</v>
      </c>
      <c r="AE697" s="16">
        <f>IF(General!$F$26=1,AE$89,AE$91)</f>
        <v>0</v>
      </c>
      <c r="AF697" s="16">
        <f>IF(General!$F$26=1,AF$89,AF$91)</f>
        <v>0</v>
      </c>
      <c r="AG697" s="16">
        <f>IF(General!$F$26=1,AG$89,AG$91)</f>
        <v>0</v>
      </c>
      <c r="AH697" s="16">
        <f>IF(General!$F$26=1,AH$89,AH$91)</f>
        <v>0</v>
      </c>
      <c r="AI697" s="16">
        <f>IF(General!$F$26=1,AI$89,AI$91)</f>
        <v>0</v>
      </c>
      <c r="AJ697" s="16">
        <f>IF(General!$F$26=1,AJ$89,AJ$91)</f>
        <v>0</v>
      </c>
      <c r="AK697" s="16">
        <f>IF(General!$F$26=1,AK$89,AK$91)</f>
        <v>0</v>
      </c>
      <c r="AL697" s="16">
        <f>IF(General!$F$26=1,AL$89,AL$91)</f>
        <v>0</v>
      </c>
      <c r="AM697" s="16">
        <f>IF(General!$F$26=1,AM$89,AM$91)</f>
        <v>0</v>
      </c>
      <c r="AN697" s="16">
        <f>IF(General!$F$26=1,AN$89,AN$91)</f>
        <v>0</v>
      </c>
      <c r="AO697" s="16">
        <f>IF(General!$F$26=1,AO$89,AO$91)</f>
        <v>0</v>
      </c>
      <c r="AP697" s="16">
        <f>IF(General!$F$26=1,AP$89,AP$91)</f>
        <v>0</v>
      </c>
      <c r="AQ697" s="16">
        <f>IF(General!$F$26=1,AQ$89,AQ$91)</f>
        <v>0</v>
      </c>
      <c r="AR697" s="16">
        <f>IF(General!$F$26=1,AR$89,AR$91)</f>
        <v>0</v>
      </c>
      <c r="AT697" s="39" t="s">
        <v>100</v>
      </c>
      <c r="AU697" s="39" t="s">
        <v>57</v>
      </c>
      <c r="AV697" s="39" t="s">
        <v>57</v>
      </c>
      <c r="AW697" s="39" t="s">
        <v>57</v>
      </c>
      <c r="AX697" s="39" t="s">
        <v>57</v>
      </c>
      <c r="AY697" s="39" t="s">
        <v>57</v>
      </c>
      <c r="AZ697" s="39" t="s">
        <v>57</v>
      </c>
      <c r="BA697" s="39" t="s">
        <v>57</v>
      </c>
      <c r="BB697" s="39" t="s">
        <v>57</v>
      </c>
      <c r="BC697" s="39" t="s">
        <v>57</v>
      </c>
      <c r="BE697" s="8"/>
      <c r="BF697" s="8"/>
      <c r="BG697" s="8"/>
      <c r="BH697" s="8"/>
      <c r="BI697" s="8"/>
      <c r="BJ697" s="8"/>
      <c r="BK697" s="8"/>
      <c r="BL697" s="8"/>
      <c r="BM697" s="8"/>
      <c r="BN697" s="8"/>
    </row>
    <row r="698" spans="4:66" outlineLevel="1">
      <c r="D698" t="str">
        <f>INDEX($AT698:$BC698,MATCH(General!$F$14,$AT$4:$BC$4,0))</f>
        <v>Bonds (EuGBS-SLB)</v>
      </c>
      <c r="E698" s="11" t="str">
        <f>General!$F$16</f>
        <v>EUR</v>
      </c>
      <c r="F698" s="25">
        <f t="shared" ref="F698" si="751">SUM(I698:AR698)</f>
        <v>300000</v>
      </c>
      <c r="I698" s="15">
        <f>IF(General!$F$26=1,I$89,I$91)</f>
        <v>30000</v>
      </c>
      <c r="J698" s="15">
        <f>IF(General!$F$26=1,J$89,J$91)</f>
        <v>270000</v>
      </c>
      <c r="K698" s="15">
        <f>IF(General!$F$26=1,K$89,K$91)</f>
        <v>0</v>
      </c>
      <c r="L698" s="15">
        <f>IF(General!$F$26=1,L$89,L$91)</f>
        <v>0</v>
      </c>
      <c r="M698" s="15">
        <f>IF(General!$F$26=1,M$89,M$91)</f>
        <v>0</v>
      </c>
      <c r="N698" s="15">
        <f>IF(General!$F$26=1,N$89,N$91)</f>
        <v>0</v>
      </c>
      <c r="O698" s="15">
        <f>IF(General!$F$26=1,O$89,O$91)</f>
        <v>0</v>
      </c>
      <c r="P698" s="15">
        <f>IF(General!$F$26=1,P$89,P$91)</f>
        <v>0</v>
      </c>
      <c r="Q698" s="15">
        <f>IF(General!$F$26=1,Q$89,Q$91)</f>
        <v>0</v>
      </c>
      <c r="R698" s="15">
        <f>IF(General!$F$26=1,R$89,R$91)</f>
        <v>0</v>
      </c>
      <c r="S698" s="15">
        <f>IF(General!$F$26=1,S$89,S$91)</f>
        <v>0</v>
      </c>
      <c r="T698" s="15">
        <f>IF(General!$F$26=1,T$89,T$91)</f>
        <v>0</v>
      </c>
      <c r="U698" s="15">
        <f>IF(General!$F$26=1,U$89,U$91)</f>
        <v>0</v>
      </c>
      <c r="V698" s="15">
        <f>IF(General!$F$26=1,V$89,V$91)</f>
        <v>0</v>
      </c>
      <c r="W698" s="15">
        <f>IF(General!$F$26=1,W$89,W$91)</f>
        <v>0</v>
      </c>
      <c r="X698" s="15">
        <f>IF(General!$F$26=1,X$89,X$91)</f>
        <v>0</v>
      </c>
      <c r="Y698" s="15">
        <f>IF(General!$F$26=1,Y$89,Y$91)</f>
        <v>0</v>
      </c>
      <c r="Z698" s="15">
        <f>IF(General!$F$26=1,Z$89,Z$91)</f>
        <v>0</v>
      </c>
      <c r="AA698" s="15">
        <f>IF(General!$F$26=1,AA$89,AA$91)</f>
        <v>0</v>
      </c>
      <c r="AB698" s="15">
        <f>IF(General!$F$26=1,AB$89,AB$91)</f>
        <v>0</v>
      </c>
      <c r="AC698" s="15">
        <f>IF(General!$F$26=1,AC$89,AC$91)</f>
        <v>0</v>
      </c>
      <c r="AD698" s="15">
        <f>IF(General!$F$26=1,AD$89,AD$91)</f>
        <v>0</v>
      </c>
      <c r="AE698" s="15">
        <f>IF(General!$F$26=1,AE$89,AE$91)</f>
        <v>0</v>
      </c>
      <c r="AF698" s="15">
        <f>IF(General!$F$26=1,AF$89,AF$91)</f>
        <v>0</v>
      </c>
      <c r="AG698" s="15">
        <f>IF(General!$F$26=1,AG$89,AG$91)</f>
        <v>0</v>
      </c>
      <c r="AH698" s="15">
        <f>IF(General!$F$26=1,AH$89,AH$91)</f>
        <v>0</v>
      </c>
      <c r="AI698" s="15">
        <f>IF(General!$F$26=1,AI$89,AI$91)</f>
        <v>0</v>
      </c>
      <c r="AJ698" s="15">
        <f>IF(General!$F$26=1,AJ$89,AJ$91)</f>
        <v>0</v>
      </c>
      <c r="AK698" s="15">
        <f>IF(General!$F$26=1,AK$89,AK$91)</f>
        <v>0</v>
      </c>
      <c r="AL698" s="15">
        <f>IF(General!$F$26=1,AL$89,AL$91)</f>
        <v>0</v>
      </c>
      <c r="AM698" s="15">
        <f>IF(General!$F$26=1,AM$89,AM$91)</f>
        <v>0</v>
      </c>
      <c r="AN698" s="15">
        <f>IF(General!$F$26=1,AN$89,AN$91)</f>
        <v>0</v>
      </c>
      <c r="AO698" s="15">
        <f>IF(General!$F$26=1,AO$89,AO$91)</f>
        <v>0</v>
      </c>
      <c r="AP698" s="15">
        <f>IF(General!$F$26=1,AP$89,AP$91)</f>
        <v>0</v>
      </c>
      <c r="AQ698" s="15">
        <f>IF(General!$F$26=1,AQ$89,AQ$91)</f>
        <v>0</v>
      </c>
      <c r="AR698" s="15">
        <f>IF(General!$F$26=1,AR$89,AR$91)</f>
        <v>0</v>
      </c>
      <c r="AT698" s="39" t="s">
        <v>181</v>
      </c>
      <c r="AU698" s="39" t="s">
        <v>57</v>
      </c>
      <c r="AV698" s="39" t="s">
        <v>57</v>
      </c>
      <c r="AW698" s="39" t="s">
        <v>57</v>
      </c>
      <c r="AX698" s="39" t="s">
        <v>57</v>
      </c>
      <c r="AY698" s="39" t="s">
        <v>57</v>
      </c>
      <c r="AZ698" s="39" t="s">
        <v>57</v>
      </c>
      <c r="BA698" s="39" t="s">
        <v>57</v>
      </c>
      <c r="BB698" s="39" t="s">
        <v>57</v>
      </c>
      <c r="BC698" s="39" t="s">
        <v>57</v>
      </c>
      <c r="BE698" s="8"/>
      <c r="BF698" s="8"/>
      <c r="BG698" s="8"/>
      <c r="BH698" s="8"/>
      <c r="BI698" s="8"/>
      <c r="BJ698" s="8"/>
      <c r="BK698" s="8"/>
      <c r="BL698" s="8"/>
      <c r="BM698" s="8"/>
      <c r="BN698" s="8"/>
    </row>
    <row r="699" spans="4:66" outlineLevel="1">
      <c r="E699" s="11"/>
    </row>
    <row r="700" spans="4:66" outlineLevel="1">
      <c r="D700" s="2" t="str">
        <f>INDEX($AT700:$BC700,MATCH(General!$F$14,$AT$4:$BC$4,0))</f>
        <v>Sources of financing - structure</v>
      </c>
      <c r="E700" s="17" t="str">
        <f>INDEX($BC700:$BL700,MATCH(General!$F$14,$BC$4:$BL$4,0))</f>
        <v>%</v>
      </c>
      <c r="F700" s="157">
        <f t="shared" ref="F700:F701" si="752">IFERROR(F697/F$697,0)</f>
        <v>1</v>
      </c>
      <c r="I700" s="156">
        <f>IFERROR(I697/I$697,0)</f>
        <v>1</v>
      </c>
      <c r="J700" s="156">
        <f t="shared" ref="J700:AR700" si="753">IFERROR(J697/J$697,0)</f>
        <v>1</v>
      </c>
      <c r="K700" s="156">
        <f t="shared" si="753"/>
        <v>0</v>
      </c>
      <c r="L700" s="156">
        <f t="shared" si="753"/>
        <v>0</v>
      </c>
      <c r="M700" s="156">
        <f t="shared" si="753"/>
        <v>0</v>
      </c>
      <c r="N700" s="156">
        <f t="shared" si="753"/>
        <v>0</v>
      </c>
      <c r="O700" s="156">
        <f t="shared" si="753"/>
        <v>0</v>
      </c>
      <c r="P700" s="156">
        <f t="shared" si="753"/>
        <v>0</v>
      </c>
      <c r="Q700" s="156">
        <f t="shared" si="753"/>
        <v>0</v>
      </c>
      <c r="R700" s="156">
        <f t="shared" si="753"/>
        <v>0</v>
      </c>
      <c r="S700" s="156">
        <f t="shared" si="753"/>
        <v>0</v>
      </c>
      <c r="T700" s="156">
        <f t="shared" si="753"/>
        <v>0</v>
      </c>
      <c r="U700" s="156">
        <f t="shared" si="753"/>
        <v>0</v>
      </c>
      <c r="V700" s="156">
        <f t="shared" si="753"/>
        <v>0</v>
      </c>
      <c r="W700" s="156">
        <f t="shared" si="753"/>
        <v>0</v>
      </c>
      <c r="X700" s="156">
        <f t="shared" si="753"/>
        <v>0</v>
      </c>
      <c r="Y700" s="156">
        <f t="shared" si="753"/>
        <v>0</v>
      </c>
      <c r="Z700" s="156">
        <f t="shared" si="753"/>
        <v>0</v>
      </c>
      <c r="AA700" s="156">
        <f t="shared" si="753"/>
        <v>0</v>
      </c>
      <c r="AB700" s="156">
        <f t="shared" si="753"/>
        <v>0</v>
      </c>
      <c r="AC700" s="156">
        <f t="shared" si="753"/>
        <v>0</v>
      </c>
      <c r="AD700" s="156">
        <f t="shared" si="753"/>
        <v>0</v>
      </c>
      <c r="AE700" s="156">
        <f t="shared" si="753"/>
        <v>0</v>
      </c>
      <c r="AF700" s="156">
        <f t="shared" si="753"/>
        <v>0</v>
      </c>
      <c r="AG700" s="156">
        <f t="shared" si="753"/>
        <v>0</v>
      </c>
      <c r="AH700" s="156">
        <f t="shared" si="753"/>
        <v>0</v>
      </c>
      <c r="AI700" s="156">
        <f t="shared" si="753"/>
        <v>0</v>
      </c>
      <c r="AJ700" s="156">
        <f t="shared" si="753"/>
        <v>0</v>
      </c>
      <c r="AK700" s="156">
        <f t="shared" si="753"/>
        <v>0</v>
      </c>
      <c r="AL700" s="156">
        <f t="shared" si="753"/>
        <v>0</v>
      </c>
      <c r="AM700" s="156">
        <f t="shared" si="753"/>
        <v>0</v>
      </c>
      <c r="AN700" s="156">
        <f t="shared" si="753"/>
        <v>0</v>
      </c>
      <c r="AO700" s="156">
        <f t="shared" si="753"/>
        <v>0</v>
      </c>
      <c r="AP700" s="156">
        <f t="shared" si="753"/>
        <v>0</v>
      </c>
      <c r="AQ700" s="156">
        <f t="shared" si="753"/>
        <v>0</v>
      </c>
      <c r="AR700" s="156">
        <f t="shared" si="753"/>
        <v>0</v>
      </c>
      <c r="AT700" s="39" t="s">
        <v>565</v>
      </c>
      <c r="AU700" s="39" t="s">
        <v>57</v>
      </c>
      <c r="AV700" s="39" t="s">
        <v>57</v>
      </c>
      <c r="AW700" s="39" t="s">
        <v>57</v>
      </c>
      <c r="AX700" s="39" t="s">
        <v>57</v>
      </c>
      <c r="AY700" s="39" t="s">
        <v>57</v>
      </c>
      <c r="AZ700" s="39" t="s">
        <v>57</v>
      </c>
      <c r="BA700" s="39" t="s">
        <v>57</v>
      </c>
      <c r="BB700" s="39" t="s">
        <v>57</v>
      </c>
      <c r="BC700" s="39" t="s">
        <v>57</v>
      </c>
      <c r="BE700" s="39" t="s">
        <v>21</v>
      </c>
      <c r="BF700" s="39" t="s">
        <v>21</v>
      </c>
      <c r="BG700" s="39" t="s">
        <v>57</v>
      </c>
      <c r="BH700" s="39" t="s">
        <v>57</v>
      </c>
      <c r="BI700" s="39" t="s">
        <v>57</v>
      </c>
      <c r="BJ700" s="39" t="s">
        <v>57</v>
      </c>
      <c r="BK700" s="39" t="s">
        <v>57</v>
      </c>
      <c r="BL700" s="39" t="s">
        <v>57</v>
      </c>
      <c r="BM700" s="39" t="s">
        <v>57</v>
      </c>
      <c r="BN700" s="39" t="s">
        <v>57</v>
      </c>
    </row>
    <row r="701" spans="4:66" outlineLevel="1">
      <c r="D701" t="str">
        <f>INDEX($AT701:$BC701,MATCH(General!$F$14,$AT$4:$BC$4,0))</f>
        <v>Bonds (EuGBS-SLB)</v>
      </c>
      <c r="E701" s="11" t="str">
        <f>INDEX($BC701:$BL701,MATCH(General!$F$14,$BC$4:$BL$4,0))</f>
        <v>%</v>
      </c>
      <c r="F701" s="49">
        <f t="shared" si="752"/>
        <v>1</v>
      </c>
      <c r="I701" s="155">
        <f t="shared" ref="I701:AR701" si="754">IFERROR(I698/I$697,0)</f>
        <v>1</v>
      </c>
      <c r="J701" s="155">
        <f t="shared" si="754"/>
        <v>1</v>
      </c>
      <c r="K701" s="155">
        <f t="shared" si="754"/>
        <v>0</v>
      </c>
      <c r="L701" s="155">
        <f t="shared" si="754"/>
        <v>0</v>
      </c>
      <c r="M701" s="155">
        <f t="shared" si="754"/>
        <v>0</v>
      </c>
      <c r="N701" s="155">
        <f t="shared" si="754"/>
        <v>0</v>
      </c>
      <c r="O701" s="155">
        <f t="shared" si="754"/>
        <v>0</v>
      </c>
      <c r="P701" s="155">
        <f t="shared" si="754"/>
        <v>0</v>
      </c>
      <c r="Q701" s="155">
        <f t="shared" si="754"/>
        <v>0</v>
      </c>
      <c r="R701" s="155">
        <f t="shared" si="754"/>
        <v>0</v>
      </c>
      <c r="S701" s="155">
        <f t="shared" si="754"/>
        <v>0</v>
      </c>
      <c r="T701" s="155">
        <f t="shared" si="754"/>
        <v>0</v>
      </c>
      <c r="U701" s="155">
        <f t="shared" si="754"/>
        <v>0</v>
      </c>
      <c r="V701" s="155">
        <f t="shared" si="754"/>
        <v>0</v>
      </c>
      <c r="W701" s="155">
        <f t="shared" si="754"/>
        <v>0</v>
      </c>
      <c r="X701" s="155">
        <f t="shared" si="754"/>
        <v>0</v>
      </c>
      <c r="Y701" s="155">
        <f t="shared" si="754"/>
        <v>0</v>
      </c>
      <c r="Z701" s="155">
        <f t="shared" si="754"/>
        <v>0</v>
      </c>
      <c r="AA701" s="155">
        <f t="shared" si="754"/>
        <v>0</v>
      </c>
      <c r="AB701" s="155">
        <f t="shared" si="754"/>
        <v>0</v>
      </c>
      <c r="AC701" s="155">
        <f t="shared" si="754"/>
        <v>0</v>
      </c>
      <c r="AD701" s="155">
        <f t="shared" si="754"/>
        <v>0</v>
      </c>
      <c r="AE701" s="155">
        <f t="shared" si="754"/>
        <v>0</v>
      </c>
      <c r="AF701" s="155">
        <f t="shared" si="754"/>
        <v>0</v>
      </c>
      <c r="AG701" s="155">
        <f t="shared" si="754"/>
        <v>0</v>
      </c>
      <c r="AH701" s="155">
        <f t="shared" si="754"/>
        <v>0</v>
      </c>
      <c r="AI701" s="155">
        <f t="shared" si="754"/>
        <v>0</v>
      </c>
      <c r="AJ701" s="155">
        <f t="shared" si="754"/>
        <v>0</v>
      </c>
      <c r="AK701" s="155">
        <f t="shared" si="754"/>
        <v>0</v>
      </c>
      <c r="AL701" s="155">
        <f t="shared" si="754"/>
        <v>0</v>
      </c>
      <c r="AM701" s="155">
        <f t="shared" si="754"/>
        <v>0</v>
      </c>
      <c r="AN701" s="155">
        <f t="shared" si="754"/>
        <v>0</v>
      </c>
      <c r="AO701" s="155">
        <f t="shared" si="754"/>
        <v>0</v>
      </c>
      <c r="AP701" s="155">
        <f t="shared" si="754"/>
        <v>0</v>
      </c>
      <c r="AQ701" s="155">
        <f t="shared" si="754"/>
        <v>0</v>
      </c>
      <c r="AR701" s="155">
        <f t="shared" si="754"/>
        <v>0</v>
      </c>
      <c r="AT701" s="39" t="s">
        <v>181</v>
      </c>
      <c r="AU701" s="39" t="s">
        <v>57</v>
      </c>
      <c r="AV701" s="39" t="s">
        <v>57</v>
      </c>
      <c r="AW701" s="39" t="s">
        <v>57</v>
      </c>
      <c r="AX701" s="39" t="s">
        <v>57</v>
      </c>
      <c r="AY701" s="39" t="s">
        <v>57</v>
      </c>
      <c r="AZ701" s="39" t="s">
        <v>57</v>
      </c>
      <c r="BA701" s="39" t="s">
        <v>57</v>
      </c>
      <c r="BB701" s="39" t="s">
        <v>57</v>
      </c>
      <c r="BC701" s="39" t="s">
        <v>57</v>
      </c>
      <c r="BE701" s="39" t="s">
        <v>21</v>
      </c>
      <c r="BF701" s="39" t="s">
        <v>21</v>
      </c>
      <c r="BG701" s="39" t="s">
        <v>57</v>
      </c>
      <c r="BH701" s="39" t="s">
        <v>57</v>
      </c>
      <c r="BI701" s="39" t="s">
        <v>57</v>
      </c>
      <c r="BJ701" s="39" t="s">
        <v>57</v>
      </c>
      <c r="BK701" s="39" t="s">
        <v>57</v>
      </c>
      <c r="BL701" s="39" t="s">
        <v>57</v>
      </c>
      <c r="BM701" s="39" t="s">
        <v>57</v>
      </c>
      <c r="BN701" s="39" t="s">
        <v>57</v>
      </c>
    </row>
    <row r="702" spans="4:66" outlineLevel="1">
      <c r="E702" s="11"/>
    </row>
    <row r="703" spans="4:66" outlineLevel="1">
      <c r="D703" s="2" t="str">
        <f>INDEX($AT703:$BC703,MATCH(General!$F$14,$AT$4:$BC$4,0))</f>
        <v>Bonds repayment</v>
      </c>
      <c r="E703" s="11"/>
      <c r="AT703" s="39" t="s">
        <v>175</v>
      </c>
      <c r="AU703" s="39" t="s">
        <v>57</v>
      </c>
      <c r="AV703" s="39" t="s">
        <v>57</v>
      </c>
      <c r="AW703" s="39" t="s">
        <v>57</v>
      </c>
      <c r="AX703" s="39" t="s">
        <v>57</v>
      </c>
      <c r="AY703" s="39" t="s">
        <v>57</v>
      </c>
      <c r="AZ703" s="39" t="s">
        <v>57</v>
      </c>
      <c r="BA703" s="39" t="s">
        <v>57</v>
      </c>
      <c r="BB703" s="39" t="s">
        <v>57</v>
      </c>
      <c r="BC703" s="39" t="s">
        <v>57</v>
      </c>
    </row>
    <row r="704" spans="4:66" outlineLevel="1">
      <c r="D704" t="str">
        <f>INDEX($AT704:$BC704,MATCH(General!$F$14,$AT$4:$BC$4,0))</f>
        <v>Capital repayment</v>
      </c>
      <c r="E704" s="11" t="str">
        <f>General!$F$16</f>
        <v>EUR</v>
      </c>
      <c r="F704" s="25">
        <f t="shared" ref="F704" si="755">SUM(I704:AR704)</f>
        <v>300000</v>
      </c>
      <c r="I704" s="15">
        <f>($F695=Config!I$10)*H705</f>
        <v>0</v>
      </c>
      <c r="J704" s="15">
        <f>($F695=Config!J$10)*I705</f>
        <v>0</v>
      </c>
      <c r="K704" s="15">
        <f>($F695=Config!K$10)*J705</f>
        <v>0</v>
      </c>
      <c r="L704" s="15">
        <f>($F695=Config!L$10)*K705</f>
        <v>0</v>
      </c>
      <c r="M704" s="15">
        <f>($F695=Config!M$10)*L705</f>
        <v>0</v>
      </c>
      <c r="N704" s="15">
        <f>($F695=Config!N$10)*M705</f>
        <v>0</v>
      </c>
      <c r="O704" s="15">
        <f>($F695=Config!O$10)*N705</f>
        <v>0</v>
      </c>
      <c r="P704" s="15">
        <f>($F695=Config!P$10)*O705</f>
        <v>0</v>
      </c>
      <c r="Q704" s="15">
        <f>($F695=Config!Q$10)*P705</f>
        <v>0</v>
      </c>
      <c r="R704" s="15">
        <f>($F695=Config!R$10)*Q705</f>
        <v>0</v>
      </c>
      <c r="S704" s="15">
        <f>($F695=Config!S$10)*R705</f>
        <v>0</v>
      </c>
      <c r="T704" s="15">
        <f>($F695=Config!T$10)*S705</f>
        <v>300000</v>
      </c>
      <c r="U704" s="15">
        <f>($F695=Config!U$10)*T705</f>
        <v>0</v>
      </c>
      <c r="V704" s="15">
        <f>($F695=Config!V$10)*U705</f>
        <v>0</v>
      </c>
      <c r="W704" s="15">
        <f>($F695=Config!W$10)*V705</f>
        <v>0</v>
      </c>
      <c r="X704" s="15">
        <f>($F695=Config!X$10)*W705</f>
        <v>0</v>
      </c>
      <c r="Y704" s="15">
        <f>($F695=Config!Y$10)*X705</f>
        <v>0</v>
      </c>
      <c r="Z704" s="15">
        <f>($F695=Config!Z$10)*Y705</f>
        <v>0</v>
      </c>
      <c r="AA704" s="15">
        <f>($F695=Config!AA$10)*Z705</f>
        <v>0</v>
      </c>
      <c r="AB704" s="15">
        <f>($F695=Config!AB$10)*AA705</f>
        <v>0</v>
      </c>
      <c r="AC704" s="15">
        <f>($F695=Config!AC$10)*AB705</f>
        <v>0</v>
      </c>
      <c r="AD704" s="15">
        <f>($F695=Config!AD$10)*AC705</f>
        <v>0</v>
      </c>
      <c r="AE704" s="15">
        <f>($F695=Config!AE$10)*AD705</f>
        <v>0</v>
      </c>
      <c r="AF704" s="15">
        <f>($F695=Config!AF$10)*AE705</f>
        <v>0</v>
      </c>
      <c r="AG704" s="15">
        <f>($F695=Config!AG$10)*AF705</f>
        <v>0</v>
      </c>
      <c r="AH704" s="15">
        <f>($F695=Config!AH$10)*AG705</f>
        <v>0</v>
      </c>
      <c r="AI704" s="15">
        <f>($F695=Config!AI$10)*AH705</f>
        <v>0</v>
      </c>
      <c r="AJ704" s="15">
        <f>($F695=Config!AJ$10)*AI705</f>
        <v>0</v>
      </c>
      <c r="AK704" s="15">
        <f>($F695=Config!AK$10)*AJ705</f>
        <v>0</v>
      </c>
      <c r="AL704" s="15">
        <f>($F695=Config!AL$10)*AK705</f>
        <v>0</v>
      </c>
      <c r="AM704" s="15">
        <f>($F695=Config!AM$10)*AL705</f>
        <v>0</v>
      </c>
      <c r="AN704" s="15">
        <f>($F695=Config!AN$10)*AM705</f>
        <v>0</v>
      </c>
      <c r="AO704" s="15">
        <f>($F695=Config!AO$10)*AN705</f>
        <v>0</v>
      </c>
      <c r="AP704" s="15">
        <f>($F695=Config!AP$10)*AO705</f>
        <v>0</v>
      </c>
      <c r="AQ704" s="15">
        <f>($F695=Config!AQ$10)*AP705</f>
        <v>0</v>
      </c>
      <c r="AR704" s="15">
        <f>($F695=Config!AR$10)*AQ705</f>
        <v>0</v>
      </c>
      <c r="AT704" s="39" t="s">
        <v>154</v>
      </c>
      <c r="AU704" s="39" t="s">
        <v>57</v>
      </c>
      <c r="AV704" s="39" t="s">
        <v>57</v>
      </c>
      <c r="AW704" s="39" t="s">
        <v>57</v>
      </c>
      <c r="AX704" s="39" t="s">
        <v>57</v>
      </c>
      <c r="AY704" s="39" t="s">
        <v>57</v>
      </c>
      <c r="AZ704" s="39" t="s">
        <v>57</v>
      </c>
      <c r="BA704" s="39" t="s">
        <v>57</v>
      </c>
      <c r="BB704" s="39" t="s">
        <v>57</v>
      </c>
      <c r="BC704" s="39" t="s">
        <v>57</v>
      </c>
      <c r="BE704" s="8"/>
      <c r="BF704" s="8"/>
      <c r="BG704" s="8"/>
      <c r="BH704" s="8"/>
      <c r="BI704" s="8"/>
      <c r="BJ704" s="8"/>
      <c r="BK704" s="8"/>
      <c r="BL704" s="8"/>
      <c r="BM704" s="8"/>
      <c r="BN704" s="8"/>
    </row>
    <row r="705" spans="3:66" outlineLevel="1">
      <c r="D705" t="str">
        <f>INDEX($AT705:$BC705,MATCH(General!$F$14,$AT$4:$BC$4,0))</f>
        <v>Bonds balance</v>
      </c>
      <c r="E705" s="11" t="str">
        <f>General!$F$16</f>
        <v>EUR</v>
      </c>
      <c r="I705" s="15">
        <f>SUM($I698:I698)-SUM($I704:I704)</f>
        <v>30000</v>
      </c>
      <c r="J705" s="15">
        <f>SUM($I698:J698)-SUM($I704:J704)</f>
        <v>300000</v>
      </c>
      <c r="K705" s="15">
        <f>SUM($I698:K698)-SUM($I704:K704)</f>
        <v>300000</v>
      </c>
      <c r="L705" s="15">
        <f>SUM($I698:L698)-SUM($I704:L704)</f>
        <v>300000</v>
      </c>
      <c r="M705" s="15">
        <f>SUM($I698:M698)-SUM($I704:M704)</f>
        <v>300000</v>
      </c>
      <c r="N705" s="15">
        <f>SUM($I698:N698)-SUM($I704:N704)</f>
        <v>300000</v>
      </c>
      <c r="O705" s="15">
        <f>SUM($I698:O698)-SUM($I704:O704)</f>
        <v>300000</v>
      </c>
      <c r="P705" s="15">
        <f>SUM($I698:P698)-SUM($I704:P704)</f>
        <v>300000</v>
      </c>
      <c r="Q705" s="15">
        <f>SUM($I698:Q698)-SUM($I704:Q704)</f>
        <v>300000</v>
      </c>
      <c r="R705" s="15">
        <f>SUM($I698:R698)-SUM($I704:R704)</f>
        <v>300000</v>
      </c>
      <c r="S705" s="15">
        <f>SUM($I698:S698)-SUM($I704:S704)</f>
        <v>300000</v>
      </c>
      <c r="T705" s="15">
        <f>SUM($I698:T698)-SUM($I704:T704)</f>
        <v>0</v>
      </c>
      <c r="U705" s="15">
        <f>SUM($I698:U698)-SUM($I704:U704)</f>
        <v>0</v>
      </c>
      <c r="V705" s="15">
        <f>SUM($I698:V698)-SUM($I704:V704)</f>
        <v>0</v>
      </c>
      <c r="W705" s="15">
        <f>SUM($I698:W698)-SUM($I704:W704)</f>
        <v>0</v>
      </c>
      <c r="X705" s="15">
        <f>SUM($I698:X698)-SUM($I704:X704)</f>
        <v>0</v>
      </c>
      <c r="Y705" s="15">
        <f>SUM($I698:Y698)-SUM($I704:Y704)</f>
        <v>0</v>
      </c>
      <c r="Z705" s="15">
        <f>SUM($I698:Z698)-SUM($I704:Z704)</f>
        <v>0</v>
      </c>
      <c r="AA705" s="15">
        <f>SUM($I698:AA698)-SUM($I704:AA704)</f>
        <v>0</v>
      </c>
      <c r="AB705" s="15">
        <f>SUM($I698:AB698)-SUM($I704:AB704)</f>
        <v>0</v>
      </c>
      <c r="AC705" s="15">
        <f>SUM($I698:AC698)-SUM($I704:AC704)</f>
        <v>0</v>
      </c>
      <c r="AD705" s="15">
        <f>SUM($I698:AD698)-SUM($I704:AD704)</f>
        <v>0</v>
      </c>
      <c r="AE705" s="15">
        <f>SUM($I698:AE698)-SUM($I704:AE704)</f>
        <v>0</v>
      </c>
      <c r="AF705" s="15">
        <f>SUM($I698:AF698)-SUM($I704:AF704)</f>
        <v>0</v>
      </c>
      <c r="AG705" s="15">
        <f>SUM($I698:AG698)-SUM($I704:AG704)</f>
        <v>0</v>
      </c>
      <c r="AH705" s="15">
        <f>SUM($I698:AH698)-SUM($I704:AH704)</f>
        <v>0</v>
      </c>
      <c r="AI705" s="15">
        <f>SUM($I698:AI698)-SUM($I704:AI704)</f>
        <v>0</v>
      </c>
      <c r="AJ705" s="15">
        <f>SUM($I698:AJ698)-SUM($I704:AJ704)</f>
        <v>0</v>
      </c>
      <c r="AK705" s="15">
        <f>SUM($I698:AK698)-SUM($I704:AK704)</f>
        <v>0</v>
      </c>
      <c r="AL705" s="15">
        <f>SUM($I698:AL698)-SUM($I704:AL704)</f>
        <v>0</v>
      </c>
      <c r="AM705" s="15">
        <f>SUM($I698:AM698)-SUM($I704:AM704)</f>
        <v>0</v>
      </c>
      <c r="AN705" s="15">
        <f>SUM($I698:AN698)-SUM($I704:AN704)</f>
        <v>0</v>
      </c>
      <c r="AO705" s="15">
        <f>SUM($I698:AO698)-SUM($I704:AO704)</f>
        <v>0</v>
      </c>
      <c r="AP705" s="15">
        <f>SUM($I698:AP698)-SUM($I704:AP704)</f>
        <v>0</v>
      </c>
      <c r="AQ705" s="15">
        <f>SUM($I698:AQ698)-SUM($I704:AQ704)</f>
        <v>0</v>
      </c>
      <c r="AR705" s="15">
        <f>SUM($I698:AR698)-SUM($I704:AR704)</f>
        <v>0</v>
      </c>
      <c r="AT705" s="39" t="s">
        <v>184</v>
      </c>
      <c r="AU705" s="39" t="s">
        <v>57</v>
      </c>
      <c r="AV705" s="39" t="s">
        <v>57</v>
      </c>
      <c r="AW705" s="39" t="s">
        <v>57</v>
      </c>
      <c r="AX705" s="39" t="s">
        <v>57</v>
      </c>
      <c r="AY705" s="39" t="s">
        <v>57</v>
      </c>
      <c r="AZ705" s="39" t="s">
        <v>57</v>
      </c>
      <c r="BA705" s="39" t="s">
        <v>57</v>
      </c>
      <c r="BB705" s="39" t="s">
        <v>57</v>
      </c>
      <c r="BC705" s="39" t="s">
        <v>57</v>
      </c>
      <c r="BE705" s="8"/>
      <c r="BF705" s="8"/>
      <c r="BG705" s="8"/>
      <c r="BH705" s="8"/>
      <c r="BI705" s="8"/>
      <c r="BJ705" s="8"/>
      <c r="BK705" s="8"/>
      <c r="BL705" s="8"/>
      <c r="BM705" s="8"/>
      <c r="BN705" s="8"/>
    </row>
    <row r="706" spans="3:66" outlineLevel="1">
      <c r="D706" t="str">
        <f>INDEX($AT706:$BC706,MATCH(General!$F$14,$AT$4:$BC$4,0))</f>
        <v>Interest paid</v>
      </c>
      <c r="E706" s="11" t="str">
        <f>General!$F$16</f>
        <v>EUR</v>
      </c>
      <c r="F706" s="25">
        <f t="shared" ref="F706" si="756">SUM(I706:AR706)</f>
        <v>136800</v>
      </c>
      <c r="I706" s="15">
        <f>$F694*AVERAGE(H705:I705)*Config!I$8</f>
        <v>0</v>
      </c>
      <c r="J706" s="15">
        <f>$F694*AVERAGE(I705:J705)*Config!J$8</f>
        <v>0</v>
      </c>
      <c r="K706" s="15">
        <f>$F694*AVERAGE(J705:K705)*Config!K$8</f>
        <v>14400</v>
      </c>
      <c r="L706" s="15">
        <f>$F694*AVERAGE(K705:L705)*Config!L$8</f>
        <v>14400</v>
      </c>
      <c r="M706" s="15">
        <f>$F694*AVERAGE(L705:M705)*Config!M$8</f>
        <v>14400</v>
      </c>
      <c r="N706" s="15">
        <f>$F694*AVERAGE(M705:N705)*Config!N$8</f>
        <v>14400</v>
      </c>
      <c r="O706" s="15">
        <f>$F694*AVERAGE(N705:O705)*Config!O$8</f>
        <v>14400</v>
      </c>
      <c r="P706" s="15">
        <f>$F694*AVERAGE(O705:P705)*Config!P$8</f>
        <v>14400</v>
      </c>
      <c r="Q706" s="15">
        <f>$F694*AVERAGE(P705:Q705)*Config!Q$8</f>
        <v>14400</v>
      </c>
      <c r="R706" s="15">
        <f>$F694*AVERAGE(Q705:R705)*Config!R$8</f>
        <v>14400</v>
      </c>
      <c r="S706" s="15">
        <f>$F694*AVERAGE(R705:S705)*Config!S$8</f>
        <v>14400</v>
      </c>
      <c r="T706" s="15">
        <f>$F694*AVERAGE(S705:T705)*Config!T$8</f>
        <v>7200</v>
      </c>
      <c r="U706" s="15">
        <f>$F694*AVERAGE(T705:U705)*Config!U$8</f>
        <v>0</v>
      </c>
      <c r="V706" s="15">
        <f>$F694*AVERAGE(U705:V705)*Config!V$8</f>
        <v>0</v>
      </c>
      <c r="W706" s="15">
        <f>$F694*AVERAGE(V705:W705)*Config!W$8</f>
        <v>0</v>
      </c>
      <c r="X706" s="15">
        <f>$F694*AVERAGE(W705:X705)*Config!X$8</f>
        <v>0</v>
      </c>
      <c r="Y706" s="15">
        <f>$F694*AVERAGE(X705:Y705)*Config!Y$8</f>
        <v>0</v>
      </c>
      <c r="Z706" s="15">
        <f>$F694*AVERAGE(Y705:Z705)*Config!Z$8</f>
        <v>0</v>
      </c>
      <c r="AA706" s="15">
        <f>$F694*AVERAGE(Z705:AA705)*Config!AA$8</f>
        <v>0</v>
      </c>
      <c r="AB706" s="15">
        <f>$F694*AVERAGE(AA705:AB705)*Config!AB$8</f>
        <v>0</v>
      </c>
      <c r="AC706" s="15">
        <f>$F694*AVERAGE(AB705:AC705)*Config!AC$8</f>
        <v>0</v>
      </c>
      <c r="AD706" s="15">
        <f>$F694*AVERAGE(AC705:AD705)*Config!AD$8</f>
        <v>0</v>
      </c>
      <c r="AE706" s="15">
        <f>$F694*AVERAGE(AD705:AE705)*Config!AE$8</f>
        <v>0</v>
      </c>
      <c r="AF706" s="15">
        <f>$F694*AVERAGE(AE705:AF705)*Config!AF$8</f>
        <v>0</v>
      </c>
      <c r="AG706" s="15">
        <f>$F694*AVERAGE(AF705:AG705)*Config!AG$8</f>
        <v>0</v>
      </c>
      <c r="AH706" s="15">
        <f>$F694*AVERAGE(AG705:AH705)*Config!AH$8</f>
        <v>0</v>
      </c>
      <c r="AI706" s="15">
        <f>$F694*AVERAGE(AH705:AI705)*Config!AI$8</f>
        <v>0</v>
      </c>
      <c r="AJ706" s="15">
        <f>$F694*AVERAGE(AI705:AJ705)*Config!AJ$8</f>
        <v>0</v>
      </c>
      <c r="AK706" s="15">
        <f>$F694*AVERAGE(AJ705:AK705)*Config!AK$8</f>
        <v>0</v>
      </c>
      <c r="AL706" s="15">
        <f>$F694*AVERAGE(AK705:AL705)*Config!AL$8</f>
        <v>0</v>
      </c>
      <c r="AM706" s="15">
        <f>$F694*AVERAGE(AL705:AM705)*Config!AM$8</f>
        <v>0</v>
      </c>
      <c r="AN706" s="15">
        <f>$F694*AVERAGE(AM705:AN705)*Config!AN$8</f>
        <v>0</v>
      </c>
      <c r="AO706" s="15">
        <f>$F694*AVERAGE(AN705:AO705)*Config!AO$8</f>
        <v>0</v>
      </c>
      <c r="AP706" s="15">
        <f>$F694*AVERAGE(AO705:AP705)*Config!AP$8</f>
        <v>0</v>
      </c>
      <c r="AQ706" s="15">
        <f>$F694*AVERAGE(AP705:AQ705)*Config!AQ$8</f>
        <v>0</v>
      </c>
      <c r="AR706" s="15">
        <f>$F694*AVERAGE(AQ705:AR705)*Config!AR$8</f>
        <v>0</v>
      </c>
      <c r="AT706" s="39" t="s">
        <v>158</v>
      </c>
      <c r="AU706" s="39" t="s">
        <v>57</v>
      </c>
      <c r="AV706" s="39" t="s">
        <v>57</v>
      </c>
      <c r="AW706" s="39" t="s">
        <v>57</v>
      </c>
      <c r="AX706" s="39" t="s">
        <v>57</v>
      </c>
      <c r="AY706" s="39" t="s">
        <v>57</v>
      </c>
      <c r="AZ706" s="39" t="s">
        <v>57</v>
      </c>
      <c r="BA706" s="39" t="s">
        <v>57</v>
      </c>
      <c r="BB706" s="39" t="s">
        <v>57</v>
      </c>
      <c r="BC706" s="39" t="s">
        <v>57</v>
      </c>
      <c r="BE706" s="8"/>
      <c r="BF706" s="8"/>
      <c r="BG706" s="8"/>
      <c r="BH706" s="8"/>
      <c r="BI706" s="8"/>
      <c r="BJ706" s="8"/>
      <c r="BK706" s="8"/>
      <c r="BL706" s="8"/>
      <c r="BM706" s="8"/>
      <c r="BN706" s="8"/>
    </row>
    <row r="707" spans="3:66" outlineLevel="1">
      <c r="E707" s="11"/>
    </row>
    <row r="708" spans="3:66" outlineLevel="1">
      <c r="D708" s="2" t="str">
        <f>INDEX($AT708:$BC708,MATCH(General!$F$14,$AT$4:$BC$4,0))</f>
        <v>Financing expenditures</v>
      </c>
      <c r="E708" s="17" t="str">
        <f>General!$F$16</f>
        <v>EUR</v>
      </c>
      <c r="F708" s="28">
        <f>SUM(I708:AR708)</f>
        <v>436800</v>
      </c>
      <c r="I708" s="16">
        <f t="shared" ref="I708:AR708" si="757">SUM(I709:I713)</f>
        <v>0</v>
      </c>
      <c r="J708" s="16">
        <f t="shared" si="757"/>
        <v>0</v>
      </c>
      <c r="K708" s="16">
        <f t="shared" si="757"/>
        <v>14400</v>
      </c>
      <c r="L708" s="16">
        <f t="shared" si="757"/>
        <v>14400</v>
      </c>
      <c r="M708" s="16">
        <f t="shared" si="757"/>
        <v>14400</v>
      </c>
      <c r="N708" s="16">
        <f t="shared" si="757"/>
        <v>14400</v>
      </c>
      <c r="O708" s="16">
        <f t="shared" si="757"/>
        <v>14400</v>
      </c>
      <c r="P708" s="16">
        <f t="shared" si="757"/>
        <v>14400</v>
      </c>
      <c r="Q708" s="16">
        <f t="shared" si="757"/>
        <v>14400</v>
      </c>
      <c r="R708" s="16">
        <f t="shared" si="757"/>
        <v>14400</v>
      </c>
      <c r="S708" s="16">
        <f t="shared" si="757"/>
        <v>14400</v>
      </c>
      <c r="T708" s="16">
        <f t="shared" si="757"/>
        <v>307200</v>
      </c>
      <c r="U708" s="16">
        <f t="shared" si="757"/>
        <v>0</v>
      </c>
      <c r="V708" s="16">
        <f t="shared" si="757"/>
        <v>0</v>
      </c>
      <c r="W708" s="16">
        <f t="shared" si="757"/>
        <v>0</v>
      </c>
      <c r="X708" s="16">
        <f t="shared" si="757"/>
        <v>0</v>
      </c>
      <c r="Y708" s="16">
        <f t="shared" si="757"/>
        <v>0</v>
      </c>
      <c r="Z708" s="16">
        <f t="shared" si="757"/>
        <v>0</v>
      </c>
      <c r="AA708" s="16">
        <f t="shared" si="757"/>
        <v>0</v>
      </c>
      <c r="AB708" s="16">
        <f t="shared" si="757"/>
        <v>0</v>
      </c>
      <c r="AC708" s="16">
        <f t="shared" si="757"/>
        <v>0</v>
      </c>
      <c r="AD708" s="16">
        <f t="shared" si="757"/>
        <v>0</v>
      </c>
      <c r="AE708" s="16">
        <f t="shared" si="757"/>
        <v>0</v>
      </c>
      <c r="AF708" s="16">
        <f t="shared" si="757"/>
        <v>0</v>
      </c>
      <c r="AG708" s="16">
        <f t="shared" si="757"/>
        <v>0</v>
      </c>
      <c r="AH708" s="16">
        <f t="shared" si="757"/>
        <v>0</v>
      </c>
      <c r="AI708" s="16">
        <f t="shared" si="757"/>
        <v>0</v>
      </c>
      <c r="AJ708" s="16">
        <f t="shared" si="757"/>
        <v>0</v>
      </c>
      <c r="AK708" s="16">
        <f t="shared" si="757"/>
        <v>0</v>
      </c>
      <c r="AL708" s="16">
        <f t="shared" si="757"/>
        <v>0</v>
      </c>
      <c r="AM708" s="16">
        <f t="shared" si="757"/>
        <v>0</v>
      </c>
      <c r="AN708" s="16">
        <f t="shared" si="757"/>
        <v>0</v>
      </c>
      <c r="AO708" s="16">
        <f t="shared" si="757"/>
        <v>0</v>
      </c>
      <c r="AP708" s="16">
        <f t="shared" si="757"/>
        <v>0</v>
      </c>
      <c r="AQ708" s="16">
        <f t="shared" si="757"/>
        <v>0</v>
      </c>
      <c r="AR708" s="16">
        <f t="shared" si="757"/>
        <v>0</v>
      </c>
      <c r="AT708" s="39" t="s">
        <v>191</v>
      </c>
      <c r="AU708" s="39" t="s">
        <v>57</v>
      </c>
      <c r="AV708" s="39" t="s">
        <v>57</v>
      </c>
      <c r="AW708" s="39" t="s">
        <v>57</v>
      </c>
      <c r="AX708" s="39" t="s">
        <v>57</v>
      </c>
      <c r="AY708" s="39" t="s">
        <v>57</v>
      </c>
      <c r="AZ708" s="39" t="s">
        <v>57</v>
      </c>
      <c r="BA708" s="39" t="s">
        <v>57</v>
      </c>
      <c r="BB708" s="39" t="s">
        <v>57</v>
      </c>
      <c r="BC708" s="39" t="s">
        <v>57</v>
      </c>
      <c r="BE708" s="8"/>
      <c r="BF708" s="8"/>
      <c r="BG708" s="8"/>
      <c r="BH708" s="8"/>
      <c r="BI708" s="8"/>
      <c r="BJ708" s="8"/>
      <c r="BK708" s="8"/>
      <c r="BL708" s="8"/>
      <c r="BM708" s="8"/>
      <c r="BN708" s="8"/>
    </row>
    <row r="709" spans="3:66" outlineLevel="1">
      <c r="D709" t="str">
        <f>INDEX($AT709:$BC709,MATCH(General!$F$14,$AT$4:$BC$4,0))</f>
        <v>CAPEX</v>
      </c>
      <c r="E709" s="11" t="str">
        <f>General!$F$16</f>
        <v>EUR</v>
      </c>
      <c r="F709" s="25">
        <f t="shared" ref="F709" si="758">SUM(I709:AR709)</f>
        <v>0</v>
      </c>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T709" s="39" t="s">
        <v>23</v>
      </c>
      <c r="AU709" s="39" t="s">
        <v>57</v>
      </c>
      <c r="AV709" s="39" t="s">
        <v>57</v>
      </c>
      <c r="AW709" s="39" t="s">
        <v>57</v>
      </c>
      <c r="AX709" s="39" t="s">
        <v>57</v>
      </c>
      <c r="AY709" s="39" t="s">
        <v>57</v>
      </c>
      <c r="AZ709" s="39" t="s">
        <v>57</v>
      </c>
      <c r="BA709" s="39" t="s">
        <v>57</v>
      </c>
      <c r="BB709" s="39" t="s">
        <v>57</v>
      </c>
      <c r="BC709" s="39" t="s">
        <v>57</v>
      </c>
      <c r="BE709" s="8"/>
      <c r="BF709" s="8"/>
      <c r="BG709" s="8"/>
      <c r="BH709" s="8"/>
      <c r="BI709" s="8"/>
      <c r="BJ709" s="8"/>
      <c r="BK709" s="8"/>
      <c r="BL709" s="8"/>
      <c r="BM709" s="8"/>
      <c r="BN709" s="8"/>
    </row>
    <row r="710" spans="3:66" outlineLevel="1">
      <c r="D710" t="str">
        <f>INDEX($AT710:$BC710,MATCH(General!$F$14,$AT$4:$BC$4,0))</f>
        <v>Principal</v>
      </c>
      <c r="E710" s="11" t="str">
        <f>General!$F$16</f>
        <v>EUR</v>
      </c>
      <c r="F710" s="25">
        <f t="shared" ref="F710:F713" si="759">SUM(I710:AR710)</f>
        <v>300000</v>
      </c>
      <c r="I710" s="15">
        <f>I704</f>
        <v>0</v>
      </c>
      <c r="J710" s="15">
        <f t="shared" ref="J710:AR710" si="760">J704</f>
        <v>0</v>
      </c>
      <c r="K710" s="15">
        <f t="shared" si="760"/>
        <v>0</v>
      </c>
      <c r="L710" s="15">
        <f t="shared" si="760"/>
        <v>0</v>
      </c>
      <c r="M710" s="15">
        <f t="shared" si="760"/>
        <v>0</v>
      </c>
      <c r="N710" s="15">
        <f t="shared" si="760"/>
        <v>0</v>
      </c>
      <c r="O710" s="15">
        <f t="shared" si="760"/>
        <v>0</v>
      </c>
      <c r="P710" s="15">
        <f t="shared" si="760"/>
        <v>0</v>
      </c>
      <c r="Q710" s="15">
        <f t="shared" si="760"/>
        <v>0</v>
      </c>
      <c r="R710" s="15">
        <f t="shared" si="760"/>
        <v>0</v>
      </c>
      <c r="S710" s="15">
        <f t="shared" si="760"/>
        <v>0</v>
      </c>
      <c r="T710" s="15">
        <f t="shared" si="760"/>
        <v>300000</v>
      </c>
      <c r="U710" s="15">
        <f t="shared" si="760"/>
        <v>0</v>
      </c>
      <c r="V710" s="15">
        <f t="shared" si="760"/>
        <v>0</v>
      </c>
      <c r="W710" s="15">
        <f t="shared" si="760"/>
        <v>0</v>
      </c>
      <c r="X710" s="15">
        <f t="shared" si="760"/>
        <v>0</v>
      </c>
      <c r="Y710" s="15">
        <f t="shared" si="760"/>
        <v>0</v>
      </c>
      <c r="Z710" s="15">
        <f t="shared" si="760"/>
        <v>0</v>
      </c>
      <c r="AA710" s="15">
        <f t="shared" si="760"/>
        <v>0</v>
      </c>
      <c r="AB710" s="15">
        <f t="shared" si="760"/>
        <v>0</v>
      </c>
      <c r="AC710" s="15">
        <f t="shared" si="760"/>
        <v>0</v>
      </c>
      <c r="AD710" s="15">
        <f t="shared" si="760"/>
        <v>0</v>
      </c>
      <c r="AE710" s="15">
        <f t="shared" si="760"/>
        <v>0</v>
      </c>
      <c r="AF710" s="15">
        <f t="shared" si="760"/>
        <v>0</v>
      </c>
      <c r="AG710" s="15">
        <f t="shared" si="760"/>
        <v>0</v>
      </c>
      <c r="AH710" s="15">
        <f t="shared" si="760"/>
        <v>0</v>
      </c>
      <c r="AI710" s="15">
        <f t="shared" si="760"/>
        <v>0</v>
      </c>
      <c r="AJ710" s="15">
        <f t="shared" si="760"/>
        <v>0</v>
      </c>
      <c r="AK710" s="15">
        <f t="shared" si="760"/>
        <v>0</v>
      </c>
      <c r="AL710" s="15">
        <f t="shared" si="760"/>
        <v>0</v>
      </c>
      <c r="AM710" s="15">
        <f t="shared" si="760"/>
        <v>0</v>
      </c>
      <c r="AN710" s="15">
        <f t="shared" si="760"/>
        <v>0</v>
      </c>
      <c r="AO710" s="15">
        <f t="shared" si="760"/>
        <v>0</v>
      </c>
      <c r="AP710" s="15">
        <f t="shared" si="760"/>
        <v>0</v>
      </c>
      <c r="AQ710" s="15">
        <f t="shared" si="760"/>
        <v>0</v>
      </c>
      <c r="AR710" s="15">
        <f t="shared" si="760"/>
        <v>0</v>
      </c>
      <c r="AT710" s="39" t="s">
        <v>192</v>
      </c>
      <c r="AU710" s="39" t="s">
        <v>57</v>
      </c>
      <c r="AV710" s="39" t="s">
        <v>57</v>
      </c>
      <c r="AW710" s="39" t="s">
        <v>57</v>
      </c>
      <c r="AX710" s="39" t="s">
        <v>57</v>
      </c>
      <c r="AY710" s="39" t="s">
        <v>57</v>
      </c>
      <c r="AZ710" s="39" t="s">
        <v>57</v>
      </c>
      <c r="BA710" s="39" t="s">
        <v>57</v>
      </c>
      <c r="BB710" s="39" t="s">
        <v>57</v>
      </c>
      <c r="BC710" s="39" t="s">
        <v>57</v>
      </c>
      <c r="BE710" s="8"/>
      <c r="BF710" s="8"/>
      <c r="BG710" s="8"/>
      <c r="BH710" s="8"/>
      <c r="BI710" s="8"/>
      <c r="BJ710" s="8"/>
      <c r="BK710" s="8"/>
      <c r="BL710" s="8"/>
      <c r="BM710" s="8"/>
      <c r="BN710" s="8"/>
    </row>
    <row r="711" spans="3:66" outlineLevel="1">
      <c r="D711" t="str">
        <f>INDEX($AT711:$BC711,MATCH(General!$F$14,$AT$4:$BC$4,0))</f>
        <v>Interest</v>
      </c>
      <c r="E711" s="11" t="str">
        <f>General!$F$16</f>
        <v>EUR</v>
      </c>
      <c r="F711" s="25">
        <f t="shared" si="759"/>
        <v>136800</v>
      </c>
      <c r="I711" s="15">
        <f>I706</f>
        <v>0</v>
      </c>
      <c r="J711" s="15">
        <f t="shared" ref="J711:AR711" si="761">J706</f>
        <v>0</v>
      </c>
      <c r="K711" s="15">
        <f t="shared" si="761"/>
        <v>14400</v>
      </c>
      <c r="L711" s="15">
        <f t="shared" si="761"/>
        <v>14400</v>
      </c>
      <c r="M711" s="15">
        <f t="shared" si="761"/>
        <v>14400</v>
      </c>
      <c r="N711" s="15">
        <f t="shared" si="761"/>
        <v>14400</v>
      </c>
      <c r="O711" s="15">
        <f t="shared" si="761"/>
        <v>14400</v>
      </c>
      <c r="P711" s="15">
        <f t="shared" si="761"/>
        <v>14400</v>
      </c>
      <c r="Q711" s="15">
        <f t="shared" si="761"/>
        <v>14400</v>
      </c>
      <c r="R711" s="15">
        <f t="shared" si="761"/>
        <v>14400</v>
      </c>
      <c r="S711" s="15">
        <f t="shared" si="761"/>
        <v>14400</v>
      </c>
      <c r="T711" s="15">
        <f t="shared" si="761"/>
        <v>7200</v>
      </c>
      <c r="U711" s="15">
        <f t="shared" si="761"/>
        <v>0</v>
      </c>
      <c r="V711" s="15">
        <f t="shared" si="761"/>
        <v>0</v>
      </c>
      <c r="W711" s="15">
        <f t="shared" si="761"/>
        <v>0</v>
      </c>
      <c r="X711" s="15">
        <f t="shared" si="761"/>
        <v>0</v>
      </c>
      <c r="Y711" s="15">
        <f t="shared" si="761"/>
        <v>0</v>
      </c>
      <c r="Z711" s="15">
        <f t="shared" si="761"/>
        <v>0</v>
      </c>
      <c r="AA711" s="15">
        <f t="shared" si="761"/>
        <v>0</v>
      </c>
      <c r="AB711" s="15">
        <f t="shared" si="761"/>
        <v>0</v>
      </c>
      <c r="AC711" s="15">
        <f t="shared" si="761"/>
        <v>0</v>
      </c>
      <c r="AD711" s="15">
        <f t="shared" si="761"/>
        <v>0</v>
      </c>
      <c r="AE711" s="15">
        <f t="shared" si="761"/>
        <v>0</v>
      </c>
      <c r="AF711" s="15">
        <f t="shared" si="761"/>
        <v>0</v>
      </c>
      <c r="AG711" s="15">
        <f t="shared" si="761"/>
        <v>0</v>
      </c>
      <c r="AH711" s="15">
        <f t="shared" si="761"/>
        <v>0</v>
      </c>
      <c r="AI711" s="15">
        <f t="shared" si="761"/>
        <v>0</v>
      </c>
      <c r="AJ711" s="15">
        <f t="shared" si="761"/>
        <v>0</v>
      </c>
      <c r="AK711" s="15">
        <f t="shared" si="761"/>
        <v>0</v>
      </c>
      <c r="AL711" s="15">
        <f t="shared" si="761"/>
        <v>0</v>
      </c>
      <c r="AM711" s="15">
        <f t="shared" si="761"/>
        <v>0</v>
      </c>
      <c r="AN711" s="15">
        <f t="shared" si="761"/>
        <v>0</v>
      </c>
      <c r="AO711" s="15">
        <f t="shared" si="761"/>
        <v>0</v>
      </c>
      <c r="AP711" s="15">
        <f t="shared" si="761"/>
        <v>0</v>
      </c>
      <c r="AQ711" s="15">
        <f t="shared" si="761"/>
        <v>0</v>
      </c>
      <c r="AR711" s="15">
        <f t="shared" si="761"/>
        <v>0</v>
      </c>
      <c r="AT711" s="39" t="s">
        <v>167</v>
      </c>
      <c r="AU711" s="39" t="s">
        <v>57</v>
      </c>
      <c r="AV711" s="39" t="s">
        <v>57</v>
      </c>
      <c r="AW711" s="39" t="s">
        <v>57</v>
      </c>
      <c r="AX711" s="39" t="s">
        <v>57</v>
      </c>
      <c r="AY711" s="39" t="s">
        <v>57</v>
      </c>
      <c r="AZ711" s="39" t="s">
        <v>57</v>
      </c>
      <c r="BA711" s="39" t="s">
        <v>57</v>
      </c>
      <c r="BB711" s="39" t="s">
        <v>57</v>
      </c>
      <c r="BC711" s="39" t="s">
        <v>57</v>
      </c>
      <c r="BE711" s="8"/>
      <c r="BF711" s="8"/>
      <c r="BG711" s="8"/>
      <c r="BH711" s="8"/>
      <c r="BI711" s="8"/>
      <c r="BJ711" s="8"/>
      <c r="BK711" s="8"/>
      <c r="BL711" s="8"/>
      <c r="BM711" s="8"/>
      <c r="BN711" s="8"/>
    </row>
    <row r="712" spans="3:66" outlineLevel="1">
      <c r="D712" t="str">
        <f>INDEX($AT712:$BC712,MATCH(General!$F$14,$AT$4:$BC$4,0))</f>
        <v>Preparation costs</v>
      </c>
      <c r="E712" s="11" t="str">
        <f>General!$F$16</f>
        <v>EUR</v>
      </c>
      <c r="F712" s="25">
        <f t="shared" si="759"/>
        <v>0</v>
      </c>
      <c r="I712" s="15">
        <f>(Config!$F$7+1=Config!I$15)*$F682</f>
        <v>0</v>
      </c>
      <c r="J712" s="15">
        <f>(Config!$F$7+1=Config!J$15)*$F682</f>
        <v>0</v>
      </c>
      <c r="K712" s="15">
        <f>(Config!$F$7+1=Config!K$15)*$F682</f>
        <v>0</v>
      </c>
      <c r="L712" s="15">
        <f>(Config!$F$7+1=Config!L$15)*$F682</f>
        <v>0</v>
      </c>
      <c r="M712" s="15">
        <f>(Config!$F$7+1=Config!M$15)*$F682</f>
        <v>0</v>
      </c>
      <c r="N712" s="15">
        <f>(Config!$F$7+1=Config!N$15)*$F682</f>
        <v>0</v>
      </c>
      <c r="O712" s="15">
        <f>(Config!$F$7+1=Config!O$15)*$F682</f>
        <v>0</v>
      </c>
      <c r="P712" s="15">
        <f>(Config!$F$7+1=Config!P$15)*$F682</f>
        <v>0</v>
      </c>
      <c r="Q712" s="15">
        <f>(Config!$F$7+1=Config!Q$15)*$F682</f>
        <v>0</v>
      </c>
      <c r="R712" s="15">
        <f>(Config!$F$7+1=Config!R$15)*$F682</f>
        <v>0</v>
      </c>
      <c r="S712" s="15">
        <f>(Config!$F$7+1=Config!S$15)*$F682</f>
        <v>0</v>
      </c>
      <c r="T712" s="15">
        <f>(Config!$F$7+1=Config!T$15)*$F682</f>
        <v>0</v>
      </c>
      <c r="U712" s="15">
        <f>(Config!$F$7+1=Config!U$15)*$F682</f>
        <v>0</v>
      </c>
      <c r="V712" s="15">
        <f>(Config!$F$7+1=Config!V$15)*$F682</f>
        <v>0</v>
      </c>
      <c r="W712" s="15">
        <f>(Config!$F$7+1=Config!W$15)*$F682</f>
        <v>0</v>
      </c>
      <c r="X712" s="15">
        <f>(Config!$F$7+1=Config!X$15)*$F682</f>
        <v>0</v>
      </c>
      <c r="Y712" s="15">
        <f>(Config!$F$7+1=Config!Y$15)*$F682</f>
        <v>0</v>
      </c>
      <c r="Z712" s="15">
        <f>(Config!$F$7+1=Config!Z$15)*$F682</f>
        <v>0</v>
      </c>
      <c r="AA712" s="15">
        <f>(Config!$F$7+1=Config!AA$15)*$F682</f>
        <v>0</v>
      </c>
      <c r="AB712" s="15">
        <f>(Config!$F$7+1=Config!AB$15)*$F682</f>
        <v>0</v>
      </c>
      <c r="AC712" s="15">
        <f>(Config!$F$7+1=Config!AC$15)*$F682</f>
        <v>0</v>
      </c>
      <c r="AD712" s="15">
        <f>(Config!$F$7+1=Config!AD$15)*$F682</f>
        <v>0</v>
      </c>
      <c r="AE712" s="15">
        <f>(Config!$F$7+1=Config!AE$15)*$F682</f>
        <v>0</v>
      </c>
      <c r="AF712" s="15">
        <f>(Config!$F$7+1=Config!AF$15)*$F682</f>
        <v>0</v>
      </c>
      <c r="AG712" s="15">
        <f>(Config!$F$7+1=Config!AG$15)*$F682</f>
        <v>0</v>
      </c>
      <c r="AH712" s="15">
        <f>(Config!$F$7+1=Config!AH$15)*$F682</f>
        <v>0</v>
      </c>
      <c r="AI712" s="15">
        <f>(Config!$F$7+1=Config!AI$15)*$F682</f>
        <v>0</v>
      </c>
      <c r="AJ712" s="15">
        <f>(Config!$F$7+1=Config!AJ$15)*$F682</f>
        <v>0</v>
      </c>
      <c r="AK712" s="15">
        <f>(Config!$F$7+1=Config!AK$15)*$F682</f>
        <v>0</v>
      </c>
      <c r="AL712" s="15">
        <f>(Config!$F$7+1=Config!AL$15)*$F682</f>
        <v>0</v>
      </c>
      <c r="AM712" s="15">
        <f>(Config!$F$7+1=Config!AM$15)*$F682</f>
        <v>0</v>
      </c>
      <c r="AN712" s="15">
        <f>(Config!$F$7+1=Config!AN$15)*$F682</f>
        <v>0</v>
      </c>
      <c r="AO712" s="15">
        <f>(Config!$F$7+1=Config!AO$15)*$F682</f>
        <v>0</v>
      </c>
      <c r="AP712" s="15">
        <f>(Config!$F$7+1=Config!AP$15)*$F682</f>
        <v>0</v>
      </c>
      <c r="AQ712" s="15">
        <f>(Config!$F$7+1=Config!AQ$15)*$F682</f>
        <v>0</v>
      </c>
      <c r="AR712" s="15">
        <f>(Config!$F$7+1=Config!AR$15)*$F682</f>
        <v>0</v>
      </c>
      <c r="AT712" s="39" t="s">
        <v>168</v>
      </c>
      <c r="AU712" s="39" t="s">
        <v>57</v>
      </c>
      <c r="AV712" s="39" t="s">
        <v>57</v>
      </c>
      <c r="AW712" s="39" t="s">
        <v>57</v>
      </c>
      <c r="AX712" s="39" t="s">
        <v>57</v>
      </c>
      <c r="AY712" s="39" t="s">
        <v>57</v>
      </c>
      <c r="AZ712" s="39" t="s">
        <v>57</v>
      </c>
      <c r="BA712" s="39" t="s">
        <v>57</v>
      </c>
      <c r="BB712" s="39" t="s">
        <v>57</v>
      </c>
      <c r="BC712" s="39" t="s">
        <v>57</v>
      </c>
      <c r="BE712" s="8"/>
      <c r="BF712" s="8"/>
      <c r="BG712" s="8"/>
      <c r="BH712" s="8"/>
      <c r="BI712" s="8"/>
      <c r="BJ712" s="8"/>
      <c r="BK712" s="8"/>
      <c r="BL712" s="8"/>
      <c r="BM712" s="8"/>
      <c r="BN712" s="8"/>
    </row>
    <row r="713" spans="3:66" outlineLevel="1">
      <c r="D713" t="str">
        <f>INDEX($AT713:$BC713,MATCH(General!$F$14,$AT$4:$BC$4,0))</f>
        <v>Other financial costs</v>
      </c>
      <c r="E713" s="11" t="str">
        <f>General!$F$16</f>
        <v>EUR</v>
      </c>
      <c r="F713" s="25">
        <f t="shared" si="759"/>
        <v>0</v>
      </c>
      <c r="I713" s="15">
        <f>$F686*Config!I$8*($F695&gt;=Config!I$10)</f>
        <v>0</v>
      </c>
      <c r="J713" s="15">
        <f>$F686*Config!J$8*($F695&gt;=Config!J$10)</f>
        <v>0</v>
      </c>
      <c r="K713" s="15">
        <f>$F686*Config!K$8*($F695&gt;=Config!K$10)</f>
        <v>0</v>
      </c>
      <c r="L713" s="15">
        <f>$F686*Config!L$8*($F695&gt;=Config!L$10)</f>
        <v>0</v>
      </c>
      <c r="M713" s="15">
        <f>$F686*Config!M$8*($F695&gt;=Config!M$10)</f>
        <v>0</v>
      </c>
      <c r="N713" s="15">
        <f>$F686*Config!N$8*($F695&gt;=Config!N$10)</f>
        <v>0</v>
      </c>
      <c r="O713" s="15">
        <f>$F686*Config!O$8*($F695&gt;=Config!O$10)</f>
        <v>0</v>
      </c>
      <c r="P713" s="15">
        <f>$F686*Config!P$8*($F695&gt;=Config!P$10)</f>
        <v>0</v>
      </c>
      <c r="Q713" s="15">
        <f>$F686*Config!Q$8*($F695&gt;=Config!Q$10)</f>
        <v>0</v>
      </c>
      <c r="R713" s="15">
        <f>$F686*Config!R$8*($F695&gt;=Config!R$10)</f>
        <v>0</v>
      </c>
      <c r="S713" s="15">
        <f>$F686*Config!S$8*($F695&gt;=Config!S$10)</f>
        <v>0</v>
      </c>
      <c r="T713" s="15">
        <f>$F686*Config!T$8*($F695&gt;=Config!T$10)</f>
        <v>0</v>
      </c>
      <c r="U713" s="15">
        <f>$F686*Config!U$8*($F695&gt;=Config!U$10)</f>
        <v>0</v>
      </c>
      <c r="V713" s="15">
        <f>$F686*Config!V$8*($F695&gt;=Config!V$10)</f>
        <v>0</v>
      </c>
      <c r="W713" s="15">
        <f>$F686*Config!W$8*($F695&gt;=Config!W$10)</f>
        <v>0</v>
      </c>
      <c r="X713" s="15">
        <f>$F686*Config!X$8*($F695&gt;=Config!X$10)</f>
        <v>0</v>
      </c>
      <c r="Y713" s="15">
        <f>$F686*Config!Y$8*($F695&gt;=Config!Y$10)</f>
        <v>0</v>
      </c>
      <c r="Z713" s="15">
        <f>$F686*Config!Z$8*($F695&gt;=Config!Z$10)</f>
        <v>0</v>
      </c>
      <c r="AA713" s="15">
        <f>$F686*Config!AA$8*($F695&gt;=Config!AA$10)</f>
        <v>0</v>
      </c>
      <c r="AB713" s="15">
        <f>$F686*Config!AB$8*($F695&gt;=Config!AB$10)</f>
        <v>0</v>
      </c>
      <c r="AC713" s="15">
        <f>$F686*Config!AC$8*($F695&gt;=Config!AC$10)</f>
        <v>0</v>
      </c>
      <c r="AD713" s="15">
        <f>$F686*Config!AD$8*($F695&gt;=Config!AD$10)</f>
        <v>0</v>
      </c>
      <c r="AE713" s="15">
        <f>$F686*Config!AE$8*($F695&gt;=Config!AE$10)</f>
        <v>0</v>
      </c>
      <c r="AF713" s="15">
        <f>$F686*Config!AF$8*($F695&gt;=Config!AF$10)</f>
        <v>0</v>
      </c>
      <c r="AG713" s="15">
        <f>$F686*Config!AG$8*($F695&gt;=Config!AG$10)</f>
        <v>0</v>
      </c>
      <c r="AH713" s="15">
        <f>$F686*Config!AH$8*($F695&gt;=Config!AH$10)</f>
        <v>0</v>
      </c>
      <c r="AI713" s="15">
        <f>$F686*Config!AI$8*($F695&gt;=Config!AI$10)</f>
        <v>0</v>
      </c>
      <c r="AJ713" s="15">
        <f>$F686*Config!AJ$8*($F695&gt;=Config!AJ$10)</f>
        <v>0</v>
      </c>
      <c r="AK713" s="15">
        <f>$F686*Config!AK$8*($F695&gt;=Config!AK$10)</f>
        <v>0</v>
      </c>
      <c r="AL713" s="15">
        <f>$F686*Config!AL$8*($F695&gt;=Config!AL$10)</f>
        <v>0</v>
      </c>
      <c r="AM713" s="15">
        <f>$F686*Config!AM$8*($F695&gt;=Config!AM$10)</f>
        <v>0</v>
      </c>
      <c r="AN713" s="15">
        <f>$F686*Config!AN$8*($F695&gt;=Config!AN$10)</f>
        <v>0</v>
      </c>
      <c r="AO713" s="15">
        <f>$F686*Config!AO$8*($F695&gt;=Config!AO$10)</f>
        <v>0</v>
      </c>
      <c r="AP713" s="15">
        <f>$F686*Config!AP$8*($F695&gt;=Config!AP$10)</f>
        <v>0</v>
      </c>
      <c r="AQ713" s="15">
        <f>$F686*Config!AQ$8*($F695&gt;=Config!AQ$10)</f>
        <v>0</v>
      </c>
      <c r="AR713" s="15">
        <f>$F686*Config!AR$8*($F695&gt;=Config!AR$10)</f>
        <v>0</v>
      </c>
      <c r="AT713" s="39" t="s">
        <v>169</v>
      </c>
      <c r="AU713" s="39" t="s">
        <v>57</v>
      </c>
      <c r="AV713" s="39" t="s">
        <v>57</v>
      </c>
      <c r="AW713" s="39" t="s">
        <v>57</v>
      </c>
      <c r="AX713" s="39" t="s">
        <v>57</v>
      </c>
      <c r="AY713" s="39" t="s">
        <v>57</v>
      </c>
      <c r="AZ713" s="39" t="s">
        <v>57</v>
      </c>
      <c r="BA713" s="39" t="s">
        <v>57</v>
      </c>
      <c r="BB713" s="39" t="s">
        <v>57</v>
      </c>
      <c r="BC713" s="39" t="s">
        <v>57</v>
      </c>
      <c r="BE713" s="8"/>
      <c r="BF713" s="8"/>
      <c r="BG713" s="8"/>
      <c r="BH713" s="8"/>
      <c r="BI713" s="8"/>
      <c r="BJ713" s="8"/>
      <c r="BK713" s="8"/>
      <c r="BL713" s="8"/>
      <c r="BM713" s="8"/>
      <c r="BN713" s="8"/>
    </row>
    <row r="714" spans="3:66" outlineLevel="1">
      <c r="E714" s="11"/>
    </row>
    <row r="715" spans="3:66" outlineLevel="1">
      <c r="C715" s="6" t="str">
        <f>INDEX($AT715:$BC715,MATCH(General!$F$14,$AT$4:$BC$4,0))</f>
        <v>EPC + Own funds + Grant + Loan</v>
      </c>
      <c r="D715" s="6"/>
      <c r="E715" s="13"/>
      <c r="F715" s="6"/>
      <c r="G715" s="6"/>
      <c r="H715" s="6"/>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c r="AG715" s="14"/>
      <c r="AH715" s="14"/>
      <c r="AI715" s="14"/>
      <c r="AJ715" s="14"/>
      <c r="AK715" s="14"/>
      <c r="AL715" s="14"/>
      <c r="AM715" s="14"/>
      <c r="AN715" s="14"/>
      <c r="AO715" s="14"/>
      <c r="AP715" s="14"/>
      <c r="AQ715" s="14"/>
      <c r="AR715" s="14"/>
      <c r="AT715" s="39" t="s">
        <v>551</v>
      </c>
      <c r="AU715" s="39" t="s">
        <v>57</v>
      </c>
      <c r="AV715" s="39" t="s">
        <v>57</v>
      </c>
      <c r="AW715" s="39" t="s">
        <v>57</v>
      </c>
      <c r="AX715" s="39" t="s">
        <v>57</v>
      </c>
      <c r="AY715" s="39" t="s">
        <v>57</v>
      </c>
      <c r="AZ715" s="39" t="s">
        <v>57</v>
      </c>
      <c r="BA715" s="39" t="s">
        <v>57</v>
      </c>
      <c r="BB715" s="39" t="s">
        <v>57</v>
      </c>
      <c r="BC715" s="39" t="s">
        <v>57</v>
      </c>
    </row>
    <row r="716" spans="3:66" outlineLevel="1">
      <c r="E716" s="11"/>
    </row>
    <row r="717" spans="3:66" outlineLevel="1">
      <c r="D717" s="2" t="str">
        <f>INDEX($AT717:$BC717,MATCH(General!$F$14,$AT$4:$BC$4,0))</f>
        <v>Preparation costs related to the type of financing</v>
      </c>
      <c r="E717" s="17" t="str">
        <f>General!$F$16</f>
        <v>EUR</v>
      </c>
      <c r="F717" s="28">
        <f>SUM(F718:F720)</f>
        <v>20000</v>
      </c>
      <c r="AT717" s="39" t="s">
        <v>91</v>
      </c>
      <c r="AU717" s="39" t="s">
        <v>57</v>
      </c>
      <c r="AV717" s="39" t="s">
        <v>57</v>
      </c>
      <c r="AW717" s="39" t="s">
        <v>57</v>
      </c>
      <c r="AX717" s="39" t="s">
        <v>57</v>
      </c>
      <c r="AY717" s="39" t="s">
        <v>57</v>
      </c>
      <c r="AZ717" s="39" t="s">
        <v>57</v>
      </c>
      <c r="BA717" s="39" t="s">
        <v>57</v>
      </c>
      <c r="BB717" s="39" t="s">
        <v>57</v>
      </c>
      <c r="BC717" s="39" t="s">
        <v>57</v>
      </c>
      <c r="BE717" s="8"/>
      <c r="BF717" s="8"/>
      <c r="BG717" s="8"/>
      <c r="BH717" s="8"/>
      <c r="BI717" s="8"/>
      <c r="BJ717" s="8"/>
      <c r="BK717" s="8"/>
      <c r="BL717" s="8"/>
      <c r="BM717" s="8"/>
      <c r="BN717" s="8"/>
    </row>
    <row r="718" spans="3:66" outlineLevel="1">
      <c r="D718" t="str">
        <f>INDEX($AT718:$BC718,MATCH(General!$F$14,$AT$4:$BC$4,0))</f>
        <v>Project management and reporting</v>
      </c>
      <c r="E718" s="11" t="str">
        <f>General!$F$16</f>
        <v>EUR</v>
      </c>
      <c r="F718" s="105">
        <f>Fin!F109</f>
        <v>10000</v>
      </c>
      <c r="AT718" s="39" t="s">
        <v>147</v>
      </c>
      <c r="AU718" s="39" t="s">
        <v>57</v>
      </c>
      <c r="AV718" s="39" t="s">
        <v>57</v>
      </c>
      <c r="AW718" s="39" t="s">
        <v>57</v>
      </c>
      <c r="AX718" s="39" t="s">
        <v>57</v>
      </c>
      <c r="AY718" s="39" t="s">
        <v>57</v>
      </c>
      <c r="AZ718" s="39" t="s">
        <v>57</v>
      </c>
      <c r="BA718" s="39" t="s">
        <v>57</v>
      </c>
      <c r="BB718" s="39" t="s">
        <v>57</v>
      </c>
      <c r="BC718" s="39" t="s">
        <v>57</v>
      </c>
      <c r="BE718" s="8"/>
      <c r="BF718" s="8"/>
      <c r="BG718" s="8"/>
      <c r="BH718" s="8"/>
      <c r="BI718" s="8"/>
      <c r="BJ718" s="8"/>
      <c r="BK718" s="8"/>
      <c r="BL718" s="8"/>
      <c r="BM718" s="8"/>
      <c r="BN718" s="8"/>
    </row>
    <row r="719" spans="3:66" outlineLevel="1">
      <c r="D719" t="str">
        <f>INDEX($AT719:$BC719,MATCH(General!$F$14,$AT$4:$BC$4,0))</f>
        <v>Investment plan with socioeconomic assessment</v>
      </c>
      <c r="E719" s="11" t="str">
        <f>General!$F$16</f>
        <v>EUR</v>
      </c>
      <c r="F719" s="105">
        <f>Fin!F110</f>
        <v>0</v>
      </c>
      <c r="AT719" s="39" t="s">
        <v>166</v>
      </c>
      <c r="AU719" s="39" t="s">
        <v>57</v>
      </c>
      <c r="AV719" s="39" t="s">
        <v>57</v>
      </c>
      <c r="AW719" s="39" t="s">
        <v>57</v>
      </c>
      <c r="AX719" s="39" t="s">
        <v>57</v>
      </c>
      <c r="AY719" s="39" t="s">
        <v>57</v>
      </c>
      <c r="AZ719" s="39" t="s">
        <v>57</v>
      </c>
      <c r="BA719" s="39" t="s">
        <v>57</v>
      </c>
      <c r="BB719" s="39" t="s">
        <v>57</v>
      </c>
      <c r="BC719" s="39" t="s">
        <v>57</v>
      </c>
      <c r="BE719" s="8"/>
      <c r="BF719" s="8"/>
      <c r="BG719" s="8"/>
      <c r="BH719" s="8"/>
      <c r="BI719" s="8"/>
      <c r="BJ719" s="8"/>
      <c r="BK719" s="8"/>
      <c r="BL719" s="8"/>
      <c r="BM719" s="8"/>
      <c r="BN719" s="8"/>
    </row>
    <row r="720" spans="3:66" outlineLevel="1">
      <c r="D720" t="str">
        <f>INDEX($AT720:$BC720,MATCH(General!$F$14,$AT$4:$BC$4,0))</f>
        <v>Other costs</v>
      </c>
      <c r="E720" s="11" t="str">
        <f>General!$F$16</f>
        <v>EUR</v>
      </c>
      <c r="F720" s="105">
        <f>Fin!F111</f>
        <v>10000</v>
      </c>
      <c r="AT720" s="39" t="s">
        <v>94</v>
      </c>
      <c r="AU720" s="39" t="s">
        <v>57</v>
      </c>
      <c r="AV720" s="39" t="s">
        <v>57</v>
      </c>
      <c r="AW720" s="39" t="s">
        <v>57</v>
      </c>
      <c r="AX720" s="39" t="s">
        <v>57</v>
      </c>
      <c r="AY720" s="39" t="s">
        <v>57</v>
      </c>
      <c r="AZ720" s="39" t="s">
        <v>57</v>
      </c>
      <c r="BA720" s="39" t="s">
        <v>57</v>
      </c>
      <c r="BB720" s="39" t="s">
        <v>57</v>
      </c>
      <c r="BC720" s="39" t="s">
        <v>57</v>
      </c>
      <c r="BE720" s="8"/>
      <c r="BF720" s="8"/>
      <c r="BG720" s="8"/>
      <c r="BH720" s="8"/>
      <c r="BI720" s="8"/>
      <c r="BJ720" s="8"/>
      <c r="BK720" s="8"/>
      <c r="BL720" s="8"/>
      <c r="BM720" s="8"/>
      <c r="BN720" s="8"/>
    </row>
    <row r="721" spans="4:66" outlineLevel="1">
      <c r="E721" s="11"/>
    </row>
    <row r="722" spans="4:66" outlineLevel="1">
      <c r="D722" s="2" t="str">
        <f>INDEX($AT722:$BC722,MATCH(General!$F$14,$AT$4:$BC$4,0))</f>
        <v>Financing conditions</v>
      </c>
      <c r="E722" s="11"/>
      <c r="AT722" s="39" t="s">
        <v>162</v>
      </c>
      <c r="AU722" s="39" t="s">
        <v>57</v>
      </c>
      <c r="AV722" s="39" t="s">
        <v>57</v>
      </c>
      <c r="AW722" s="39" t="s">
        <v>57</v>
      </c>
      <c r="AX722" s="39" t="s">
        <v>57</v>
      </c>
      <c r="AY722" s="39" t="s">
        <v>57</v>
      </c>
      <c r="AZ722" s="39" t="s">
        <v>57</v>
      </c>
      <c r="BA722" s="39" t="s">
        <v>57</v>
      </c>
      <c r="BB722" s="39" t="s">
        <v>57</v>
      </c>
      <c r="BC722" s="39" t="s">
        <v>57</v>
      </c>
    </row>
    <row r="723" spans="4:66" outlineLevel="1">
      <c r="D723" t="str">
        <f>INDEX($AT723:$BC723,MATCH(General!$F$14,$AT$4:$BC$4,0))</f>
        <v>Own funds</v>
      </c>
      <c r="E723" s="11"/>
      <c r="AT723" s="39" t="s">
        <v>93</v>
      </c>
      <c r="AU723" s="39" t="s">
        <v>57</v>
      </c>
      <c r="AV723" s="39" t="s">
        <v>57</v>
      </c>
      <c r="AW723" s="39" t="s">
        <v>57</v>
      </c>
      <c r="AX723" s="39" t="s">
        <v>57</v>
      </c>
      <c r="AY723" s="39" t="s">
        <v>57</v>
      </c>
      <c r="AZ723" s="39" t="s">
        <v>57</v>
      </c>
      <c r="BA723" s="39" t="s">
        <v>57</v>
      </c>
      <c r="BB723" s="39" t="s">
        <v>57</v>
      </c>
      <c r="BC723" s="39" t="s">
        <v>57</v>
      </c>
    </row>
    <row r="724" spans="4:66" ht="12" outlineLevel="1">
      <c r="D724" s="21" t="str">
        <f>INDEX($AT724:$BC724,MATCH(General!$F$14,$AT$4:$BC$4,0))</f>
        <v>Entity granting a financing</v>
      </c>
      <c r="E724" s="18" t="str">
        <f>INDEX($BC724:$BL724,MATCH(General!$F$14,$BC$4:$BL$4,0))</f>
        <v>text</v>
      </c>
      <c r="F724" s="111" t="str">
        <f>Fin!F114</f>
        <v>Private</v>
      </c>
      <c r="AT724" s="39" t="s">
        <v>170</v>
      </c>
      <c r="AU724" s="39" t="s">
        <v>57</v>
      </c>
      <c r="AV724" s="39" t="s">
        <v>57</v>
      </c>
      <c r="AW724" s="39" t="s">
        <v>57</v>
      </c>
      <c r="AX724" s="39" t="s">
        <v>57</v>
      </c>
      <c r="AY724" s="39" t="s">
        <v>57</v>
      </c>
      <c r="AZ724" s="39" t="s">
        <v>57</v>
      </c>
      <c r="BA724" s="39" t="s">
        <v>57</v>
      </c>
      <c r="BB724" s="39" t="s">
        <v>57</v>
      </c>
      <c r="BC724" s="39" t="s">
        <v>57</v>
      </c>
      <c r="BE724" s="39" t="s">
        <v>107</v>
      </c>
      <c r="BF724" s="39" t="s">
        <v>199</v>
      </c>
      <c r="BG724" s="39" t="s">
        <v>57</v>
      </c>
      <c r="BH724" s="39" t="s">
        <v>57</v>
      </c>
      <c r="BI724" s="39" t="s">
        <v>57</v>
      </c>
      <c r="BJ724" s="39" t="s">
        <v>57</v>
      </c>
      <c r="BK724" s="39" t="s">
        <v>57</v>
      </c>
      <c r="BL724" s="39" t="s">
        <v>57</v>
      </c>
      <c r="BM724" s="39" t="s">
        <v>57</v>
      </c>
      <c r="BN724" s="39" t="s">
        <v>57</v>
      </c>
    </row>
    <row r="725" spans="4:66" outlineLevel="1">
      <c r="D725" t="str">
        <f>INDEX($AT725:$BC725,MATCH(General!$F$14,$AT$4:$BC$4,0))</f>
        <v>Grant</v>
      </c>
      <c r="E725" s="11"/>
      <c r="AT725" s="39" t="s">
        <v>149</v>
      </c>
      <c r="AU725" s="39" t="s">
        <v>57</v>
      </c>
      <c r="AV725" s="39" t="s">
        <v>57</v>
      </c>
      <c r="AW725" s="39" t="s">
        <v>57</v>
      </c>
      <c r="AX725" s="39" t="s">
        <v>57</v>
      </c>
      <c r="AY725" s="39" t="s">
        <v>57</v>
      </c>
      <c r="AZ725" s="39" t="s">
        <v>57</v>
      </c>
      <c r="BA725" s="39" t="s">
        <v>57</v>
      </c>
      <c r="BB725" s="39" t="s">
        <v>57</v>
      </c>
      <c r="BC725" s="39" t="s">
        <v>57</v>
      </c>
    </row>
    <row r="726" spans="4:66" ht="12" outlineLevel="1">
      <c r="D726" s="21" t="str">
        <f>INDEX($AT726:$BC726,MATCH(General!$F$14,$AT$4:$BC$4,0))</f>
        <v>Entity granting a financing</v>
      </c>
      <c r="E726" s="18" t="str">
        <f>INDEX($BC726:$BL726,MATCH(General!$F$14,$BC$4:$BL$4,0))</f>
        <v>text</v>
      </c>
      <c r="F726" s="111" t="str">
        <f>Fin!F116</f>
        <v>Public</v>
      </c>
      <c r="AT726" s="39" t="s">
        <v>170</v>
      </c>
      <c r="AU726" s="39" t="s">
        <v>57</v>
      </c>
      <c r="AV726" s="39" t="s">
        <v>57</v>
      </c>
      <c r="AW726" s="39" t="s">
        <v>57</v>
      </c>
      <c r="AX726" s="39" t="s">
        <v>57</v>
      </c>
      <c r="AY726" s="39" t="s">
        <v>57</v>
      </c>
      <c r="AZ726" s="39" t="s">
        <v>57</v>
      </c>
      <c r="BA726" s="39" t="s">
        <v>57</v>
      </c>
      <c r="BB726" s="39" t="s">
        <v>57</v>
      </c>
      <c r="BC726" s="39" t="s">
        <v>57</v>
      </c>
      <c r="BE726" s="39" t="s">
        <v>107</v>
      </c>
      <c r="BF726" s="39" t="s">
        <v>199</v>
      </c>
      <c r="BG726" s="39" t="s">
        <v>57</v>
      </c>
      <c r="BH726" s="39" t="s">
        <v>57</v>
      </c>
      <c r="BI726" s="39" t="s">
        <v>57</v>
      </c>
      <c r="BJ726" s="39" t="s">
        <v>57</v>
      </c>
      <c r="BK726" s="39" t="s">
        <v>57</v>
      </c>
      <c r="BL726" s="39" t="s">
        <v>57</v>
      </c>
      <c r="BM726" s="39" t="s">
        <v>57</v>
      </c>
      <c r="BN726" s="39" t="s">
        <v>57</v>
      </c>
    </row>
    <row r="727" spans="4:66" ht="12" outlineLevel="1">
      <c r="D727" s="21" t="str">
        <f>INDEX($AT727:$BC727,MATCH(General!$F$14,$AT$4:$BC$4,0))</f>
        <v>Is public investment financed with EU funds?</v>
      </c>
      <c r="E727" s="18" t="str">
        <f>INDEX($BC727:$BL727,MATCH(General!$F$14,$BC$4:$BL$4,0))</f>
        <v>text</v>
      </c>
      <c r="F727" s="111" t="str">
        <f>Fin!F117</f>
        <v>Yes</v>
      </c>
      <c r="AT727" s="39" t="s">
        <v>454</v>
      </c>
      <c r="AU727" s="39" t="s">
        <v>57</v>
      </c>
      <c r="AV727" s="39" t="s">
        <v>57</v>
      </c>
      <c r="AW727" s="39" t="s">
        <v>57</v>
      </c>
      <c r="AX727" s="39" t="s">
        <v>57</v>
      </c>
      <c r="AY727" s="39" t="s">
        <v>57</v>
      </c>
      <c r="AZ727" s="39" t="s">
        <v>57</v>
      </c>
      <c r="BA727" s="39" t="s">
        <v>57</v>
      </c>
      <c r="BB727" s="39" t="s">
        <v>57</v>
      </c>
      <c r="BC727" s="39" t="s">
        <v>57</v>
      </c>
      <c r="BE727" s="39" t="s">
        <v>107</v>
      </c>
      <c r="BF727" s="39" t="s">
        <v>199</v>
      </c>
      <c r="BG727" s="39" t="s">
        <v>57</v>
      </c>
      <c r="BH727" s="39" t="s">
        <v>57</v>
      </c>
      <c r="BI727" s="39" t="s">
        <v>57</v>
      </c>
      <c r="BJ727" s="39" t="s">
        <v>57</v>
      </c>
      <c r="BK727" s="39" t="s">
        <v>57</v>
      </c>
      <c r="BL727" s="39" t="s">
        <v>57</v>
      </c>
      <c r="BM727" s="39" t="s">
        <v>57</v>
      </c>
      <c r="BN727" s="39" t="s">
        <v>57</v>
      </c>
    </row>
    <row r="728" spans="4:66" ht="12" outlineLevel="1">
      <c r="D728" s="21" t="str">
        <f>INDEX($AT728:$BC728,MATCH(General!$F$14,$AT$4:$BC$4,0))</f>
        <v>Co-financing rate of eligible project costs</v>
      </c>
      <c r="E728" s="18" t="str">
        <f>INDEX($BC728:$BL728,MATCH(General!$F$14,$BC$4:$BL$4,0))</f>
        <v>%</v>
      </c>
      <c r="F728" s="109">
        <f>Fin!F118</f>
        <v>0.3</v>
      </c>
      <c r="AT728" s="39" t="s">
        <v>92</v>
      </c>
      <c r="AU728" s="39" t="s">
        <v>57</v>
      </c>
      <c r="AV728" s="39" t="s">
        <v>57</v>
      </c>
      <c r="AW728" s="39" t="s">
        <v>57</v>
      </c>
      <c r="AX728" s="39" t="s">
        <v>57</v>
      </c>
      <c r="AY728" s="39" t="s">
        <v>57</v>
      </c>
      <c r="AZ728" s="39" t="s">
        <v>57</v>
      </c>
      <c r="BA728" s="39" t="s">
        <v>57</v>
      </c>
      <c r="BB728" s="39" t="s">
        <v>57</v>
      </c>
      <c r="BC728" s="39" t="s">
        <v>57</v>
      </c>
      <c r="BE728" s="39" t="s">
        <v>21</v>
      </c>
      <c r="BF728" s="39" t="s">
        <v>21</v>
      </c>
      <c r="BG728" s="39" t="s">
        <v>57</v>
      </c>
      <c r="BH728" s="39" t="s">
        <v>57</v>
      </c>
      <c r="BI728" s="39" t="s">
        <v>57</v>
      </c>
      <c r="BJ728" s="39" t="s">
        <v>57</v>
      </c>
      <c r="BK728" s="39" t="s">
        <v>57</v>
      </c>
      <c r="BL728" s="39" t="s">
        <v>57</v>
      </c>
      <c r="BM728" s="39" t="s">
        <v>57</v>
      </c>
      <c r="BN728" s="39" t="s">
        <v>57</v>
      </c>
    </row>
    <row r="729" spans="4:66" outlineLevel="1">
      <c r="D729" t="str">
        <f>INDEX($AT729:$BC729,MATCH(General!$F$14,$AT$4:$BC$4,0))</f>
        <v>Loan</v>
      </c>
      <c r="E729" s="11"/>
      <c r="AT729" s="39" t="s">
        <v>566</v>
      </c>
      <c r="AU729" s="39" t="s">
        <v>57</v>
      </c>
      <c r="AV729" s="39" t="s">
        <v>57</v>
      </c>
      <c r="AW729" s="39" t="s">
        <v>57</v>
      </c>
      <c r="AX729" s="39" t="s">
        <v>57</v>
      </c>
      <c r="AY729" s="39" t="s">
        <v>57</v>
      </c>
      <c r="AZ729" s="39" t="s">
        <v>57</v>
      </c>
      <c r="BA729" s="39" t="s">
        <v>57</v>
      </c>
      <c r="BB729" s="39" t="s">
        <v>57</v>
      </c>
      <c r="BC729" s="39" t="s">
        <v>57</v>
      </c>
    </row>
    <row r="730" spans="4:66" ht="12" outlineLevel="1">
      <c r="D730" s="21" t="str">
        <f>INDEX($AT730:$BC730,MATCH(General!$F$14,$AT$4:$BC$4,0))</f>
        <v>Entity granting a financing</v>
      </c>
      <c r="E730" s="18" t="str">
        <f>INDEX($BC730:$BL730,MATCH(General!$F$14,$BC$4:$BL$4,0))</f>
        <v>text</v>
      </c>
      <c r="F730" s="111" t="str">
        <f>Fin!F120</f>
        <v>Private</v>
      </c>
      <c r="AT730" s="39" t="s">
        <v>170</v>
      </c>
      <c r="AU730" s="39" t="s">
        <v>57</v>
      </c>
      <c r="AV730" s="39" t="s">
        <v>57</v>
      </c>
      <c r="AW730" s="39" t="s">
        <v>57</v>
      </c>
      <c r="AX730" s="39" t="s">
        <v>57</v>
      </c>
      <c r="AY730" s="39" t="s">
        <v>57</v>
      </c>
      <c r="AZ730" s="39" t="s">
        <v>57</v>
      </c>
      <c r="BA730" s="39" t="s">
        <v>57</v>
      </c>
      <c r="BB730" s="39" t="s">
        <v>57</v>
      </c>
      <c r="BC730" s="39" t="s">
        <v>57</v>
      </c>
      <c r="BE730" s="39" t="s">
        <v>107</v>
      </c>
      <c r="BF730" s="39" t="s">
        <v>199</v>
      </c>
      <c r="BG730" s="39" t="s">
        <v>57</v>
      </c>
      <c r="BH730" s="39" t="s">
        <v>57</v>
      </c>
      <c r="BI730" s="39" t="s">
        <v>57</v>
      </c>
      <c r="BJ730" s="39" t="s">
        <v>57</v>
      </c>
      <c r="BK730" s="39" t="s">
        <v>57</v>
      </c>
      <c r="BL730" s="39" t="s">
        <v>57</v>
      </c>
      <c r="BM730" s="39" t="s">
        <v>57</v>
      </c>
      <c r="BN730" s="39" t="s">
        <v>57</v>
      </c>
    </row>
    <row r="731" spans="4:66" ht="12" outlineLevel="1">
      <c r="D731" s="21" t="str">
        <f>INDEX($AT731:$BC731,MATCH(General!$F$14,$AT$4:$BC$4,0))</f>
        <v>Is public investment financed with EU funds?</v>
      </c>
      <c r="E731" s="18" t="str">
        <f>INDEX($BC731:$BL731,MATCH(General!$F$14,$BC$4:$BL$4,0))</f>
        <v>text</v>
      </c>
      <c r="F731" s="111" t="str">
        <f>Fin!F121</f>
        <v>No</v>
      </c>
      <c r="AT731" s="39" t="s">
        <v>454</v>
      </c>
      <c r="AU731" s="39" t="s">
        <v>57</v>
      </c>
      <c r="AV731" s="39" t="s">
        <v>57</v>
      </c>
      <c r="AW731" s="39" t="s">
        <v>57</v>
      </c>
      <c r="AX731" s="39" t="s">
        <v>57</v>
      </c>
      <c r="AY731" s="39" t="s">
        <v>57</v>
      </c>
      <c r="AZ731" s="39" t="s">
        <v>57</v>
      </c>
      <c r="BA731" s="39" t="s">
        <v>57</v>
      </c>
      <c r="BB731" s="39" t="s">
        <v>57</v>
      </c>
      <c r="BC731" s="39" t="s">
        <v>57</v>
      </c>
      <c r="BE731" s="39" t="s">
        <v>107</v>
      </c>
      <c r="BF731" s="39" t="s">
        <v>199</v>
      </c>
      <c r="BG731" s="39" t="s">
        <v>57</v>
      </c>
      <c r="BH731" s="39" t="s">
        <v>57</v>
      </c>
      <c r="BI731" s="39" t="s">
        <v>57</v>
      </c>
      <c r="BJ731" s="39" t="s">
        <v>57</v>
      </c>
      <c r="BK731" s="39" t="s">
        <v>57</v>
      </c>
      <c r="BL731" s="39" t="s">
        <v>57</v>
      </c>
      <c r="BM731" s="39" t="s">
        <v>57</v>
      </c>
      <c r="BN731" s="39" t="s">
        <v>57</v>
      </c>
    </row>
    <row r="732" spans="4:66" ht="12" outlineLevel="1">
      <c r="D732" s="21" t="str">
        <f>INDEX($AT732:$BC732,MATCH(General!$F$14,$AT$4:$BC$4,0))</f>
        <v>Contribution in total CAPEX</v>
      </c>
      <c r="E732" s="18" t="str">
        <f>INDEX($BC732:$BL732,MATCH(General!$F$14,$BC$4:$BL$4,0))</f>
        <v>%</v>
      </c>
      <c r="F732" s="109">
        <f>Fin!F122</f>
        <v>0.3</v>
      </c>
      <c r="AT732" s="39" t="s">
        <v>552</v>
      </c>
      <c r="AU732" s="39" t="s">
        <v>57</v>
      </c>
      <c r="AV732" s="39" t="s">
        <v>57</v>
      </c>
      <c r="AW732" s="39" t="s">
        <v>57</v>
      </c>
      <c r="AX732" s="39" t="s">
        <v>57</v>
      </c>
      <c r="AY732" s="39" t="s">
        <v>57</v>
      </c>
      <c r="AZ732" s="39" t="s">
        <v>57</v>
      </c>
      <c r="BA732" s="39" t="s">
        <v>57</v>
      </c>
      <c r="BB732" s="39" t="s">
        <v>57</v>
      </c>
      <c r="BC732" s="39" t="s">
        <v>57</v>
      </c>
      <c r="BE732" s="39" t="s">
        <v>21</v>
      </c>
      <c r="BF732" s="39" t="s">
        <v>21</v>
      </c>
      <c r="BG732" s="39" t="s">
        <v>57</v>
      </c>
      <c r="BH732" s="39" t="s">
        <v>57</v>
      </c>
      <c r="BI732" s="39" t="s">
        <v>57</v>
      </c>
      <c r="BJ732" s="39" t="s">
        <v>57</v>
      </c>
      <c r="BK732" s="39" t="s">
        <v>57</v>
      </c>
      <c r="BL732" s="39" t="s">
        <v>57</v>
      </c>
      <c r="BM732" s="39" t="s">
        <v>57</v>
      </c>
      <c r="BN732" s="39" t="s">
        <v>57</v>
      </c>
    </row>
    <row r="733" spans="4:66" ht="12" outlineLevel="1">
      <c r="D733" s="21" t="str">
        <f>INDEX($AT733:$BC733,MATCH(General!$F$14,$AT$4:$BC$4,0))</f>
        <v>Interest rate per annum</v>
      </c>
      <c r="E733" s="18" t="str">
        <f>INDEX($BC733:$BL733,MATCH(General!$F$14,$BC$4:$BL$4,0))</f>
        <v>%</v>
      </c>
      <c r="F733" s="109">
        <f>Fin!F123</f>
        <v>0.05</v>
      </c>
      <c r="AT733" s="39" t="s">
        <v>156</v>
      </c>
      <c r="AU733" s="39" t="s">
        <v>57</v>
      </c>
      <c r="AV733" s="39" t="s">
        <v>57</v>
      </c>
      <c r="AW733" s="39" t="s">
        <v>57</v>
      </c>
      <c r="AX733" s="39" t="s">
        <v>57</v>
      </c>
      <c r="AY733" s="39" t="s">
        <v>57</v>
      </c>
      <c r="AZ733" s="39" t="s">
        <v>57</v>
      </c>
      <c r="BA733" s="39" t="s">
        <v>57</v>
      </c>
      <c r="BB733" s="39" t="s">
        <v>57</v>
      </c>
      <c r="BC733" s="39" t="s">
        <v>57</v>
      </c>
      <c r="BE733" s="39" t="s">
        <v>21</v>
      </c>
      <c r="BF733" s="39" t="s">
        <v>21</v>
      </c>
      <c r="BG733" s="39" t="s">
        <v>57</v>
      </c>
      <c r="BH733" s="39" t="s">
        <v>57</v>
      </c>
      <c r="BI733" s="39" t="s">
        <v>57</v>
      </c>
      <c r="BJ733" s="39" t="s">
        <v>57</v>
      </c>
      <c r="BK733" s="39" t="s">
        <v>57</v>
      </c>
      <c r="BL733" s="39" t="s">
        <v>57</v>
      </c>
      <c r="BM733" s="39" t="s">
        <v>57</v>
      </c>
      <c r="BN733" s="39" t="s">
        <v>57</v>
      </c>
    </row>
    <row r="734" spans="4:66" ht="12" outlineLevel="1">
      <c r="D734" s="21" t="str">
        <f>INDEX($AT734:$BC734,MATCH(General!$F$14,$AT$4:$BC$4,0))</f>
        <v>Tenor</v>
      </c>
      <c r="E734" s="18" t="str">
        <f>INDEX($BC734:$BL734,MATCH(General!$F$14,$BC$4:$BL$4,0))</f>
        <v>years</v>
      </c>
      <c r="F734" s="111">
        <f>Fin!F124</f>
        <v>10</v>
      </c>
      <c r="AT734" s="39" t="s">
        <v>152</v>
      </c>
      <c r="AU734" s="39" t="s">
        <v>57</v>
      </c>
      <c r="AV734" s="39" t="s">
        <v>57</v>
      </c>
      <c r="AW734" s="39" t="s">
        <v>57</v>
      </c>
      <c r="AX734" s="39" t="s">
        <v>57</v>
      </c>
      <c r="AY734" s="39" t="s">
        <v>57</v>
      </c>
      <c r="AZ734" s="39" t="s">
        <v>57</v>
      </c>
      <c r="BA734" s="39" t="s">
        <v>57</v>
      </c>
      <c r="BB734" s="39" t="s">
        <v>57</v>
      </c>
      <c r="BC734" s="39" t="s">
        <v>57</v>
      </c>
      <c r="BE734" s="39" t="s">
        <v>96</v>
      </c>
      <c r="BF734" s="39" t="s">
        <v>146</v>
      </c>
      <c r="BG734" s="39" t="s">
        <v>57</v>
      </c>
      <c r="BH734" s="39" t="s">
        <v>57</v>
      </c>
      <c r="BI734" s="39" t="s">
        <v>57</v>
      </c>
      <c r="BJ734" s="39" t="s">
        <v>57</v>
      </c>
      <c r="BK734" s="39" t="s">
        <v>57</v>
      </c>
      <c r="BL734" s="39" t="s">
        <v>57</v>
      </c>
      <c r="BM734" s="39" t="s">
        <v>57</v>
      </c>
      <c r="BN734" s="39" t="s">
        <v>57</v>
      </c>
    </row>
    <row r="735" spans="4:66" ht="12" outlineLevel="1">
      <c r="D735" s="21" t="str">
        <f>INDEX($AT735:$BC735,MATCH(General!$F$14,$AT$4:$BC$4,0))</f>
        <v>Capital repayment per annum</v>
      </c>
      <c r="E735" s="18" t="str">
        <f>General!$F$16</f>
        <v>EUR</v>
      </c>
      <c r="F735" s="44">
        <f>IFERROR(F742/F734,0)</f>
        <v>9000</v>
      </c>
      <c r="AT735" s="39" t="s">
        <v>155</v>
      </c>
      <c r="AU735" s="39" t="s">
        <v>57</v>
      </c>
      <c r="AV735" s="39" t="s">
        <v>57</v>
      </c>
      <c r="AW735" s="39" t="s">
        <v>57</v>
      </c>
      <c r="AX735" s="39" t="s">
        <v>57</v>
      </c>
      <c r="AY735" s="39" t="s">
        <v>57</v>
      </c>
      <c r="AZ735" s="39" t="s">
        <v>57</v>
      </c>
      <c r="BA735" s="39" t="s">
        <v>57</v>
      </c>
      <c r="BB735" s="39" t="s">
        <v>57</v>
      </c>
      <c r="BC735" s="39" t="s">
        <v>57</v>
      </c>
      <c r="BE735" s="8"/>
      <c r="BF735" s="8"/>
      <c r="BG735" s="8"/>
      <c r="BH735" s="8"/>
      <c r="BI735" s="8"/>
      <c r="BJ735" s="8"/>
      <c r="BK735" s="8"/>
      <c r="BL735" s="8"/>
      <c r="BM735" s="8"/>
      <c r="BN735" s="8"/>
    </row>
    <row r="736" spans="4:66" outlineLevel="1">
      <c r="D736" t="str">
        <f>INDEX($AT736:$BC736,MATCH(General!$F$14,$AT$4:$BC$4,0))</f>
        <v>EPC</v>
      </c>
      <c r="E736" s="11"/>
      <c r="AT736" s="39" t="s">
        <v>548</v>
      </c>
      <c r="AU736" s="39" t="s">
        <v>57</v>
      </c>
      <c r="AV736" s="39" t="s">
        <v>57</v>
      </c>
      <c r="AW736" s="39" t="s">
        <v>57</v>
      </c>
      <c r="AX736" s="39" t="s">
        <v>57</v>
      </c>
      <c r="AY736" s="39" t="s">
        <v>57</v>
      </c>
      <c r="AZ736" s="39" t="s">
        <v>57</v>
      </c>
      <c r="BA736" s="39" t="s">
        <v>57</v>
      </c>
      <c r="BB736" s="39" t="s">
        <v>57</v>
      </c>
      <c r="BC736" s="39" t="s">
        <v>57</v>
      </c>
    </row>
    <row r="737" spans="4:66" ht="12" outlineLevel="1">
      <c r="D737" s="21" t="str">
        <f>INDEX($AT737:$BC737,MATCH(General!$F$14,$AT$4:$BC$4,0))</f>
        <v>ESCO contribution in total CAPEX</v>
      </c>
      <c r="E737" s="18" t="str">
        <f>INDEX($BC737:$BL737,MATCH(General!$F$14,$BC$4:$BL$4,0))</f>
        <v>%</v>
      </c>
      <c r="F737" s="109">
        <f>Fin!F126</f>
        <v>0.3</v>
      </c>
      <c r="AT737" s="39" t="s">
        <v>553</v>
      </c>
      <c r="AU737" s="39" t="s">
        <v>57</v>
      </c>
      <c r="AV737" s="39" t="s">
        <v>57</v>
      </c>
      <c r="AW737" s="39" t="s">
        <v>57</v>
      </c>
      <c r="AX737" s="39" t="s">
        <v>57</v>
      </c>
      <c r="AY737" s="39" t="s">
        <v>57</v>
      </c>
      <c r="AZ737" s="39" t="s">
        <v>57</v>
      </c>
      <c r="BA737" s="39" t="s">
        <v>57</v>
      </c>
      <c r="BB737" s="39" t="s">
        <v>57</v>
      </c>
      <c r="BC737" s="39" t="s">
        <v>57</v>
      </c>
      <c r="BE737" s="39" t="s">
        <v>21</v>
      </c>
      <c r="BF737" s="39" t="s">
        <v>21</v>
      </c>
      <c r="BG737" s="39" t="s">
        <v>57</v>
      </c>
      <c r="BH737" s="39" t="s">
        <v>57</v>
      </c>
      <c r="BI737" s="39" t="s">
        <v>57</v>
      </c>
      <c r="BJ737" s="39" t="s">
        <v>57</v>
      </c>
      <c r="BK737" s="39" t="s">
        <v>57</v>
      </c>
      <c r="BL737" s="39" t="s">
        <v>57</v>
      </c>
      <c r="BM737" s="39" t="s">
        <v>57</v>
      </c>
      <c r="BN737" s="39" t="s">
        <v>57</v>
      </c>
    </row>
    <row r="738" spans="4:66" outlineLevel="1">
      <c r="E738" s="11"/>
    </row>
    <row r="739" spans="4:66" outlineLevel="1">
      <c r="D739" s="2" t="str">
        <f>INDEX($AT739:$BC739,MATCH(General!$F$14,$AT$4:$BC$4,0))</f>
        <v>Sources of financing</v>
      </c>
      <c r="E739" s="17" t="str">
        <f>General!$F$16</f>
        <v>EUR</v>
      </c>
      <c r="F739" s="28">
        <f>SUM(I739:AR739)</f>
        <v>300000</v>
      </c>
      <c r="I739" s="16">
        <f>IF(General!$F$26=1,I$89,I$91)</f>
        <v>30000</v>
      </c>
      <c r="J739" s="16">
        <f>IF(General!$F$26=1,J$89,J$91)</f>
        <v>270000</v>
      </c>
      <c r="K739" s="16">
        <f>IF(General!$F$26=1,K$89,K$91)</f>
        <v>0</v>
      </c>
      <c r="L739" s="16">
        <f>IF(General!$F$26=1,L$89,L$91)</f>
        <v>0</v>
      </c>
      <c r="M739" s="16">
        <f>IF(General!$F$26=1,M$89,M$91)</f>
        <v>0</v>
      </c>
      <c r="N739" s="16">
        <f>IF(General!$F$26=1,N$89,N$91)</f>
        <v>0</v>
      </c>
      <c r="O739" s="16">
        <f>IF(General!$F$26=1,O$89,O$91)</f>
        <v>0</v>
      </c>
      <c r="P739" s="16">
        <f>IF(General!$F$26=1,P$89,P$91)</f>
        <v>0</v>
      </c>
      <c r="Q739" s="16">
        <f>IF(General!$F$26=1,Q$89,Q$91)</f>
        <v>0</v>
      </c>
      <c r="R739" s="16">
        <f>IF(General!$F$26=1,R$89,R$91)</f>
        <v>0</v>
      </c>
      <c r="S739" s="16">
        <f>IF(General!$F$26=1,S$89,S$91)</f>
        <v>0</v>
      </c>
      <c r="T739" s="16">
        <f>IF(General!$F$26=1,T$89,T$91)</f>
        <v>0</v>
      </c>
      <c r="U739" s="16">
        <f>IF(General!$F$26=1,U$89,U$91)</f>
        <v>0</v>
      </c>
      <c r="V739" s="16">
        <f>IF(General!$F$26=1,V$89,V$91)</f>
        <v>0</v>
      </c>
      <c r="W739" s="16">
        <f>IF(General!$F$26=1,W$89,W$91)</f>
        <v>0</v>
      </c>
      <c r="X739" s="16">
        <f>IF(General!$F$26=1,X$89,X$91)</f>
        <v>0</v>
      </c>
      <c r="Y739" s="16">
        <f>IF(General!$F$26=1,Y$89,Y$91)</f>
        <v>0</v>
      </c>
      <c r="Z739" s="16">
        <f>IF(General!$F$26=1,Z$89,Z$91)</f>
        <v>0</v>
      </c>
      <c r="AA739" s="16">
        <f>IF(General!$F$26=1,AA$89,AA$91)</f>
        <v>0</v>
      </c>
      <c r="AB739" s="16">
        <f>IF(General!$F$26=1,AB$89,AB$91)</f>
        <v>0</v>
      </c>
      <c r="AC739" s="16">
        <f>IF(General!$F$26=1,AC$89,AC$91)</f>
        <v>0</v>
      </c>
      <c r="AD739" s="16">
        <f>IF(General!$F$26=1,AD$89,AD$91)</f>
        <v>0</v>
      </c>
      <c r="AE739" s="16">
        <f>IF(General!$F$26=1,AE$89,AE$91)</f>
        <v>0</v>
      </c>
      <c r="AF739" s="16">
        <f>IF(General!$F$26=1,AF$89,AF$91)</f>
        <v>0</v>
      </c>
      <c r="AG739" s="16">
        <f>IF(General!$F$26=1,AG$89,AG$91)</f>
        <v>0</v>
      </c>
      <c r="AH739" s="16">
        <f>IF(General!$F$26=1,AH$89,AH$91)</f>
        <v>0</v>
      </c>
      <c r="AI739" s="16">
        <f>IF(General!$F$26=1,AI$89,AI$91)</f>
        <v>0</v>
      </c>
      <c r="AJ739" s="16">
        <f>IF(General!$F$26=1,AJ$89,AJ$91)</f>
        <v>0</v>
      </c>
      <c r="AK739" s="16">
        <f>IF(General!$F$26=1,AK$89,AK$91)</f>
        <v>0</v>
      </c>
      <c r="AL739" s="16">
        <f>IF(General!$F$26=1,AL$89,AL$91)</f>
        <v>0</v>
      </c>
      <c r="AM739" s="16">
        <f>IF(General!$F$26=1,AM$89,AM$91)</f>
        <v>0</v>
      </c>
      <c r="AN739" s="16">
        <f>IF(General!$F$26=1,AN$89,AN$91)</f>
        <v>0</v>
      </c>
      <c r="AO739" s="16">
        <f>IF(General!$F$26=1,AO$89,AO$91)</f>
        <v>0</v>
      </c>
      <c r="AP739" s="16">
        <f>IF(General!$F$26=1,AP$89,AP$91)</f>
        <v>0</v>
      </c>
      <c r="AQ739" s="16">
        <f>IF(General!$F$26=1,AQ$89,AQ$91)</f>
        <v>0</v>
      </c>
      <c r="AR739" s="16">
        <f>IF(General!$F$26=1,AR$89,AR$91)</f>
        <v>0</v>
      </c>
      <c r="AT739" s="39" t="s">
        <v>100</v>
      </c>
      <c r="AU739" s="39" t="s">
        <v>57</v>
      </c>
      <c r="AV739" s="39" t="s">
        <v>57</v>
      </c>
      <c r="AW739" s="39" t="s">
        <v>57</v>
      </c>
      <c r="AX739" s="39" t="s">
        <v>57</v>
      </c>
      <c r="AY739" s="39" t="s">
        <v>57</v>
      </c>
      <c r="AZ739" s="39" t="s">
        <v>57</v>
      </c>
      <c r="BA739" s="39" t="s">
        <v>57</v>
      </c>
      <c r="BB739" s="39" t="s">
        <v>57</v>
      </c>
      <c r="BC739" s="39" t="s">
        <v>57</v>
      </c>
      <c r="BE739" s="8"/>
      <c r="BF739" s="8"/>
      <c r="BG739" s="8"/>
      <c r="BH739" s="8"/>
      <c r="BI739" s="8"/>
      <c r="BJ739" s="8"/>
      <c r="BK739" s="8"/>
      <c r="BL739" s="8"/>
      <c r="BM739" s="8"/>
      <c r="BN739" s="8"/>
    </row>
    <row r="740" spans="4:66" outlineLevel="1">
      <c r="D740" t="str">
        <f>INDEX($AT740:$BC740,MATCH(General!$F$14,$AT$4:$BC$4,0))</f>
        <v>Own funds</v>
      </c>
      <c r="E740" s="11" t="str">
        <f>General!$F$16</f>
        <v>EUR</v>
      </c>
      <c r="F740" s="25">
        <f t="shared" ref="F740:F741" si="762">SUM(I740:AR740)</f>
        <v>30000</v>
      </c>
      <c r="I740" s="15">
        <f>I739-SUM(I741:I743)</f>
        <v>3000</v>
      </c>
      <c r="J740" s="15">
        <f t="shared" ref="J740:AR740" si="763">J739-SUM(J741:J743)</f>
        <v>27000</v>
      </c>
      <c r="K740" s="15">
        <f t="shared" si="763"/>
        <v>0</v>
      </c>
      <c r="L740" s="15">
        <f t="shared" si="763"/>
        <v>0</v>
      </c>
      <c r="M740" s="15">
        <f t="shared" si="763"/>
        <v>0</v>
      </c>
      <c r="N740" s="15">
        <f t="shared" si="763"/>
        <v>0</v>
      </c>
      <c r="O740" s="15">
        <f t="shared" si="763"/>
        <v>0</v>
      </c>
      <c r="P740" s="15">
        <f t="shared" si="763"/>
        <v>0</v>
      </c>
      <c r="Q740" s="15">
        <f t="shared" si="763"/>
        <v>0</v>
      </c>
      <c r="R740" s="15">
        <f t="shared" si="763"/>
        <v>0</v>
      </c>
      <c r="S740" s="15">
        <f t="shared" si="763"/>
        <v>0</v>
      </c>
      <c r="T740" s="15">
        <f t="shared" si="763"/>
        <v>0</v>
      </c>
      <c r="U740" s="15">
        <f t="shared" si="763"/>
        <v>0</v>
      </c>
      <c r="V740" s="15">
        <f t="shared" si="763"/>
        <v>0</v>
      </c>
      <c r="W740" s="15">
        <f t="shared" si="763"/>
        <v>0</v>
      </c>
      <c r="X740" s="15">
        <f t="shared" si="763"/>
        <v>0</v>
      </c>
      <c r="Y740" s="15">
        <f t="shared" si="763"/>
        <v>0</v>
      </c>
      <c r="Z740" s="15">
        <f t="shared" si="763"/>
        <v>0</v>
      </c>
      <c r="AA740" s="15">
        <f t="shared" si="763"/>
        <v>0</v>
      </c>
      <c r="AB740" s="15">
        <f t="shared" si="763"/>
        <v>0</v>
      </c>
      <c r="AC740" s="15">
        <f t="shared" si="763"/>
        <v>0</v>
      </c>
      <c r="AD740" s="15">
        <f t="shared" si="763"/>
        <v>0</v>
      </c>
      <c r="AE740" s="15">
        <f t="shared" si="763"/>
        <v>0</v>
      </c>
      <c r="AF740" s="15">
        <f t="shared" si="763"/>
        <v>0</v>
      </c>
      <c r="AG740" s="15">
        <f t="shared" si="763"/>
        <v>0</v>
      </c>
      <c r="AH740" s="15">
        <f t="shared" si="763"/>
        <v>0</v>
      </c>
      <c r="AI740" s="15">
        <f t="shared" si="763"/>
        <v>0</v>
      </c>
      <c r="AJ740" s="15">
        <f t="shared" si="763"/>
        <v>0</v>
      </c>
      <c r="AK740" s="15">
        <f t="shared" si="763"/>
        <v>0</v>
      </c>
      <c r="AL740" s="15">
        <f t="shared" si="763"/>
        <v>0</v>
      </c>
      <c r="AM740" s="15">
        <f t="shared" si="763"/>
        <v>0</v>
      </c>
      <c r="AN740" s="15">
        <f t="shared" si="763"/>
        <v>0</v>
      </c>
      <c r="AO740" s="15">
        <f t="shared" si="763"/>
        <v>0</v>
      </c>
      <c r="AP740" s="15">
        <f t="shared" si="763"/>
        <v>0</v>
      </c>
      <c r="AQ740" s="15">
        <f t="shared" si="763"/>
        <v>0</v>
      </c>
      <c r="AR740" s="15">
        <f t="shared" si="763"/>
        <v>0</v>
      </c>
      <c r="AT740" s="39" t="s">
        <v>93</v>
      </c>
      <c r="AU740" s="39" t="s">
        <v>57</v>
      </c>
      <c r="AV740" s="39" t="s">
        <v>57</v>
      </c>
      <c r="AW740" s="39" t="s">
        <v>57</v>
      </c>
      <c r="AX740" s="39" t="s">
        <v>57</v>
      </c>
      <c r="AY740" s="39" t="s">
        <v>57</v>
      </c>
      <c r="AZ740" s="39" t="s">
        <v>57</v>
      </c>
      <c r="BA740" s="39" t="s">
        <v>57</v>
      </c>
      <c r="BB740" s="39" t="s">
        <v>57</v>
      </c>
      <c r="BC740" s="39" t="s">
        <v>57</v>
      </c>
      <c r="BE740" s="8"/>
      <c r="BF740" s="8"/>
      <c r="BG740" s="8"/>
      <c r="BH740" s="8"/>
      <c r="BI740" s="8"/>
      <c r="BJ740" s="8"/>
      <c r="BK740" s="8"/>
      <c r="BL740" s="8"/>
      <c r="BM740" s="8"/>
      <c r="BN740" s="8"/>
    </row>
    <row r="741" spans="4:66" outlineLevel="1">
      <c r="D741" t="str">
        <f>INDEX($AT741:$BC741,MATCH(General!$F$14,$AT$4:$BC$4,0))</f>
        <v>Grant</v>
      </c>
      <c r="E741" s="11" t="str">
        <f>General!$F$16</f>
        <v>EUR</v>
      </c>
      <c r="F741" s="25">
        <f t="shared" si="762"/>
        <v>90000</v>
      </c>
      <c r="I741" s="15">
        <f>$F728*IF(General!$F$26=1,I$35,I$37)</f>
        <v>9000</v>
      </c>
      <c r="J741" s="15">
        <f>$F728*IF(General!$F$26=1,J$35,J$37)</f>
        <v>81000</v>
      </c>
      <c r="K741" s="15">
        <f>$F728*IF(General!$F$26=1,K$35,K$37)</f>
        <v>0</v>
      </c>
      <c r="L741" s="15">
        <f>$F728*IF(General!$F$26=1,L$35,L$37)</f>
        <v>0</v>
      </c>
      <c r="M741" s="15">
        <f>$F728*IF(General!$F$26=1,M$35,M$37)</f>
        <v>0</v>
      </c>
      <c r="N741" s="15">
        <f>$F728*IF(General!$F$26=1,N$35,N$37)</f>
        <v>0</v>
      </c>
      <c r="O741" s="15">
        <f>$F728*IF(General!$F$26=1,O$35,O$37)</f>
        <v>0</v>
      </c>
      <c r="P741" s="15">
        <f>$F728*IF(General!$F$26=1,P$35,P$37)</f>
        <v>0</v>
      </c>
      <c r="Q741" s="15">
        <f>$F728*IF(General!$F$26=1,Q$35,Q$37)</f>
        <v>0</v>
      </c>
      <c r="R741" s="15">
        <f>$F728*IF(General!$F$26=1,R$35,R$37)</f>
        <v>0</v>
      </c>
      <c r="S741" s="15">
        <f>$F728*IF(General!$F$26=1,S$35,S$37)</f>
        <v>0</v>
      </c>
      <c r="T741" s="15">
        <f>$F728*IF(General!$F$26=1,T$35,T$37)</f>
        <v>0</v>
      </c>
      <c r="U741" s="15">
        <f>$F728*IF(General!$F$26=1,U$35,U$37)</f>
        <v>0</v>
      </c>
      <c r="V741" s="15">
        <f>$F728*IF(General!$F$26=1,V$35,V$37)</f>
        <v>0</v>
      </c>
      <c r="W741" s="15">
        <f>$F728*IF(General!$F$26=1,W$35,W$37)</f>
        <v>0</v>
      </c>
      <c r="X741" s="15">
        <f>$F728*IF(General!$F$26=1,X$35,X$37)</f>
        <v>0</v>
      </c>
      <c r="Y741" s="15">
        <f>$F728*IF(General!$F$26=1,Y$35,Y$37)</f>
        <v>0</v>
      </c>
      <c r="Z741" s="15">
        <f>$F728*IF(General!$F$26=1,Z$35,Z$37)</f>
        <v>0</v>
      </c>
      <c r="AA741" s="15">
        <f>$F728*IF(General!$F$26=1,AA$35,AA$37)</f>
        <v>0</v>
      </c>
      <c r="AB741" s="15">
        <f>$F728*IF(General!$F$26=1,AB$35,AB$37)</f>
        <v>0</v>
      </c>
      <c r="AC741" s="15">
        <f>$F728*IF(General!$F$26=1,AC$35,AC$37)</f>
        <v>0</v>
      </c>
      <c r="AD741" s="15">
        <f>$F728*IF(General!$F$26=1,AD$35,AD$37)</f>
        <v>0</v>
      </c>
      <c r="AE741" s="15">
        <f>$F728*IF(General!$F$26=1,AE$35,AE$37)</f>
        <v>0</v>
      </c>
      <c r="AF741" s="15">
        <f>$F728*IF(General!$F$26=1,AF$35,AF$37)</f>
        <v>0</v>
      </c>
      <c r="AG741" s="15">
        <f>$F728*IF(General!$F$26=1,AG$35,AG$37)</f>
        <v>0</v>
      </c>
      <c r="AH741" s="15">
        <f>$F728*IF(General!$F$26=1,AH$35,AH$37)</f>
        <v>0</v>
      </c>
      <c r="AI741" s="15">
        <f>$F728*IF(General!$F$26=1,AI$35,AI$37)</f>
        <v>0</v>
      </c>
      <c r="AJ741" s="15">
        <f>$F728*IF(General!$F$26=1,AJ$35,AJ$37)</f>
        <v>0</v>
      </c>
      <c r="AK741" s="15">
        <f>$F728*IF(General!$F$26=1,AK$35,AK$37)</f>
        <v>0</v>
      </c>
      <c r="AL741" s="15">
        <f>$F728*IF(General!$F$26=1,AL$35,AL$37)</f>
        <v>0</v>
      </c>
      <c r="AM741" s="15">
        <f>$F728*IF(General!$F$26=1,AM$35,AM$37)</f>
        <v>0</v>
      </c>
      <c r="AN741" s="15">
        <f>$F728*IF(General!$F$26=1,AN$35,AN$37)</f>
        <v>0</v>
      </c>
      <c r="AO741" s="15">
        <f>$F728*IF(General!$F$26=1,AO$35,AO$37)</f>
        <v>0</v>
      </c>
      <c r="AP741" s="15">
        <f>$F728*IF(General!$F$26=1,AP$35,AP$37)</f>
        <v>0</v>
      </c>
      <c r="AQ741" s="15">
        <f>$F728*IF(General!$F$26=1,AQ$35,AQ$37)</f>
        <v>0</v>
      </c>
      <c r="AR741" s="15">
        <f>$F728*IF(General!$F$26=1,AR$35,AR$37)</f>
        <v>0</v>
      </c>
      <c r="AT741" s="39" t="s">
        <v>149</v>
      </c>
      <c r="AU741" s="39" t="s">
        <v>57</v>
      </c>
      <c r="AV741" s="39" t="s">
        <v>57</v>
      </c>
      <c r="AW741" s="39" t="s">
        <v>57</v>
      </c>
      <c r="AX741" s="39" t="s">
        <v>57</v>
      </c>
      <c r="AY741" s="39" t="s">
        <v>57</v>
      </c>
      <c r="AZ741" s="39" t="s">
        <v>57</v>
      </c>
      <c r="BA741" s="39" t="s">
        <v>57</v>
      </c>
      <c r="BB741" s="39" t="s">
        <v>57</v>
      </c>
      <c r="BC741" s="39" t="s">
        <v>57</v>
      </c>
      <c r="BE741" s="8"/>
      <c r="BF741" s="8"/>
      <c r="BG741" s="8"/>
      <c r="BH741" s="8"/>
      <c r="BI741" s="8"/>
      <c r="BJ741" s="8"/>
      <c r="BK741" s="8"/>
      <c r="BL741" s="8"/>
      <c r="BM741" s="8"/>
      <c r="BN741" s="8"/>
    </row>
    <row r="742" spans="4:66" outlineLevel="1">
      <c r="D742" t="str">
        <f>INDEX($AT742:$BC742,MATCH(General!$F$14,$AT$4:$BC$4,0))</f>
        <v>Loan</v>
      </c>
      <c r="E742" s="11" t="str">
        <f>General!$F$16</f>
        <v>EUR</v>
      </c>
      <c r="F742" s="25">
        <f t="shared" ref="F742" si="764">SUM(I742:AR742)</f>
        <v>90000</v>
      </c>
      <c r="I742" s="15">
        <f>IF(General!$F$26=1,I$89,I$91)*$F732</f>
        <v>9000</v>
      </c>
      <c r="J742" s="15">
        <f>IF(General!$F$26=1,J$89,J$91)*$F732</f>
        <v>81000</v>
      </c>
      <c r="K742" s="15">
        <f>IF(General!$F$26=1,K$89,K$91)*$F732</f>
        <v>0</v>
      </c>
      <c r="L742" s="15">
        <f>IF(General!$F$26=1,L$89,L$91)*$F732</f>
        <v>0</v>
      </c>
      <c r="M742" s="15">
        <f>IF(General!$F$26=1,M$89,M$91)*$F732</f>
        <v>0</v>
      </c>
      <c r="N742" s="15">
        <f>IF(General!$F$26=1,N$89,N$91)*$F732</f>
        <v>0</v>
      </c>
      <c r="O742" s="15">
        <f>IF(General!$F$26=1,O$89,O$91)*$F732</f>
        <v>0</v>
      </c>
      <c r="P742" s="15">
        <f>IF(General!$F$26=1,P$89,P$91)*$F732</f>
        <v>0</v>
      </c>
      <c r="Q742" s="15">
        <f>IF(General!$F$26=1,Q$89,Q$91)*$F732</f>
        <v>0</v>
      </c>
      <c r="R742" s="15">
        <f>IF(General!$F$26=1,R$89,R$91)*$F732</f>
        <v>0</v>
      </c>
      <c r="S742" s="15">
        <f>IF(General!$F$26=1,S$89,S$91)*$F732</f>
        <v>0</v>
      </c>
      <c r="T742" s="15">
        <f>IF(General!$F$26=1,T$89,T$91)*$F732</f>
        <v>0</v>
      </c>
      <c r="U742" s="15">
        <f>IF(General!$F$26=1,U$89,U$91)*$F732</f>
        <v>0</v>
      </c>
      <c r="V742" s="15">
        <f>IF(General!$F$26=1,V$89,V$91)*$F732</f>
        <v>0</v>
      </c>
      <c r="W742" s="15">
        <f>IF(General!$F$26=1,W$89,W$91)*$F732</f>
        <v>0</v>
      </c>
      <c r="X742" s="15">
        <f>IF(General!$F$26=1,X$89,X$91)*$F732</f>
        <v>0</v>
      </c>
      <c r="Y742" s="15">
        <f>IF(General!$F$26=1,Y$89,Y$91)*$F732</f>
        <v>0</v>
      </c>
      <c r="Z742" s="15">
        <f>IF(General!$F$26=1,Z$89,Z$91)*$F732</f>
        <v>0</v>
      </c>
      <c r="AA742" s="15">
        <f>IF(General!$F$26=1,AA$89,AA$91)*$F732</f>
        <v>0</v>
      </c>
      <c r="AB742" s="15">
        <f>IF(General!$F$26=1,AB$89,AB$91)*$F732</f>
        <v>0</v>
      </c>
      <c r="AC742" s="15">
        <f>IF(General!$F$26=1,AC$89,AC$91)*$F732</f>
        <v>0</v>
      </c>
      <c r="AD742" s="15">
        <f>IF(General!$F$26=1,AD$89,AD$91)*$F732</f>
        <v>0</v>
      </c>
      <c r="AE742" s="15">
        <f>IF(General!$F$26=1,AE$89,AE$91)*$F732</f>
        <v>0</v>
      </c>
      <c r="AF742" s="15">
        <f>IF(General!$F$26=1,AF$89,AF$91)*$F732</f>
        <v>0</v>
      </c>
      <c r="AG742" s="15">
        <f>IF(General!$F$26=1,AG$89,AG$91)*$F732</f>
        <v>0</v>
      </c>
      <c r="AH742" s="15">
        <f>IF(General!$F$26=1,AH$89,AH$91)*$F732</f>
        <v>0</v>
      </c>
      <c r="AI742" s="15">
        <f>IF(General!$F$26=1,AI$89,AI$91)*$F732</f>
        <v>0</v>
      </c>
      <c r="AJ742" s="15">
        <f>IF(General!$F$26=1,AJ$89,AJ$91)*$F732</f>
        <v>0</v>
      </c>
      <c r="AK742" s="15">
        <f>IF(General!$F$26=1,AK$89,AK$91)*$F732</f>
        <v>0</v>
      </c>
      <c r="AL742" s="15">
        <f>IF(General!$F$26=1,AL$89,AL$91)*$F732</f>
        <v>0</v>
      </c>
      <c r="AM742" s="15">
        <f>IF(General!$F$26=1,AM$89,AM$91)*$F732</f>
        <v>0</v>
      </c>
      <c r="AN742" s="15">
        <f>IF(General!$F$26=1,AN$89,AN$91)*$F732</f>
        <v>0</v>
      </c>
      <c r="AO742" s="15">
        <f>IF(General!$F$26=1,AO$89,AO$91)*$F732</f>
        <v>0</v>
      </c>
      <c r="AP742" s="15">
        <f>IF(General!$F$26=1,AP$89,AP$91)*$F732</f>
        <v>0</v>
      </c>
      <c r="AQ742" s="15">
        <f>IF(General!$F$26=1,AQ$89,AQ$91)*$F732</f>
        <v>0</v>
      </c>
      <c r="AR742" s="15">
        <f>IF(General!$F$26=1,AR$89,AR$91)*$F732</f>
        <v>0</v>
      </c>
      <c r="AT742" s="39" t="s">
        <v>566</v>
      </c>
      <c r="AU742" s="39" t="s">
        <v>57</v>
      </c>
      <c r="AV742" s="39" t="s">
        <v>57</v>
      </c>
      <c r="AW742" s="39" t="s">
        <v>57</v>
      </c>
      <c r="AX742" s="39" t="s">
        <v>57</v>
      </c>
      <c r="AY742" s="39" t="s">
        <v>57</v>
      </c>
      <c r="AZ742" s="39" t="s">
        <v>57</v>
      </c>
      <c r="BA742" s="39" t="s">
        <v>57</v>
      </c>
      <c r="BB742" s="39" t="s">
        <v>57</v>
      </c>
      <c r="BC742" s="39" t="s">
        <v>57</v>
      </c>
      <c r="BE742" s="8"/>
      <c r="BF742" s="8"/>
      <c r="BG742" s="8"/>
      <c r="BH742" s="8"/>
      <c r="BI742" s="8"/>
      <c r="BJ742" s="8"/>
      <c r="BK742" s="8"/>
      <c r="BL742" s="8"/>
      <c r="BM742" s="8"/>
      <c r="BN742" s="8"/>
    </row>
    <row r="743" spans="4:66" outlineLevel="1">
      <c r="D743" t="str">
        <f>INDEX($AT743:$BC743,MATCH(General!$F$14,$AT$4:$BC$4,0))</f>
        <v>EPC</v>
      </c>
      <c r="E743" s="11" t="str">
        <f>General!$F$16</f>
        <v>EUR</v>
      </c>
      <c r="F743" s="25">
        <f t="shared" ref="F743" si="765">SUM(I743:AR743)</f>
        <v>90000</v>
      </c>
      <c r="I743" s="15">
        <f>IF(General!$F$26=1,I$89,I$91)*$F737</f>
        <v>9000</v>
      </c>
      <c r="J743" s="15">
        <f>IF(General!$F$26=1,J$89,J$91)*$F737</f>
        <v>81000</v>
      </c>
      <c r="K743" s="15">
        <f>IF(General!$F$26=1,K$89,K$91)*$F737</f>
        <v>0</v>
      </c>
      <c r="L743" s="15">
        <f>IF(General!$F$26=1,L$89,L$91)*$F737</f>
        <v>0</v>
      </c>
      <c r="M743" s="15">
        <f>IF(General!$F$26=1,M$89,M$91)*$F737</f>
        <v>0</v>
      </c>
      <c r="N743" s="15">
        <f>IF(General!$F$26=1,N$89,N$91)*$F737</f>
        <v>0</v>
      </c>
      <c r="O743" s="15">
        <f>IF(General!$F$26=1,O$89,O$91)*$F737</f>
        <v>0</v>
      </c>
      <c r="P743" s="15">
        <f>IF(General!$F$26=1,P$89,P$91)*$F737</f>
        <v>0</v>
      </c>
      <c r="Q743" s="15">
        <f>IF(General!$F$26=1,Q$89,Q$91)*$F737</f>
        <v>0</v>
      </c>
      <c r="R743" s="15">
        <f>IF(General!$F$26=1,R$89,R$91)*$F737</f>
        <v>0</v>
      </c>
      <c r="S743" s="15">
        <f>IF(General!$F$26=1,S$89,S$91)*$F737</f>
        <v>0</v>
      </c>
      <c r="T743" s="15">
        <f>IF(General!$F$26=1,T$89,T$91)*$F737</f>
        <v>0</v>
      </c>
      <c r="U743" s="15">
        <f>IF(General!$F$26=1,U$89,U$91)*$F737</f>
        <v>0</v>
      </c>
      <c r="V743" s="15">
        <f>IF(General!$F$26=1,V$89,V$91)*$F737</f>
        <v>0</v>
      </c>
      <c r="W743" s="15">
        <f>IF(General!$F$26=1,W$89,W$91)*$F737</f>
        <v>0</v>
      </c>
      <c r="X743" s="15">
        <f>IF(General!$F$26=1,X$89,X$91)*$F737</f>
        <v>0</v>
      </c>
      <c r="Y743" s="15">
        <f>IF(General!$F$26=1,Y$89,Y$91)*$F737</f>
        <v>0</v>
      </c>
      <c r="Z743" s="15">
        <f>IF(General!$F$26=1,Z$89,Z$91)*$F737</f>
        <v>0</v>
      </c>
      <c r="AA743" s="15">
        <f>IF(General!$F$26=1,AA$89,AA$91)*$F737</f>
        <v>0</v>
      </c>
      <c r="AB743" s="15">
        <f>IF(General!$F$26=1,AB$89,AB$91)*$F737</f>
        <v>0</v>
      </c>
      <c r="AC743" s="15">
        <f>IF(General!$F$26=1,AC$89,AC$91)*$F737</f>
        <v>0</v>
      </c>
      <c r="AD743" s="15">
        <f>IF(General!$F$26=1,AD$89,AD$91)*$F737</f>
        <v>0</v>
      </c>
      <c r="AE743" s="15">
        <f>IF(General!$F$26=1,AE$89,AE$91)*$F737</f>
        <v>0</v>
      </c>
      <c r="AF743" s="15">
        <f>IF(General!$F$26=1,AF$89,AF$91)*$F737</f>
        <v>0</v>
      </c>
      <c r="AG743" s="15">
        <f>IF(General!$F$26=1,AG$89,AG$91)*$F737</f>
        <v>0</v>
      </c>
      <c r="AH743" s="15">
        <f>IF(General!$F$26=1,AH$89,AH$91)*$F737</f>
        <v>0</v>
      </c>
      <c r="AI743" s="15">
        <f>IF(General!$F$26=1,AI$89,AI$91)*$F737</f>
        <v>0</v>
      </c>
      <c r="AJ743" s="15">
        <f>IF(General!$F$26=1,AJ$89,AJ$91)*$F737</f>
        <v>0</v>
      </c>
      <c r="AK743" s="15">
        <f>IF(General!$F$26=1,AK$89,AK$91)*$F737</f>
        <v>0</v>
      </c>
      <c r="AL743" s="15">
        <f>IF(General!$F$26=1,AL$89,AL$91)*$F737</f>
        <v>0</v>
      </c>
      <c r="AM743" s="15">
        <f>IF(General!$F$26=1,AM$89,AM$91)*$F737</f>
        <v>0</v>
      </c>
      <c r="AN743" s="15">
        <f>IF(General!$F$26=1,AN$89,AN$91)*$F737</f>
        <v>0</v>
      </c>
      <c r="AO743" s="15">
        <f>IF(General!$F$26=1,AO$89,AO$91)*$F737</f>
        <v>0</v>
      </c>
      <c r="AP743" s="15">
        <f>IF(General!$F$26=1,AP$89,AP$91)*$F737</f>
        <v>0</v>
      </c>
      <c r="AQ743" s="15">
        <f>IF(General!$F$26=1,AQ$89,AQ$91)*$F737</f>
        <v>0</v>
      </c>
      <c r="AR743" s="15">
        <f>IF(General!$F$26=1,AR$89,AR$91)*$F737</f>
        <v>0</v>
      </c>
      <c r="AT743" s="39" t="s">
        <v>548</v>
      </c>
      <c r="AU743" s="39" t="s">
        <v>57</v>
      </c>
      <c r="AV743" s="39" t="s">
        <v>57</v>
      </c>
      <c r="AW743" s="39" t="s">
        <v>57</v>
      </c>
      <c r="AX743" s="39" t="s">
        <v>57</v>
      </c>
      <c r="AY743" s="39" t="s">
        <v>57</v>
      </c>
      <c r="AZ743" s="39" t="s">
        <v>57</v>
      </c>
      <c r="BA743" s="39" t="s">
        <v>57</v>
      </c>
      <c r="BB743" s="39" t="s">
        <v>57</v>
      </c>
      <c r="BC743" s="39" t="s">
        <v>57</v>
      </c>
      <c r="BE743" s="8"/>
      <c r="BF743" s="8"/>
      <c r="BG743" s="8"/>
      <c r="BH743" s="8"/>
      <c r="BI743" s="8"/>
      <c r="BJ743" s="8"/>
      <c r="BK743" s="8"/>
      <c r="BL743" s="8"/>
      <c r="BM743" s="8"/>
      <c r="BN743" s="8"/>
    </row>
    <row r="744" spans="4:66" outlineLevel="1">
      <c r="E744" s="11"/>
    </row>
    <row r="745" spans="4:66" outlineLevel="1">
      <c r="D745" s="2" t="str">
        <f>INDEX($AT745:$BC745,MATCH(General!$F$14,$AT$4:$BC$4,0))</f>
        <v>Sources of financing - structure</v>
      </c>
      <c r="E745" s="17" t="str">
        <f>INDEX($BC745:$BL745,MATCH(General!$F$14,$BC$4:$BL$4,0))</f>
        <v>%</v>
      </c>
      <c r="F745" s="157">
        <f t="shared" ref="F745:F749" si="766">IFERROR(F739/F$739,0)</f>
        <v>1</v>
      </c>
      <c r="I745" s="156">
        <f>IFERROR(I739/I$739,0)</f>
        <v>1</v>
      </c>
      <c r="J745" s="156">
        <f t="shared" ref="J745:AR745" si="767">IFERROR(J739/J$739,0)</f>
        <v>1</v>
      </c>
      <c r="K745" s="156">
        <f t="shared" si="767"/>
        <v>0</v>
      </c>
      <c r="L745" s="156">
        <f t="shared" si="767"/>
        <v>0</v>
      </c>
      <c r="M745" s="156">
        <f t="shared" si="767"/>
        <v>0</v>
      </c>
      <c r="N745" s="156">
        <f t="shared" si="767"/>
        <v>0</v>
      </c>
      <c r="O745" s="156">
        <f t="shared" si="767"/>
        <v>0</v>
      </c>
      <c r="P745" s="156">
        <f t="shared" si="767"/>
        <v>0</v>
      </c>
      <c r="Q745" s="156">
        <f t="shared" si="767"/>
        <v>0</v>
      </c>
      <c r="R745" s="156">
        <f t="shared" si="767"/>
        <v>0</v>
      </c>
      <c r="S745" s="156">
        <f t="shared" si="767"/>
        <v>0</v>
      </c>
      <c r="T745" s="156">
        <f t="shared" si="767"/>
        <v>0</v>
      </c>
      <c r="U745" s="156">
        <f t="shared" si="767"/>
        <v>0</v>
      </c>
      <c r="V745" s="156">
        <f t="shared" si="767"/>
        <v>0</v>
      </c>
      <c r="W745" s="156">
        <f t="shared" si="767"/>
        <v>0</v>
      </c>
      <c r="X745" s="156">
        <f t="shared" si="767"/>
        <v>0</v>
      </c>
      <c r="Y745" s="156">
        <f t="shared" si="767"/>
        <v>0</v>
      </c>
      <c r="Z745" s="156">
        <f t="shared" si="767"/>
        <v>0</v>
      </c>
      <c r="AA745" s="156">
        <f t="shared" si="767"/>
        <v>0</v>
      </c>
      <c r="AB745" s="156">
        <f t="shared" si="767"/>
        <v>0</v>
      </c>
      <c r="AC745" s="156">
        <f t="shared" si="767"/>
        <v>0</v>
      </c>
      <c r="AD745" s="156">
        <f t="shared" si="767"/>
        <v>0</v>
      </c>
      <c r="AE745" s="156">
        <f t="shared" si="767"/>
        <v>0</v>
      </c>
      <c r="AF745" s="156">
        <f t="shared" si="767"/>
        <v>0</v>
      </c>
      <c r="AG745" s="156">
        <f t="shared" si="767"/>
        <v>0</v>
      </c>
      <c r="AH745" s="156">
        <f t="shared" si="767"/>
        <v>0</v>
      </c>
      <c r="AI745" s="156">
        <f t="shared" si="767"/>
        <v>0</v>
      </c>
      <c r="AJ745" s="156">
        <f t="shared" si="767"/>
        <v>0</v>
      </c>
      <c r="AK745" s="156">
        <f t="shared" si="767"/>
        <v>0</v>
      </c>
      <c r="AL745" s="156">
        <f t="shared" si="767"/>
        <v>0</v>
      </c>
      <c r="AM745" s="156">
        <f t="shared" si="767"/>
        <v>0</v>
      </c>
      <c r="AN745" s="156">
        <f t="shared" si="767"/>
        <v>0</v>
      </c>
      <c r="AO745" s="156">
        <f t="shared" si="767"/>
        <v>0</v>
      </c>
      <c r="AP745" s="156">
        <f t="shared" si="767"/>
        <v>0</v>
      </c>
      <c r="AQ745" s="156">
        <f t="shared" si="767"/>
        <v>0</v>
      </c>
      <c r="AR745" s="156">
        <f t="shared" si="767"/>
        <v>0</v>
      </c>
      <c r="AT745" s="39" t="s">
        <v>565</v>
      </c>
      <c r="AU745" s="39" t="s">
        <v>57</v>
      </c>
      <c r="AV745" s="39" t="s">
        <v>57</v>
      </c>
      <c r="AW745" s="39" t="s">
        <v>57</v>
      </c>
      <c r="AX745" s="39" t="s">
        <v>57</v>
      </c>
      <c r="AY745" s="39" t="s">
        <v>57</v>
      </c>
      <c r="AZ745" s="39" t="s">
        <v>57</v>
      </c>
      <c r="BA745" s="39" t="s">
        <v>57</v>
      </c>
      <c r="BB745" s="39" t="s">
        <v>57</v>
      </c>
      <c r="BC745" s="39" t="s">
        <v>57</v>
      </c>
      <c r="BE745" s="39" t="s">
        <v>21</v>
      </c>
      <c r="BF745" s="39" t="s">
        <v>21</v>
      </c>
      <c r="BG745" s="39" t="s">
        <v>57</v>
      </c>
      <c r="BH745" s="39" t="s">
        <v>57</v>
      </c>
      <c r="BI745" s="39" t="s">
        <v>57</v>
      </c>
      <c r="BJ745" s="39" t="s">
        <v>57</v>
      </c>
      <c r="BK745" s="39" t="s">
        <v>57</v>
      </c>
      <c r="BL745" s="39" t="s">
        <v>57</v>
      </c>
      <c r="BM745" s="39" t="s">
        <v>57</v>
      </c>
      <c r="BN745" s="39" t="s">
        <v>57</v>
      </c>
    </row>
    <row r="746" spans="4:66" outlineLevel="1">
      <c r="D746" t="str">
        <f>INDEX($AT746:$BC746,MATCH(General!$F$14,$AT$4:$BC$4,0))</f>
        <v>Own funds</v>
      </c>
      <c r="E746" s="11" t="str">
        <f>INDEX($BC746:$BL746,MATCH(General!$F$14,$BC$4:$BL$4,0))</f>
        <v>%</v>
      </c>
      <c r="F746" s="49">
        <f t="shared" si="766"/>
        <v>0.1</v>
      </c>
      <c r="I746" s="155">
        <f t="shared" ref="I746:AR746" si="768">IFERROR(I740/I$739,0)</f>
        <v>0.1</v>
      </c>
      <c r="J746" s="155">
        <f t="shared" si="768"/>
        <v>0.1</v>
      </c>
      <c r="K746" s="155">
        <f t="shared" si="768"/>
        <v>0</v>
      </c>
      <c r="L746" s="155">
        <f t="shared" si="768"/>
        <v>0</v>
      </c>
      <c r="M746" s="155">
        <f t="shared" si="768"/>
        <v>0</v>
      </c>
      <c r="N746" s="155">
        <f t="shared" si="768"/>
        <v>0</v>
      </c>
      <c r="O746" s="155">
        <f t="shared" si="768"/>
        <v>0</v>
      </c>
      <c r="P746" s="155">
        <f t="shared" si="768"/>
        <v>0</v>
      </c>
      <c r="Q746" s="155">
        <f t="shared" si="768"/>
        <v>0</v>
      </c>
      <c r="R746" s="155">
        <f t="shared" si="768"/>
        <v>0</v>
      </c>
      <c r="S746" s="155">
        <f t="shared" si="768"/>
        <v>0</v>
      </c>
      <c r="T746" s="155">
        <f t="shared" si="768"/>
        <v>0</v>
      </c>
      <c r="U746" s="155">
        <f t="shared" si="768"/>
        <v>0</v>
      </c>
      <c r="V746" s="155">
        <f t="shared" si="768"/>
        <v>0</v>
      </c>
      <c r="W746" s="155">
        <f t="shared" si="768"/>
        <v>0</v>
      </c>
      <c r="X746" s="155">
        <f t="shared" si="768"/>
        <v>0</v>
      </c>
      <c r="Y746" s="155">
        <f t="shared" si="768"/>
        <v>0</v>
      </c>
      <c r="Z746" s="155">
        <f t="shared" si="768"/>
        <v>0</v>
      </c>
      <c r="AA746" s="155">
        <f t="shared" si="768"/>
        <v>0</v>
      </c>
      <c r="AB746" s="155">
        <f t="shared" si="768"/>
        <v>0</v>
      </c>
      <c r="AC746" s="155">
        <f t="shared" si="768"/>
        <v>0</v>
      </c>
      <c r="AD746" s="155">
        <f t="shared" si="768"/>
        <v>0</v>
      </c>
      <c r="AE746" s="155">
        <f t="shared" si="768"/>
        <v>0</v>
      </c>
      <c r="AF746" s="155">
        <f t="shared" si="768"/>
        <v>0</v>
      </c>
      <c r="AG746" s="155">
        <f t="shared" si="768"/>
        <v>0</v>
      </c>
      <c r="AH746" s="155">
        <f t="shared" si="768"/>
        <v>0</v>
      </c>
      <c r="AI746" s="155">
        <f t="shared" si="768"/>
        <v>0</v>
      </c>
      <c r="AJ746" s="155">
        <f t="shared" si="768"/>
        <v>0</v>
      </c>
      <c r="AK746" s="155">
        <f t="shared" si="768"/>
        <v>0</v>
      </c>
      <c r="AL746" s="155">
        <f t="shared" si="768"/>
        <v>0</v>
      </c>
      <c r="AM746" s="155">
        <f t="shared" si="768"/>
        <v>0</v>
      </c>
      <c r="AN746" s="155">
        <f t="shared" si="768"/>
        <v>0</v>
      </c>
      <c r="AO746" s="155">
        <f t="shared" si="768"/>
        <v>0</v>
      </c>
      <c r="AP746" s="155">
        <f t="shared" si="768"/>
        <v>0</v>
      </c>
      <c r="AQ746" s="155">
        <f t="shared" si="768"/>
        <v>0</v>
      </c>
      <c r="AR746" s="155">
        <f t="shared" si="768"/>
        <v>0</v>
      </c>
      <c r="AT746" s="39" t="s">
        <v>93</v>
      </c>
      <c r="AU746" s="39" t="s">
        <v>57</v>
      </c>
      <c r="AV746" s="39" t="s">
        <v>57</v>
      </c>
      <c r="AW746" s="39" t="s">
        <v>57</v>
      </c>
      <c r="AX746" s="39" t="s">
        <v>57</v>
      </c>
      <c r="AY746" s="39" t="s">
        <v>57</v>
      </c>
      <c r="AZ746" s="39" t="s">
        <v>57</v>
      </c>
      <c r="BA746" s="39" t="s">
        <v>57</v>
      </c>
      <c r="BB746" s="39" t="s">
        <v>57</v>
      </c>
      <c r="BC746" s="39" t="s">
        <v>57</v>
      </c>
      <c r="BE746" s="39" t="s">
        <v>21</v>
      </c>
      <c r="BF746" s="39" t="s">
        <v>21</v>
      </c>
      <c r="BG746" s="39" t="s">
        <v>57</v>
      </c>
      <c r="BH746" s="39" t="s">
        <v>57</v>
      </c>
      <c r="BI746" s="39" t="s">
        <v>57</v>
      </c>
      <c r="BJ746" s="39" t="s">
        <v>57</v>
      </c>
      <c r="BK746" s="39" t="s">
        <v>57</v>
      </c>
      <c r="BL746" s="39" t="s">
        <v>57</v>
      </c>
      <c r="BM746" s="39" t="s">
        <v>57</v>
      </c>
      <c r="BN746" s="39" t="s">
        <v>57</v>
      </c>
    </row>
    <row r="747" spans="4:66" outlineLevel="1">
      <c r="D747" t="str">
        <f>INDEX($AT747:$BC747,MATCH(General!$F$14,$AT$4:$BC$4,0))</f>
        <v>Grant</v>
      </c>
      <c r="E747" s="11" t="str">
        <f>INDEX($BC747:$BL747,MATCH(General!$F$14,$BC$4:$BL$4,0))</f>
        <v>%</v>
      </c>
      <c r="F747" s="49">
        <f t="shared" si="766"/>
        <v>0.3</v>
      </c>
      <c r="I747" s="155">
        <f t="shared" ref="I747:AR747" si="769">IFERROR(I741/I$739,0)</f>
        <v>0.3</v>
      </c>
      <c r="J747" s="155">
        <f t="shared" si="769"/>
        <v>0.3</v>
      </c>
      <c r="K747" s="155">
        <f t="shared" si="769"/>
        <v>0</v>
      </c>
      <c r="L747" s="155">
        <f t="shared" si="769"/>
        <v>0</v>
      </c>
      <c r="M747" s="155">
        <f t="shared" si="769"/>
        <v>0</v>
      </c>
      <c r="N747" s="155">
        <f t="shared" si="769"/>
        <v>0</v>
      </c>
      <c r="O747" s="155">
        <f t="shared" si="769"/>
        <v>0</v>
      </c>
      <c r="P747" s="155">
        <f t="shared" si="769"/>
        <v>0</v>
      </c>
      <c r="Q747" s="155">
        <f t="shared" si="769"/>
        <v>0</v>
      </c>
      <c r="R747" s="155">
        <f t="shared" si="769"/>
        <v>0</v>
      </c>
      <c r="S747" s="155">
        <f t="shared" si="769"/>
        <v>0</v>
      </c>
      <c r="T747" s="155">
        <f t="shared" si="769"/>
        <v>0</v>
      </c>
      <c r="U747" s="155">
        <f t="shared" si="769"/>
        <v>0</v>
      </c>
      <c r="V747" s="155">
        <f t="shared" si="769"/>
        <v>0</v>
      </c>
      <c r="W747" s="155">
        <f t="shared" si="769"/>
        <v>0</v>
      </c>
      <c r="X747" s="155">
        <f t="shared" si="769"/>
        <v>0</v>
      </c>
      <c r="Y747" s="155">
        <f t="shared" si="769"/>
        <v>0</v>
      </c>
      <c r="Z747" s="155">
        <f t="shared" si="769"/>
        <v>0</v>
      </c>
      <c r="AA747" s="155">
        <f t="shared" si="769"/>
        <v>0</v>
      </c>
      <c r="AB747" s="155">
        <f t="shared" si="769"/>
        <v>0</v>
      </c>
      <c r="AC747" s="155">
        <f t="shared" si="769"/>
        <v>0</v>
      </c>
      <c r="AD747" s="155">
        <f t="shared" si="769"/>
        <v>0</v>
      </c>
      <c r="AE747" s="155">
        <f t="shared" si="769"/>
        <v>0</v>
      </c>
      <c r="AF747" s="155">
        <f t="shared" si="769"/>
        <v>0</v>
      </c>
      <c r="AG747" s="155">
        <f t="shared" si="769"/>
        <v>0</v>
      </c>
      <c r="AH747" s="155">
        <f t="shared" si="769"/>
        <v>0</v>
      </c>
      <c r="AI747" s="155">
        <f t="shared" si="769"/>
        <v>0</v>
      </c>
      <c r="AJ747" s="155">
        <f t="shared" si="769"/>
        <v>0</v>
      </c>
      <c r="AK747" s="155">
        <f t="shared" si="769"/>
        <v>0</v>
      </c>
      <c r="AL747" s="155">
        <f t="shared" si="769"/>
        <v>0</v>
      </c>
      <c r="AM747" s="155">
        <f t="shared" si="769"/>
        <v>0</v>
      </c>
      <c r="AN747" s="155">
        <f t="shared" si="769"/>
        <v>0</v>
      </c>
      <c r="AO747" s="155">
        <f t="shared" si="769"/>
        <v>0</v>
      </c>
      <c r="AP747" s="155">
        <f t="shared" si="769"/>
        <v>0</v>
      </c>
      <c r="AQ747" s="155">
        <f t="shared" si="769"/>
        <v>0</v>
      </c>
      <c r="AR747" s="155">
        <f t="shared" si="769"/>
        <v>0</v>
      </c>
      <c r="AT747" s="39" t="s">
        <v>149</v>
      </c>
      <c r="AU747" s="39" t="s">
        <v>57</v>
      </c>
      <c r="AV747" s="39" t="s">
        <v>57</v>
      </c>
      <c r="AW747" s="39" t="s">
        <v>57</v>
      </c>
      <c r="AX747" s="39" t="s">
        <v>57</v>
      </c>
      <c r="AY747" s="39" t="s">
        <v>57</v>
      </c>
      <c r="AZ747" s="39" t="s">
        <v>57</v>
      </c>
      <c r="BA747" s="39" t="s">
        <v>57</v>
      </c>
      <c r="BB747" s="39" t="s">
        <v>57</v>
      </c>
      <c r="BC747" s="39" t="s">
        <v>57</v>
      </c>
      <c r="BE747" s="39" t="s">
        <v>21</v>
      </c>
      <c r="BF747" s="39" t="s">
        <v>21</v>
      </c>
      <c r="BG747" s="39" t="s">
        <v>57</v>
      </c>
      <c r="BH747" s="39" t="s">
        <v>57</v>
      </c>
      <c r="BI747" s="39" t="s">
        <v>57</v>
      </c>
      <c r="BJ747" s="39" t="s">
        <v>57</v>
      </c>
      <c r="BK747" s="39" t="s">
        <v>57</v>
      </c>
      <c r="BL747" s="39" t="s">
        <v>57</v>
      </c>
      <c r="BM747" s="39" t="s">
        <v>57</v>
      </c>
      <c r="BN747" s="39" t="s">
        <v>57</v>
      </c>
    </row>
    <row r="748" spans="4:66" outlineLevel="1">
      <c r="D748" t="str">
        <f>INDEX($AT748:$BC748,MATCH(General!$F$14,$AT$4:$BC$4,0))</f>
        <v>Loan</v>
      </c>
      <c r="E748" s="11" t="str">
        <f>INDEX($BC748:$BL748,MATCH(General!$F$14,$BC$4:$BL$4,0))</f>
        <v>%</v>
      </c>
      <c r="F748" s="49">
        <f t="shared" si="766"/>
        <v>0.3</v>
      </c>
      <c r="I748" s="155">
        <f t="shared" ref="I748:AR748" si="770">IFERROR(I742/I$739,0)</f>
        <v>0.3</v>
      </c>
      <c r="J748" s="155">
        <f t="shared" si="770"/>
        <v>0.3</v>
      </c>
      <c r="K748" s="155">
        <f t="shared" si="770"/>
        <v>0</v>
      </c>
      <c r="L748" s="155">
        <f t="shared" si="770"/>
        <v>0</v>
      </c>
      <c r="M748" s="155">
        <f t="shared" si="770"/>
        <v>0</v>
      </c>
      <c r="N748" s="155">
        <f t="shared" si="770"/>
        <v>0</v>
      </c>
      <c r="O748" s="155">
        <f t="shared" si="770"/>
        <v>0</v>
      </c>
      <c r="P748" s="155">
        <f t="shared" si="770"/>
        <v>0</v>
      </c>
      <c r="Q748" s="155">
        <f t="shared" si="770"/>
        <v>0</v>
      </c>
      <c r="R748" s="155">
        <f t="shared" si="770"/>
        <v>0</v>
      </c>
      <c r="S748" s="155">
        <f t="shared" si="770"/>
        <v>0</v>
      </c>
      <c r="T748" s="155">
        <f t="shared" si="770"/>
        <v>0</v>
      </c>
      <c r="U748" s="155">
        <f t="shared" si="770"/>
        <v>0</v>
      </c>
      <c r="V748" s="155">
        <f t="shared" si="770"/>
        <v>0</v>
      </c>
      <c r="W748" s="155">
        <f t="shared" si="770"/>
        <v>0</v>
      </c>
      <c r="X748" s="155">
        <f t="shared" si="770"/>
        <v>0</v>
      </c>
      <c r="Y748" s="155">
        <f t="shared" si="770"/>
        <v>0</v>
      </c>
      <c r="Z748" s="155">
        <f t="shared" si="770"/>
        <v>0</v>
      </c>
      <c r="AA748" s="155">
        <f t="shared" si="770"/>
        <v>0</v>
      </c>
      <c r="AB748" s="155">
        <f t="shared" si="770"/>
        <v>0</v>
      </c>
      <c r="AC748" s="155">
        <f t="shared" si="770"/>
        <v>0</v>
      </c>
      <c r="AD748" s="155">
        <f t="shared" si="770"/>
        <v>0</v>
      </c>
      <c r="AE748" s="155">
        <f t="shared" si="770"/>
        <v>0</v>
      </c>
      <c r="AF748" s="155">
        <f t="shared" si="770"/>
        <v>0</v>
      </c>
      <c r="AG748" s="155">
        <f t="shared" si="770"/>
        <v>0</v>
      </c>
      <c r="AH748" s="155">
        <f t="shared" si="770"/>
        <v>0</v>
      </c>
      <c r="AI748" s="155">
        <f t="shared" si="770"/>
        <v>0</v>
      </c>
      <c r="AJ748" s="155">
        <f t="shared" si="770"/>
        <v>0</v>
      </c>
      <c r="AK748" s="155">
        <f t="shared" si="770"/>
        <v>0</v>
      </c>
      <c r="AL748" s="155">
        <f t="shared" si="770"/>
        <v>0</v>
      </c>
      <c r="AM748" s="155">
        <f t="shared" si="770"/>
        <v>0</v>
      </c>
      <c r="AN748" s="155">
        <f t="shared" si="770"/>
        <v>0</v>
      </c>
      <c r="AO748" s="155">
        <f t="shared" si="770"/>
        <v>0</v>
      </c>
      <c r="AP748" s="155">
        <f t="shared" si="770"/>
        <v>0</v>
      </c>
      <c r="AQ748" s="155">
        <f t="shared" si="770"/>
        <v>0</v>
      </c>
      <c r="AR748" s="155">
        <f t="shared" si="770"/>
        <v>0</v>
      </c>
      <c r="AT748" s="39" t="s">
        <v>566</v>
      </c>
      <c r="AU748" s="39" t="s">
        <v>57</v>
      </c>
      <c r="AV748" s="39" t="s">
        <v>57</v>
      </c>
      <c r="AW748" s="39" t="s">
        <v>57</v>
      </c>
      <c r="AX748" s="39" t="s">
        <v>57</v>
      </c>
      <c r="AY748" s="39" t="s">
        <v>57</v>
      </c>
      <c r="AZ748" s="39" t="s">
        <v>57</v>
      </c>
      <c r="BA748" s="39" t="s">
        <v>57</v>
      </c>
      <c r="BB748" s="39" t="s">
        <v>57</v>
      </c>
      <c r="BC748" s="39" t="s">
        <v>57</v>
      </c>
      <c r="BE748" s="39" t="s">
        <v>21</v>
      </c>
      <c r="BF748" s="39" t="s">
        <v>21</v>
      </c>
      <c r="BG748" s="39" t="s">
        <v>57</v>
      </c>
      <c r="BH748" s="39" t="s">
        <v>57</v>
      </c>
      <c r="BI748" s="39" t="s">
        <v>57</v>
      </c>
      <c r="BJ748" s="39" t="s">
        <v>57</v>
      </c>
      <c r="BK748" s="39" t="s">
        <v>57</v>
      </c>
      <c r="BL748" s="39" t="s">
        <v>57</v>
      </c>
      <c r="BM748" s="39" t="s">
        <v>57</v>
      </c>
      <c r="BN748" s="39" t="s">
        <v>57</v>
      </c>
    </row>
    <row r="749" spans="4:66" outlineLevel="1">
      <c r="D749" t="str">
        <f>INDEX($AT749:$BC749,MATCH(General!$F$14,$AT$4:$BC$4,0))</f>
        <v>EPC</v>
      </c>
      <c r="E749" s="11" t="str">
        <f>INDEX($BC749:$BL749,MATCH(General!$F$14,$BC$4:$BL$4,0))</f>
        <v>%</v>
      </c>
      <c r="F749" s="49">
        <f t="shared" si="766"/>
        <v>0.3</v>
      </c>
      <c r="I749" s="155">
        <f t="shared" ref="I749:AR749" si="771">IFERROR(I743/I$739,0)</f>
        <v>0.3</v>
      </c>
      <c r="J749" s="155">
        <f t="shared" si="771"/>
        <v>0.3</v>
      </c>
      <c r="K749" s="155">
        <f t="shared" si="771"/>
        <v>0</v>
      </c>
      <c r="L749" s="155">
        <f t="shared" si="771"/>
        <v>0</v>
      </c>
      <c r="M749" s="155">
        <f t="shared" si="771"/>
        <v>0</v>
      </c>
      <c r="N749" s="155">
        <f t="shared" si="771"/>
        <v>0</v>
      </c>
      <c r="O749" s="155">
        <f t="shared" si="771"/>
        <v>0</v>
      </c>
      <c r="P749" s="155">
        <f t="shared" si="771"/>
        <v>0</v>
      </c>
      <c r="Q749" s="155">
        <f t="shared" si="771"/>
        <v>0</v>
      </c>
      <c r="R749" s="155">
        <f t="shared" si="771"/>
        <v>0</v>
      </c>
      <c r="S749" s="155">
        <f t="shared" si="771"/>
        <v>0</v>
      </c>
      <c r="T749" s="155">
        <f t="shared" si="771"/>
        <v>0</v>
      </c>
      <c r="U749" s="155">
        <f t="shared" si="771"/>
        <v>0</v>
      </c>
      <c r="V749" s="155">
        <f t="shared" si="771"/>
        <v>0</v>
      </c>
      <c r="W749" s="155">
        <f t="shared" si="771"/>
        <v>0</v>
      </c>
      <c r="X749" s="155">
        <f t="shared" si="771"/>
        <v>0</v>
      </c>
      <c r="Y749" s="155">
        <f t="shared" si="771"/>
        <v>0</v>
      </c>
      <c r="Z749" s="155">
        <f t="shared" si="771"/>
        <v>0</v>
      </c>
      <c r="AA749" s="155">
        <f t="shared" si="771"/>
        <v>0</v>
      </c>
      <c r="AB749" s="155">
        <f t="shared" si="771"/>
        <v>0</v>
      </c>
      <c r="AC749" s="155">
        <f t="shared" si="771"/>
        <v>0</v>
      </c>
      <c r="AD749" s="155">
        <f t="shared" si="771"/>
        <v>0</v>
      </c>
      <c r="AE749" s="155">
        <f t="shared" si="771"/>
        <v>0</v>
      </c>
      <c r="AF749" s="155">
        <f t="shared" si="771"/>
        <v>0</v>
      </c>
      <c r="AG749" s="155">
        <f t="shared" si="771"/>
        <v>0</v>
      </c>
      <c r="AH749" s="155">
        <f t="shared" si="771"/>
        <v>0</v>
      </c>
      <c r="AI749" s="155">
        <f t="shared" si="771"/>
        <v>0</v>
      </c>
      <c r="AJ749" s="155">
        <f t="shared" si="771"/>
        <v>0</v>
      </c>
      <c r="AK749" s="155">
        <f t="shared" si="771"/>
        <v>0</v>
      </c>
      <c r="AL749" s="155">
        <f t="shared" si="771"/>
        <v>0</v>
      </c>
      <c r="AM749" s="155">
        <f t="shared" si="771"/>
        <v>0</v>
      </c>
      <c r="AN749" s="155">
        <f t="shared" si="771"/>
        <v>0</v>
      </c>
      <c r="AO749" s="155">
        <f t="shared" si="771"/>
        <v>0</v>
      </c>
      <c r="AP749" s="155">
        <f t="shared" si="771"/>
        <v>0</v>
      </c>
      <c r="AQ749" s="155">
        <f t="shared" si="771"/>
        <v>0</v>
      </c>
      <c r="AR749" s="155">
        <f t="shared" si="771"/>
        <v>0</v>
      </c>
      <c r="AT749" s="39" t="s">
        <v>548</v>
      </c>
      <c r="AU749" s="39" t="s">
        <v>57</v>
      </c>
      <c r="AV749" s="39" t="s">
        <v>57</v>
      </c>
      <c r="AW749" s="39" t="s">
        <v>57</v>
      </c>
      <c r="AX749" s="39" t="s">
        <v>57</v>
      </c>
      <c r="AY749" s="39" t="s">
        <v>57</v>
      </c>
      <c r="AZ749" s="39" t="s">
        <v>57</v>
      </c>
      <c r="BA749" s="39" t="s">
        <v>57</v>
      </c>
      <c r="BB749" s="39" t="s">
        <v>57</v>
      </c>
      <c r="BC749" s="39" t="s">
        <v>57</v>
      </c>
      <c r="BE749" s="39" t="s">
        <v>21</v>
      </c>
      <c r="BF749" s="39" t="s">
        <v>21</v>
      </c>
      <c r="BG749" s="39" t="s">
        <v>57</v>
      </c>
      <c r="BH749" s="39" t="s">
        <v>57</v>
      </c>
      <c r="BI749" s="39" t="s">
        <v>57</v>
      </c>
      <c r="BJ749" s="39" t="s">
        <v>57</v>
      </c>
      <c r="BK749" s="39" t="s">
        <v>57</v>
      </c>
      <c r="BL749" s="39" t="s">
        <v>57</v>
      </c>
      <c r="BM749" s="39" t="s">
        <v>57</v>
      </c>
      <c r="BN749" s="39" t="s">
        <v>57</v>
      </c>
    </row>
    <row r="750" spans="4:66" outlineLevel="1">
      <c r="E750" s="11"/>
    </row>
    <row r="751" spans="4:66" outlineLevel="1">
      <c r="D751" s="2" t="str">
        <f>INDEX($AT751:$BC751,MATCH(General!$F$14,$AT$4:$BC$4,0))</f>
        <v>Loan repayment</v>
      </c>
      <c r="E751" s="11"/>
      <c r="AT751" s="39" t="s">
        <v>153</v>
      </c>
      <c r="AU751" s="39" t="s">
        <v>57</v>
      </c>
      <c r="AV751" s="39" t="s">
        <v>57</v>
      </c>
      <c r="AW751" s="39" t="s">
        <v>57</v>
      </c>
      <c r="AX751" s="39" t="s">
        <v>57</v>
      </c>
      <c r="AY751" s="39" t="s">
        <v>57</v>
      </c>
      <c r="AZ751" s="39" t="s">
        <v>57</v>
      </c>
      <c r="BA751" s="39" t="s">
        <v>57</v>
      </c>
      <c r="BB751" s="39" t="s">
        <v>57</v>
      </c>
      <c r="BC751" s="39" t="s">
        <v>57</v>
      </c>
    </row>
    <row r="752" spans="4:66" outlineLevel="1">
      <c r="D752" t="str">
        <f>INDEX($AT752:$BC752,MATCH(General!$F$14,$AT$4:$BC$4,0))</f>
        <v>Capital repayment</v>
      </c>
      <c r="E752" s="11" t="str">
        <f>General!$F$16</f>
        <v>EUR</v>
      </c>
      <c r="F752" s="25">
        <f t="shared" ref="F752" si="772">SUM(I752:AR752)</f>
        <v>90000</v>
      </c>
      <c r="I752" s="15">
        <f>MIN($F735,H753)*Config!I$8</f>
        <v>0</v>
      </c>
      <c r="J752" s="15">
        <f>MIN($F735,I753)*Config!J$8</f>
        <v>0</v>
      </c>
      <c r="K752" s="15">
        <f>MIN($F735,J753)*Config!K$8</f>
        <v>9000</v>
      </c>
      <c r="L752" s="15">
        <f>MIN($F735,K753)*Config!L$8</f>
        <v>9000</v>
      </c>
      <c r="M752" s="15">
        <f>MIN($F735,L753)*Config!M$8</f>
        <v>9000</v>
      </c>
      <c r="N752" s="15">
        <f>MIN($F735,M753)*Config!N$8</f>
        <v>9000</v>
      </c>
      <c r="O752" s="15">
        <f>MIN($F735,N753)*Config!O$8</f>
        <v>9000</v>
      </c>
      <c r="P752" s="15">
        <f>MIN($F735,O753)*Config!P$8</f>
        <v>9000</v>
      </c>
      <c r="Q752" s="15">
        <f>MIN($F735,P753)*Config!Q$8</f>
        <v>9000</v>
      </c>
      <c r="R752" s="15">
        <f>MIN($F735,Q753)*Config!R$8</f>
        <v>9000</v>
      </c>
      <c r="S752" s="15">
        <f>MIN($F735,R753)*Config!S$8</f>
        <v>9000</v>
      </c>
      <c r="T752" s="15">
        <f>MIN($F735,S753)*Config!T$8</f>
        <v>9000</v>
      </c>
      <c r="U752" s="15">
        <f>MIN($F735,T753)*Config!U$8</f>
        <v>0</v>
      </c>
      <c r="V752" s="15">
        <f>MIN($F735,U753)*Config!V$8</f>
        <v>0</v>
      </c>
      <c r="W752" s="15">
        <f>MIN($F735,V753)*Config!W$8</f>
        <v>0</v>
      </c>
      <c r="X752" s="15">
        <f>MIN($F735,W753)*Config!X$8</f>
        <v>0</v>
      </c>
      <c r="Y752" s="15">
        <f>MIN($F735,X753)*Config!Y$8</f>
        <v>0</v>
      </c>
      <c r="Z752" s="15">
        <f>MIN($F735,Y753)*Config!Z$8</f>
        <v>0</v>
      </c>
      <c r="AA752" s="15">
        <f>MIN($F735,Z753)*Config!AA$8</f>
        <v>0</v>
      </c>
      <c r="AB752" s="15">
        <f>MIN($F735,AA753)*Config!AB$8</f>
        <v>0</v>
      </c>
      <c r="AC752" s="15">
        <f>MIN($F735,AB753)*Config!AC$8</f>
        <v>0</v>
      </c>
      <c r="AD752" s="15">
        <f>MIN($F735,AC753)*Config!AD$8</f>
        <v>0</v>
      </c>
      <c r="AE752" s="15">
        <f>MIN($F735,AD753)*Config!AE$8</f>
        <v>0</v>
      </c>
      <c r="AF752" s="15">
        <f>MIN($F735,AE753)*Config!AF$8</f>
        <v>0</v>
      </c>
      <c r="AG752" s="15">
        <f>MIN($F735,AF753)*Config!AG$8</f>
        <v>0</v>
      </c>
      <c r="AH752" s="15">
        <f>MIN($F735,AG753)*Config!AH$8</f>
        <v>0</v>
      </c>
      <c r="AI752" s="15">
        <f>MIN($F735,AH753)*Config!AI$8</f>
        <v>0</v>
      </c>
      <c r="AJ752" s="15">
        <f>MIN($F735,AI753)*Config!AJ$8</f>
        <v>0</v>
      </c>
      <c r="AK752" s="15">
        <f>MIN($F735,AJ753)*Config!AK$8</f>
        <v>0</v>
      </c>
      <c r="AL752" s="15">
        <f>MIN($F735,AK753)*Config!AL$8</f>
        <v>0</v>
      </c>
      <c r="AM752" s="15">
        <f>MIN($F735,AL753)*Config!AM$8</f>
        <v>0</v>
      </c>
      <c r="AN752" s="15">
        <f>MIN($F735,AM753)*Config!AN$8</f>
        <v>0</v>
      </c>
      <c r="AO752" s="15">
        <f>MIN($F735,AN753)*Config!AO$8</f>
        <v>0</v>
      </c>
      <c r="AP752" s="15">
        <f>MIN($F735,AO753)*Config!AP$8</f>
        <v>0</v>
      </c>
      <c r="AQ752" s="15">
        <f>MIN($F735,AP753)*Config!AQ$8</f>
        <v>0</v>
      </c>
      <c r="AR752" s="15">
        <f>MIN($F735,AQ753)*Config!AR$8</f>
        <v>0</v>
      </c>
      <c r="AT752" s="39" t="s">
        <v>154</v>
      </c>
      <c r="AU752" s="39" t="s">
        <v>57</v>
      </c>
      <c r="AV752" s="39" t="s">
        <v>57</v>
      </c>
      <c r="AW752" s="39" t="s">
        <v>57</v>
      </c>
      <c r="AX752" s="39" t="s">
        <v>57</v>
      </c>
      <c r="AY752" s="39" t="s">
        <v>57</v>
      </c>
      <c r="AZ752" s="39" t="s">
        <v>57</v>
      </c>
      <c r="BA752" s="39" t="s">
        <v>57</v>
      </c>
      <c r="BB752" s="39" t="s">
        <v>57</v>
      </c>
      <c r="BC752" s="39" t="s">
        <v>57</v>
      </c>
      <c r="BE752" s="8"/>
      <c r="BF752" s="8"/>
      <c r="BG752" s="8"/>
      <c r="BH752" s="8"/>
      <c r="BI752" s="8"/>
      <c r="BJ752" s="8"/>
      <c r="BK752" s="8"/>
      <c r="BL752" s="8"/>
      <c r="BM752" s="8"/>
      <c r="BN752" s="8"/>
    </row>
    <row r="753" spans="3:66" outlineLevel="1">
      <c r="D753" t="str">
        <f>INDEX($AT753:$BC753,MATCH(General!$F$14,$AT$4:$BC$4,0))</f>
        <v>Loan balance</v>
      </c>
      <c r="E753" s="11" t="str">
        <f>General!$F$16</f>
        <v>EUR</v>
      </c>
      <c r="I753" s="15">
        <f>SUM($I742:I742)-SUM($I752:I752)</f>
        <v>9000</v>
      </c>
      <c r="J753" s="15">
        <f>SUM($I742:J742)-SUM($I752:J752)</f>
        <v>90000</v>
      </c>
      <c r="K753" s="15">
        <f>SUM($I742:K742)-SUM($I752:K752)</f>
        <v>81000</v>
      </c>
      <c r="L753" s="15">
        <f>SUM($I742:L742)-SUM($I752:L752)</f>
        <v>72000</v>
      </c>
      <c r="M753" s="15">
        <f>SUM($I742:M742)-SUM($I752:M752)</f>
        <v>63000</v>
      </c>
      <c r="N753" s="15">
        <f>SUM($I742:N742)-SUM($I752:N752)</f>
        <v>54000</v>
      </c>
      <c r="O753" s="15">
        <f>SUM($I742:O742)-SUM($I752:O752)</f>
        <v>45000</v>
      </c>
      <c r="P753" s="15">
        <f>SUM($I742:P742)-SUM($I752:P752)</f>
        <v>36000</v>
      </c>
      <c r="Q753" s="15">
        <f>SUM($I742:Q742)-SUM($I752:Q752)</f>
        <v>27000</v>
      </c>
      <c r="R753" s="15">
        <f>SUM($I742:R742)-SUM($I752:R752)</f>
        <v>18000</v>
      </c>
      <c r="S753" s="15">
        <f>SUM($I742:S742)-SUM($I752:S752)</f>
        <v>9000</v>
      </c>
      <c r="T753" s="15">
        <f>SUM($I742:T742)-SUM($I752:T752)</f>
        <v>0</v>
      </c>
      <c r="U753" s="15">
        <f>SUM($I742:U742)-SUM($I752:U752)</f>
        <v>0</v>
      </c>
      <c r="V753" s="15">
        <f>SUM($I742:V742)-SUM($I752:V752)</f>
        <v>0</v>
      </c>
      <c r="W753" s="15">
        <f>SUM($I742:W742)-SUM($I752:W752)</f>
        <v>0</v>
      </c>
      <c r="X753" s="15">
        <f>SUM($I742:X742)-SUM($I752:X752)</f>
        <v>0</v>
      </c>
      <c r="Y753" s="15">
        <f>SUM($I742:Y742)-SUM($I752:Y752)</f>
        <v>0</v>
      </c>
      <c r="Z753" s="15">
        <f>SUM($I742:Z742)-SUM($I752:Z752)</f>
        <v>0</v>
      </c>
      <c r="AA753" s="15">
        <f>SUM($I742:AA742)-SUM($I752:AA752)</f>
        <v>0</v>
      </c>
      <c r="AB753" s="15">
        <f>SUM($I742:AB742)-SUM($I752:AB752)</f>
        <v>0</v>
      </c>
      <c r="AC753" s="15">
        <f>SUM($I742:AC742)-SUM($I752:AC752)</f>
        <v>0</v>
      </c>
      <c r="AD753" s="15">
        <f>SUM($I742:AD742)-SUM($I752:AD752)</f>
        <v>0</v>
      </c>
      <c r="AE753" s="15">
        <f>SUM($I742:AE742)-SUM($I752:AE752)</f>
        <v>0</v>
      </c>
      <c r="AF753" s="15">
        <f>SUM($I742:AF742)-SUM($I752:AF752)</f>
        <v>0</v>
      </c>
      <c r="AG753" s="15">
        <f>SUM($I742:AG742)-SUM($I752:AG752)</f>
        <v>0</v>
      </c>
      <c r="AH753" s="15">
        <f>SUM($I742:AH742)-SUM($I752:AH752)</f>
        <v>0</v>
      </c>
      <c r="AI753" s="15">
        <f>SUM($I742:AI742)-SUM($I752:AI752)</f>
        <v>0</v>
      </c>
      <c r="AJ753" s="15">
        <f>SUM($I742:AJ742)-SUM($I752:AJ752)</f>
        <v>0</v>
      </c>
      <c r="AK753" s="15">
        <f>SUM($I742:AK742)-SUM($I752:AK752)</f>
        <v>0</v>
      </c>
      <c r="AL753" s="15">
        <f>SUM($I742:AL742)-SUM($I752:AL752)</f>
        <v>0</v>
      </c>
      <c r="AM753" s="15">
        <f>SUM($I742:AM742)-SUM($I752:AM752)</f>
        <v>0</v>
      </c>
      <c r="AN753" s="15">
        <f>SUM($I742:AN742)-SUM($I752:AN752)</f>
        <v>0</v>
      </c>
      <c r="AO753" s="15">
        <f>SUM($I742:AO742)-SUM($I752:AO752)</f>
        <v>0</v>
      </c>
      <c r="AP753" s="15">
        <f>SUM($I742:AP742)-SUM($I752:AP752)</f>
        <v>0</v>
      </c>
      <c r="AQ753" s="15">
        <f>SUM($I742:AQ742)-SUM($I752:AQ752)</f>
        <v>0</v>
      </c>
      <c r="AR753" s="15">
        <f>SUM($I742:AR742)-SUM($I752:AR752)</f>
        <v>0</v>
      </c>
      <c r="AT753" s="39" t="s">
        <v>157</v>
      </c>
      <c r="AU753" s="39" t="s">
        <v>57</v>
      </c>
      <c r="AV753" s="39" t="s">
        <v>57</v>
      </c>
      <c r="AW753" s="39" t="s">
        <v>57</v>
      </c>
      <c r="AX753" s="39" t="s">
        <v>57</v>
      </c>
      <c r="AY753" s="39" t="s">
        <v>57</v>
      </c>
      <c r="AZ753" s="39" t="s">
        <v>57</v>
      </c>
      <c r="BA753" s="39" t="s">
        <v>57</v>
      </c>
      <c r="BB753" s="39" t="s">
        <v>57</v>
      </c>
      <c r="BC753" s="39" t="s">
        <v>57</v>
      </c>
      <c r="BE753" s="8"/>
      <c r="BF753" s="8"/>
      <c r="BG753" s="8"/>
      <c r="BH753" s="8"/>
      <c r="BI753" s="8"/>
      <c r="BJ753" s="8"/>
      <c r="BK753" s="8"/>
      <c r="BL753" s="8"/>
      <c r="BM753" s="8"/>
      <c r="BN753" s="8"/>
    </row>
    <row r="754" spans="3:66" outlineLevel="1">
      <c r="D754" t="str">
        <f>INDEX($AT754:$BC754,MATCH(General!$F$14,$AT$4:$BC$4,0))</f>
        <v>Interest paid</v>
      </c>
      <c r="E754" s="11" t="str">
        <f>General!$F$16</f>
        <v>EUR</v>
      </c>
      <c r="F754" s="25">
        <f>SUM(I754:AR754)</f>
        <v>22500</v>
      </c>
      <c r="I754" s="15">
        <f>$F733*AVERAGE(H753:I753)*Config!I$8</f>
        <v>0</v>
      </c>
      <c r="J754" s="15">
        <f>$F733*AVERAGE(I753:J753)*Config!J$8</f>
        <v>0</v>
      </c>
      <c r="K754" s="15">
        <f>$F733*AVERAGE(J753:K753)*Config!K$8</f>
        <v>4275</v>
      </c>
      <c r="L754" s="15">
        <f>$F733*AVERAGE(K753:L753)*Config!L$8</f>
        <v>3825</v>
      </c>
      <c r="M754" s="15">
        <f>$F733*AVERAGE(L753:M753)*Config!M$8</f>
        <v>3375</v>
      </c>
      <c r="N754" s="15">
        <f>$F733*AVERAGE(M753:N753)*Config!N$8</f>
        <v>2925</v>
      </c>
      <c r="O754" s="15">
        <f>$F733*AVERAGE(N753:O753)*Config!O$8</f>
        <v>2475</v>
      </c>
      <c r="P754" s="15">
        <f>$F733*AVERAGE(O753:P753)*Config!P$8</f>
        <v>2025</v>
      </c>
      <c r="Q754" s="15">
        <f>$F733*AVERAGE(P753:Q753)*Config!Q$8</f>
        <v>1575</v>
      </c>
      <c r="R754" s="15">
        <f>$F733*AVERAGE(Q753:R753)*Config!R$8</f>
        <v>1125</v>
      </c>
      <c r="S754" s="15">
        <f>$F733*AVERAGE(R753:S753)*Config!S$8</f>
        <v>675</v>
      </c>
      <c r="T754" s="15">
        <f>$F733*AVERAGE(S753:T753)*Config!T$8</f>
        <v>225</v>
      </c>
      <c r="U754" s="15">
        <f>$F733*AVERAGE(T753:U753)*Config!U$8</f>
        <v>0</v>
      </c>
      <c r="V754" s="15">
        <f>$F733*AVERAGE(U753:V753)*Config!V$8</f>
        <v>0</v>
      </c>
      <c r="W754" s="15">
        <f>$F733*AVERAGE(V753:W753)*Config!W$8</f>
        <v>0</v>
      </c>
      <c r="X754" s="15">
        <f>$F733*AVERAGE(W753:X753)*Config!X$8</f>
        <v>0</v>
      </c>
      <c r="Y754" s="15">
        <f>$F733*AVERAGE(X753:Y753)*Config!Y$8</f>
        <v>0</v>
      </c>
      <c r="Z754" s="15">
        <f>$F733*AVERAGE(Y753:Z753)*Config!Z$8</f>
        <v>0</v>
      </c>
      <c r="AA754" s="15">
        <f>$F733*AVERAGE(Z753:AA753)*Config!AA$8</f>
        <v>0</v>
      </c>
      <c r="AB754" s="15">
        <f>$F733*AVERAGE(AA753:AB753)*Config!AB$8</f>
        <v>0</v>
      </c>
      <c r="AC754" s="15">
        <f>$F733*AVERAGE(AB753:AC753)*Config!AC$8</f>
        <v>0</v>
      </c>
      <c r="AD754" s="15">
        <f>$F733*AVERAGE(AC753:AD753)*Config!AD$8</f>
        <v>0</v>
      </c>
      <c r="AE754" s="15">
        <f>$F733*AVERAGE(AD753:AE753)*Config!AE$8</f>
        <v>0</v>
      </c>
      <c r="AF754" s="15">
        <f>$F733*AVERAGE(AE753:AF753)*Config!AF$8</f>
        <v>0</v>
      </c>
      <c r="AG754" s="15">
        <f>$F733*AVERAGE(AF753:AG753)*Config!AG$8</f>
        <v>0</v>
      </c>
      <c r="AH754" s="15">
        <f>$F733*AVERAGE(AG753:AH753)*Config!AH$8</f>
        <v>0</v>
      </c>
      <c r="AI754" s="15">
        <f>$F733*AVERAGE(AH753:AI753)*Config!AI$8</f>
        <v>0</v>
      </c>
      <c r="AJ754" s="15">
        <f>$F733*AVERAGE(AI753:AJ753)*Config!AJ$8</f>
        <v>0</v>
      </c>
      <c r="AK754" s="15">
        <f>$F733*AVERAGE(AJ753:AK753)*Config!AK$8</f>
        <v>0</v>
      </c>
      <c r="AL754" s="15">
        <f>$F733*AVERAGE(AK753:AL753)*Config!AL$8</f>
        <v>0</v>
      </c>
      <c r="AM754" s="15">
        <f>$F733*AVERAGE(AL753:AM753)*Config!AM$8</f>
        <v>0</v>
      </c>
      <c r="AN754" s="15">
        <f>$F733*AVERAGE(AM753:AN753)*Config!AN$8</f>
        <v>0</v>
      </c>
      <c r="AO754" s="15">
        <f>$F733*AVERAGE(AN753:AO753)*Config!AO$8</f>
        <v>0</v>
      </c>
      <c r="AP754" s="15">
        <f>$F733*AVERAGE(AO753:AP753)*Config!AP$8</f>
        <v>0</v>
      </c>
      <c r="AQ754" s="15">
        <f>$F733*AVERAGE(AP753:AQ753)*Config!AQ$8</f>
        <v>0</v>
      </c>
      <c r="AR754" s="15">
        <f>$F733*AVERAGE(AQ753:AR753)*Config!AR$8</f>
        <v>0</v>
      </c>
      <c r="AT754" s="39" t="s">
        <v>158</v>
      </c>
      <c r="AU754" s="39" t="s">
        <v>57</v>
      </c>
      <c r="AV754" s="39" t="s">
        <v>57</v>
      </c>
      <c r="AW754" s="39" t="s">
        <v>57</v>
      </c>
      <c r="AX754" s="39" t="s">
        <v>57</v>
      </c>
      <c r="AY754" s="39" t="s">
        <v>57</v>
      </c>
      <c r="AZ754" s="39" t="s">
        <v>57</v>
      </c>
      <c r="BA754" s="39" t="s">
        <v>57</v>
      </c>
      <c r="BB754" s="39" t="s">
        <v>57</v>
      </c>
      <c r="BC754" s="39" t="s">
        <v>57</v>
      </c>
      <c r="BE754" s="8"/>
      <c r="BF754" s="8"/>
      <c r="BG754" s="8"/>
      <c r="BH754" s="8"/>
      <c r="BI754" s="8"/>
      <c r="BJ754" s="8"/>
      <c r="BK754" s="8"/>
      <c r="BL754" s="8"/>
      <c r="BM754" s="8"/>
      <c r="BN754" s="8"/>
    </row>
    <row r="755" spans="3:66" outlineLevel="1">
      <c r="E755" s="11"/>
    </row>
    <row r="756" spans="3:66" outlineLevel="1">
      <c r="D756" s="2" t="str">
        <f>INDEX($AT756:$BC756,MATCH(General!$F$14,$AT$4:$BC$4,0))</f>
        <v>Financing expenditures</v>
      </c>
      <c r="E756" s="17" t="str">
        <f>General!$F$16</f>
        <v>EUR</v>
      </c>
      <c r="F756" s="28">
        <f>SUM(I756:AR756)</f>
        <v>162500</v>
      </c>
      <c r="I756" s="16">
        <f>SUM(I757:I761)</f>
        <v>3000</v>
      </c>
      <c r="J756" s="16">
        <f t="shared" ref="J756:AR756" si="773">SUM(J757:J761)</f>
        <v>27000</v>
      </c>
      <c r="K756" s="16">
        <f t="shared" si="773"/>
        <v>33275</v>
      </c>
      <c r="L756" s="16">
        <f t="shared" si="773"/>
        <v>12825</v>
      </c>
      <c r="M756" s="16">
        <f t="shared" si="773"/>
        <v>12375</v>
      </c>
      <c r="N756" s="16">
        <f t="shared" si="773"/>
        <v>11925</v>
      </c>
      <c r="O756" s="16">
        <f t="shared" si="773"/>
        <v>11475</v>
      </c>
      <c r="P756" s="16">
        <f t="shared" si="773"/>
        <v>11025</v>
      </c>
      <c r="Q756" s="16">
        <f t="shared" si="773"/>
        <v>10575</v>
      </c>
      <c r="R756" s="16">
        <f t="shared" si="773"/>
        <v>10125</v>
      </c>
      <c r="S756" s="16">
        <f t="shared" si="773"/>
        <v>9675</v>
      </c>
      <c r="T756" s="16">
        <f t="shared" si="773"/>
        <v>9225</v>
      </c>
      <c r="U756" s="16">
        <f t="shared" si="773"/>
        <v>0</v>
      </c>
      <c r="V756" s="16">
        <f t="shared" si="773"/>
        <v>0</v>
      </c>
      <c r="W756" s="16">
        <f t="shared" si="773"/>
        <v>0</v>
      </c>
      <c r="X756" s="16">
        <f t="shared" si="773"/>
        <v>0</v>
      </c>
      <c r="Y756" s="16">
        <f t="shared" si="773"/>
        <v>0</v>
      </c>
      <c r="Z756" s="16">
        <f t="shared" si="773"/>
        <v>0</v>
      </c>
      <c r="AA756" s="16">
        <f t="shared" si="773"/>
        <v>0</v>
      </c>
      <c r="AB756" s="16">
        <f t="shared" si="773"/>
        <v>0</v>
      </c>
      <c r="AC756" s="16">
        <f t="shared" si="773"/>
        <v>0</v>
      </c>
      <c r="AD756" s="16">
        <f t="shared" si="773"/>
        <v>0</v>
      </c>
      <c r="AE756" s="16">
        <f t="shared" si="773"/>
        <v>0</v>
      </c>
      <c r="AF756" s="16">
        <f t="shared" si="773"/>
        <v>0</v>
      </c>
      <c r="AG756" s="16">
        <f t="shared" si="773"/>
        <v>0</v>
      </c>
      <c r="AH756" s="16">
        <f t="shared" si="773"/>
        <v>0</v>
      </c>
      <c r="AI756" s="16">
        <f t="shared" si="773"/>
        <v>0</v>
      </c>
      <c r="AJ756" s="16">
        <f t="shared" si="773"/>
        <v>0</v>
      </c>
      <c r="AK756" s="16">
        <f t="shared" si="773"/>
        <v>0</v>
      </c>
      <c r="AL756" s="16">
        <f t="shared" si="773"/>
        <v>0</v>
      </c>
      <c r="AM756" s="16">
        <f t="shared" si="773"/>
        <v>0</v>
      </c>
      <c r="AN756" s="16">
        <f t="shared" si="773"/>
        <v>0</v>
      </c>
      <c r="AO756" s="16">
        <f t="shared" si="773"/>
        <v>0</v>
      </c>
      <c r="AP756" s="16">
        <f t="shared" si="773"/>
        <v>0</v>
      </c>
      <c r="AQ756" s="16">
        <f t="shared" si="773"/>
        <v>0</v>
      </c>
      <c r="AR756" s="16">
        <f t="shared" si="773"/>
        <v>0</v>
      </c>
      <c r="AT756" s="39" t="s">
        <v>191</v>
      </c>
      <c r="AU756" s="39" t="s">
        <v>57</v>
      </c>
      <c r="AV756" s="39" t="s">
        <v>57</v>
      </c>
      <c r="AW756" s="39" t="s">
        <v>57</v>
      </c>
      <c r="AX756" s="39" t="s">
        <v>57</v>
      </c>
      <c r="AY756" s="39" t="s">
        <v>57</v>
      </c>
      <c r="AZ756" s="39" t="s">
        <v>57</v>
      </c>
      <c r="BA756" s="39" t="s">
        <v>57</v>
      </c>
      <c r="BB756" s="39" t="s">
        <v>57</v>
      </c>
      <c r="BC756" s="39" t="s">
        <v>57</v>
      </c>
      <c r="BE756" s="8"/>
      <c r="BF756" s="8"/>
      <c r="BG756" s="8"/>
      <c r="BH756" s="8"/>
      <c r="BI756" s="8"/>
      <c r="BJ756" s="8"/>
      <c r="BK756" s="8"/>
      <c r="BL756" s="8"/>
      <c r="BM756" s="8"/>
      <c r="BN756" s="8"/>
    </row>
    <row r="757" spans="3:66" outlineLevel="1">
      <c r="D757" t="str">
        <f>INDEX($AT757:$BC757,MATCH(General!$F$14,$AT$4:$BC$4,0))</f>
        <v>CAPEX</v>
      </c>
      <c r="E757" s="11" t="str">
        <f>General!$F$16</f>
        <v>EUR</v>
      </c>
      <c r="F757" s="25">
        <f t="shared" ref="F757" si="774">SUM(I757:AR757)</f>
        <v>30000</v>
      </c>
      <c r="I757" s="15">
        <f>I740</f>
        <v>3000</v>
      </c>
      <c r="J757" s="15">
        <f t="shared" ref="J757:AR757" si="775">J740</f>
        <v>27000</v>
      </c>
      <c r="K757" s="15">
        <f t="shared" si="775"/>
        <v>0</v>
      </c>
      <c r="L757" s="15">
        <f t="shared" si="775"/>
        <v>0</v>
      </c>
      <c r="M757" s="15">
        <f t="shared" si="775"/>
        <v>0</v>
      </c>
      <c r="N757" s="15">
        <f t="shared" si="775"/>
        <v>0</v>
      </c>
      <c r="O757" s="15">
        <f t="shared" si="775"/>
        <v>0</v>
      </c>
      <c r="P757" s="15">
        <f t="shared" si="775"/>
        <v>0</v>
      </c>
      <c r="Q757" s="15">
        <f t="shared" si="775"/>
        <v>0</v>
      </c>
      <c r="R757" s="15">
        <f t="shared" si="775"/>
        <v>0</v>
      </c>
      <c r="S757" s="15">
        <f t="shared" si="775"/>
        <v>0</v>
      </c>
      <c r="T757" s="15">
        <f t="shared" si="775"/>
        <v>0</v>
      </c>
      <c r="U757" s="15">
        <f t="shared" si="775"/>
        <v>0</v>
      </c>
      <c r="V757" s="15">
        <f t="shared" si="775"/>
        <v>0</v>
      </c>
      <c r="W757" s="15">
        <f t="shared" si="775"/>
        <v>0</v>
      </c>
      <c r="X757" s="15">
        <f t="shared" si="775"/>
        <v>0</v>
      </c>
      <c r="Y757" s="15">
        <f t="shared" si="775"/>
        <v>0</v>
      </c>
      <c r="Z757" s="15">
        <f t="shared" si="775"/>
        <v>0</v>
      </c>
      <c r="AA757" s="15">
        <f t="shared" si="775"/>
        <v>0</v>
      </c>
      <c r="AB757" s="15">
        <f t="shared" si="775"/>
        <v>0</v>
      </c>
      <c r="AC757" s="15">
        <f t="shared" si="775"/>
        <v>0</v>
      </c>
      <c r="AD757" s="15">
        <f t="shared" si="775"/>
        <v>0</v>
      </c>
      <c r="AE757" s="15">
        <f t="shared" si="775"/>
        <v>0</v>
      </c>
      <c r="AF757" s="15">
        <f t="shared" si="775"/>
        <v>0</v>
      </c>
      <c r="AG757" s="15">
        <f t="shared" si="775"/>
        <v>0</v>
      </c>
      <c r="AH757" s="15">
        <f t="shared" si="775"/>
        <v>0</v>
      </c>
      <c r="AI757" s="15">
        <f t="shared" si="775"/>
        <v>0</v>
      </c>
      <c r="AJ757" s="15">
        <f t="shared" si="775"/>
        <v>0</v>
      </c>
      <c r="AK757" s="15">
        <f t="shared" si="775"/>
        <v>0</v>
      </c>
      <c r="AL757" s="15">
        <f t="shared" si="775"/>
        <v>0</v>
      </c>
      <c r="AM757" s="15">
        <f t="shared" si="775"/>
        <v>0</v>
      </c>
      <c r="AN757" s="15">
        <f t="shared" si="775"/>
        <v>0</v>
      </c>
      <c r="AO757" s="15">
        <f t="shared" si="775"/>
        <v>0</v>
      </c>
      <c r="AP757" s="15">
        <f t="shared" si="775"/>
        <v>0</v>
      </c>
      <c r="AQ757" s="15">
        <f t="shared" si="775"/>
        <v>0</v>
      </c>
      <c r="AR757" s="15">
        <f t="shared" si="775"/>
        <v>0</v>
      </c>
      <c r="AT757" s="39" t="s">
        <v>23</v>
      </c>
      <c r="AU757" s="39" t="s">
        <v>57</v>
      </c>
      <c r="AV757" s="39" t="s">
        <v>57</v>
      </c>
      <c r="AW757" s="39" t="s">
        <v>57</v>
      </c>
      <c r="AX757" s="39" t="s">
        <v>57</v>
      </c>
      <c r="AY757" s="39" t="s">
        <v>57</v>
      </c>
      <c r="AZ757" s="39" t="s">
        <v>57</v>
      </c>
      <c r="BA757" s="39" t="s">
        <v>57</v>
      </c>
      <c r="BB757" s="39" t="s">
        <v>57</v>
      </c>
      <c r="BC757" s="39" t="s">
        <v>57</v>
      </c>
      <c r="BE757" s="8"/>
      <c r="BF757" s="8"/>
      <c r="BG757" s="8"/>
      <c r="BH757" s="8"/>
      <c r="BI757" s="8"/>
      <c r="BJ757" s="8"/>
      <c r="BK757" s="8"/>
      <c r="BL757" s="8"/>
      <c r="BM757" s="8"/>
      <c r="BN757" s="8"/>
    </row>
    <row r="758" spans="3:66" outlineLevel="1">
      <c r="D758" t="str">
        <f>INDEX($AT758:$BC758,MATCH(General!$F$14,$AT$4:$BC$4,0))</f>
        <v>Principal</v>
      </c>
      <c r="E758" s="11" t="str">
        <f>General!$F$16</f>
        <v>EUR</v>
      </c>
      <c r="F758" s="25">
        <f t="shared" ref="F758:F761" si="776">SUM(I758:AR758)</f>
        <v>90000</v>
      </c>
      <c r="I758" s="15">
        <f>I752</f>
        <v>0</v>
      </c>
      <c r="J758" s="15">
        <f t="shared" ref="J758:AR758" si="777">J752</f>
        <v>0</v>
      </c>
      <c r="K758" s="15">
        <f t="shared" si="777"/>
        <v>9000</v>
      </c>
      <c r="L758" s="15">
        <f t="shared" si="777"/>
        <v>9000</v>
      </c>
      <c r="M758" s="15">
        <f t="shared" si="777"/>
        <v>9000</v>
      </c>
      <c r="N758" s="15">
        <f t="shared" si="777"/>
        <v>9000</v>
      </c>
      <c r="O758" s="15">
        <f t="shared" si="777"/>
        <v>9000</v>
      </c>
      <c r="P758" s="15">
        <f t="shared" si="777"/>
        <v>9000</v>
      </c>
      <c r="Q758" s="15">
        <f t="shared" si="777"/>
        <v>9000</v>
      </c>
      <c r="R758" s="15">
        <f t="shared" si="777"/>
        <v>9000</v>
      </c>
      <c r="S758" s="15">
        <f t="shared" si="777"/>
        <v>9000</v>
      </c>
      <c r="T758" s="15">
        <f t="shared" si="777"/>
        <v>9000</v>
      </c>
      <c r="U758" s="15">
        <f t="shared" si="777"/>
        <v>0</v>
      </c>
      <c r="V758" s="15">
        <f t="shared" si="777"/>
        <v>0</v>
      </c>
      <c r="W758" s="15">
        <f t="shared" si="777"/>
        <v>0</v>
      </c>
      <c r="X758" s="15">
        <f t="shared" si="777"/>
        <v>0</v>
      </c>
      <c r="Y758" s="15">
        <f t="shared" si="777"/>
        <v>0</v>
      </c>
      <c r="Z758" s="15">
        <f t="shared" si="777"/>
        <v>0</v>
      </c>
      <c r="AA758" s="15">
        <f t="shared" si="777"/>
        <v>0</v>
      </c>
      <c r="AB758" s="15">
        <f t="shared" si="777"/>
        <v>0</v>
      </c>
      <c r="AC758" s="15">
        <f t="shared" si="777"/>
        <v>0</v>
      </c>
      <c r="AD758" s="15">
        <f t="shared" si="777"/>
        <v>0</v>
      </c>
      <c r="AE758" s="15">
        <f t="shared" si="777"/>
        <v>0</v>
      </c>
      <c r="AF758" s="15">
        <f t="shared" si="777"/>
        <v>0</v>
      </c>
      <c r="AG758" s="15">
        <f t="shared" si="777"/>
        <v>0</v>
      </c>
      <c r="AH758" s="15">
        <f t="shared" si="777"/>
        <v>0</v>
      </c>
      <c r="AI758" s="15">
        <f t="shared" si="777"/>
        <v>0</v>
      </c>
      <c r="AJ758" s="15">
        <f t="shared" si="777"/>
        <v>0</v>
      </c>
      <c r="AK758" s="15">
        <f t="shared" si="777"/>
        <v>0</v>
      </c>
      <c r="AL758" s="15">
        <f t="shared" si="777"/>
        <v>0</v>
      </c>
      <c r="AM758" s="15">
        <f t="shared" si="777"/>
        <v>0</v>
      </c>
      <c r="AN758" s="15">
        <f t="shared" si="777"/>
        <v>0</v>
      </c>
      <c r="AO758" s="15">
        <f t="shared" si="777"/>
        <v>0</v>
      </c>
      <c r="AP758" s="15">
        <f t="shared" si="777"/>
        <v>0</v>
      </c>
      <c r="AQ758" s="15">
        <f t="shared" si="777"/>
        <v>0</v>
      </c>
      <c r="AR758" s="15">
        <f t="shared" si="777"/>
        <v>0</v>
      </c>
      <c r="AT758" s="39" t="s">
        <v>192</v>
      </c>
      <c r="AU758" s="39" t="s">
        <v>57</v>
      </c>
      <c r="AV758" s="39" t="s">
        <v>57</v>
      </c>
      <c r="AW758" s="39" t="s">
        <v>57</v>
      </c>
      <c r="AX758" s="39" t="s">
        <v>57</v>
      </c>
      <c r="AY758" s="39" t="s">
        <v>57</v>
      </c>
      <c r="AZ758" s="39" t="s">
        <v>57</v>
      </c>
      <c r="BA758" s="39" t="s">
        <v>57</v>
      </c>
      <c r="BB758" s="39" t="s">
        <v>57</v>
      </c>
      <c r="BC758" s="39" t="s">
        <v>57</v>
      </c>
      <c r="BE758" s="8"/>
      <c r="BF758" s="8"/>
      <c r="BG758" s="8"/>
      <c r="BH758" s="8"/>
      <c r="BI758" s="8"/>
      <c r="BJ758" s="8"/>
      <c r="BK758" s="8"/>
      <c r="BL758" s="8"/>
      <c r="BM758" s="8"/>
      <c r="BN758" s="8"/>
    </row>
    <row r="759" spans="3:66" outlineLevel="1">
      <c r="D759" t="str">
        <f>INDEX($AT759:$BC759,MATCH(General!$F$14,$AT$4:$BC$4,0))</f>
        <v>Interest</v>
      </c>
      <c r="E759" s="11" t="str">
        <f>General!$F$16</f>
        <v>EUR</v>
      </c>
      <c r="F759" s="25">
        <f t="shared" si="776"/>
        <v>22500</v>
      </c>
      <c r="I759" s="15">
        <f>I754</f>
        <v>0</v>
      </c>
      <c r="J759" s="15">
        <f t="shared" ref="J759:AR759" si="778">J754</f>
        <v>0</v>
      </c>
      <c r="K759" s="15">
        <f t="shared" si="778"/>
        <v>4275</v>
      </c>
      <c r="L759" s="15">
        <f t="shared" si="778"/>
        <v>3825</v>
      </c>
      <c r="M759" s="15">
        <f t="shared" si="778"/>
        <v>3375</v>
      </c>
      <c r="N759" s="15">
        <f t="shared" si="778"/>
        <v>2925</v>
      </c>
      <c r="O759" s="15">
        <f t="shared" si="778"/>
        <v>2475</v>
      </c>
      <c r="P759" s="15">
        <f t="shared" si="778"/>
        <v>2025</v>
      </c>
      <c r="Q759" s="15">
        <f t="shared" si="778"/>
        <v>1575</v>
      </c>
      <c r="R759" s="15">
        <f t="shared" si="778"/>
        <v>1125</v>
      </c>
      <c r="S759" s="15">
        <f t="shared" si="778"/>
        <v>675</v>
      </c>
      <c r="T759" s="15">
        <f t="shared" si="778"/>
        <v>225</v>
      </c>
      <c r="U759" s="15">
        <f t="shared" si="778"/>
        <v>0</v>
      </c>
      <c r="V759" s="15">
        <f t="shared" si="778"/>
        <v>0</v>
      </c>
      <c r="W759" s="15">
        <f t="shared" si="778"/>
        <v>0</v>
      </c>
      <c r="X759" s="15">
        <f t="shared" si="778"/>
        <v>0</v>
      </c>
      <c r="Y759" s="15">
        <f t="shared" si="778"/>
        <v>0</v>
      </c>
      <c r="Z759" s="15">
        <f t="shared" si="778"/>
        <v>0</v>
      </c>
      <c r="AA759" s="15">
        <f t="shared" si="778"/>
        <v>0</v>
      </c>
      <c r="AB759" s="15">
        <f t="shared" si="778"/>
        <v>0</v>
      </c>
      <c r="AC759" s="15">
        <f t="shared" si="778"/>
        <v>0</v>
      </c>
      <c r="AD759" s="15">
        <f t="shared" si="778"/>
        <v>0</v>
      </c>
      <c r="AE759" s="15">
        <f t="shared" si="778"/>
        <v>0</v>
      </c>
      <c r="AF759" s="15">
        <f t="shared" si="778"/>
        <v>0</v>
      </c>
      <c r="AG759" s="15">
        <f t="shared" si="778"/>
        <v>0</v>
      </c>
      <c r="AH759" s="15">
        <f t="shared" si="778"/>
        <v>0</v>
      </c>
      <c r="AI759" s="15">
        <f t="shared" si="778"/>
        <v>0</v>
      </c>
      <c r="AJ759" s="15">
        <f t="shared" si="778"/>
        <v>0</v>
      </c>
      <c r="AK759" s="15">
        <f t="shared" si="778"/>
        <v>0</v>
      </c>
      <c r="AL759" s="15">
        <f t="shared" si="778"/>
        <v>0</v>
      </c>
      <c r="AM759" s="15">
        <f t="shared" si="778"/>
        <v>0</v>
      </c>
      <c r="AN759" s="15">
        <f t="shared" si="778"/>
        <v>0</v>
      </c>
      <c r="AO759" s="15">
        <f t="shared" si="778"/>
        <v>0</v>
      </c>
      <c r="AP759" s="15">
        <f t="shared" si="778"/>
        <v>0</v>
      </c>
      <c r="AQ759" s="15">
        <f t="shared" si="778"/>
        <v>0</v>
      </c>
      <c r="AR759" s="15">
        <f t="shared" si="778"/>
        <v>0</v>
      </c>
      <c r="AT759" s="39" t="s">
        <v>167</v>
      </c>
      <c r="AU759" s="39" t="s">
        <v>57</v>
      </c>
      <c r="AV759" s="39" t="s">
        <v>57</v>
      </c>
      <c r="AW759" s="39" t="s">
        <v>57</v>
      </c>
      <c r="AX759" s="39" t="s">
        <v>57</v>
      </c>
      <c r="AY759" s="39" t="s">
        <v>57</v>
      </c>
      <c r="AZ759" s="39" t="s">
        <v>57</v>
      </c>
      <c r="BA759" s="39" t="s">
        <v>57</v>
      </c>
      <c r="BB759" s="39" t="s">
        <v>57</v>
      </c>
      <c r="BC759" s="39" t="s">
        <v>57</v>
      </c>
      <c r="BE759" s="8"/>
      <c r="BF759" s="8"/>
      <c r="BG759" s="8"/>
      <c r="BH759" s="8"/>
      <c r="BI759" s="8"/>
      <c r="BJ759" s="8"/>
      <c r="BK759" s="8"/>
      <c r="BL759" s="8"/>
      <c r="BM759" s="8"/>
      <c r="BN759" s="8"/>
    </row>
    <row r="760" spans="3:66" outlineLevel="1">
      <c r="D760" t="str">
        <f>INDEX($AT760:$BC760,MATCH(General!$F$14,$AT$4:$BC$4,0))</f>
        <v>Preparation costs</v>
      </c>
      <c r="E760" s="11" t="str">
        <f>General!$F$16</f>
        <v>EUR</v>
      </c>
      <c r="F760" s="25">
        <f t="shared" si="776"/>
        <v>20000</v>
      </c>
      <c r="I760" s="15">
        <f>(Config!$F$7+1=Config!I$15)*$F717</f>
        <v>0</v>
      </c>
      <c r="J760" s="15">
        <f>(Config!$F$7+1=Config!J$15)*$F717</f>
        <v>0</v>
      </c>
      <c r="K760" s="15">
        <f>(Config!$F$7+1=Config!K$15)*$F717</f>
        <v>20000</v>
      </c>
      <c r="L760" s="15">
        <f>(Config!$F$7+1=Config!L$15)*$F717</f>
        <v>0</v>
      </c>
      <c r="M760" s="15">
        <f>(Config!$F$7+1=Config!M$15)*$F717</f>
        <v>0</v>
      </c>
      <c r="N760" s="15">
        <f>(Config!$F$7+1=Config!N$15)*$F717</f>
        <v>0</v>
      </c>
      <c r="O760" s="15">
        <f>(Config!$F$7+1=Config!O$15)*$F717</f>
        <v>0</v>
      </c>
      <c r="P760" s="15">
        <f>(Config!$F$7+1=Config!P$15)*$F717</f>
        <v>0</v>
      </c>
      <c r="Q760" s="15">
        <f>(Config!$F$7+1=Config!Q$15)*$F717</f>
        <v>0</v>
      </c>
      <c r="R760" s="15">
        <f>(Config!$F$7+1=Config!R$15)*$F717</f>
        <v>0</v>
      </c>
      <c r="S760" s="15">
        <f>(Config!$F$7+1=Config!S$15)*$F717</f>
        <v>0</v>
      </c>
      <c r="T760" s="15">
        <f>(Config!$F$7+1=Config!T$15)*$F717</f>
        <v>0</v>
      </c>
      <c r="U760" s="15">
        <f>(Config!$F$7+1=Config!U$15)*$F717</f>
        <v>0</v>
      </c>
      <c r="V760" s="15">
        <f>(Config!$F$7+1=Config!V$15)*$F717</f>
        <v>0</v>
      </c>
      <c r="W760" s="15">
        <f>(Config!$F$7+1=Config!W$15)*$F717</f>
        <v>0</v>
      </c>
      <c r="X760" s="15">
        <f>(Config!$F$7+1=Config!X$15)*$F717</f>
        <v>0</v>
      </c>
      <c r="Y760" s="15">
        <f>(Config!$F$7+1=Config!Y$15)*$F717</f>
        <v>0</v>
      </c>
      <c r="Z760" s="15">
        <f>(Config!$F$7+1=Config!Z$15)*$F717</f>
        <v>0</v>
      </c>
      <c r="AA760" s="15">
        <f>(Config!$F$7+1=Config!AA$15)*$F717</f>
        <v>0</v>
      </c>
      <c r="AB760" s="15">
        <f>(Config!$F$7+1=Config!AB$15)*$F717</f>
        <v>0</v>
      </c>
      <c r="AC760" s="15">
        <f>(Config!$F$7+1=Config!AC$15)*$F717</f>
        <v>0</v>
      </c>
      <c r="AD760" s="15">
        <f>(Config!$F$7+1=Config!AD$15)*$F717</f>
        <v>0</v>
      </c>
      <c r="AE760" s="15">
        <f>(Config!$F$7+1=Config!AE$15)*$F717</f>
        <v>0</v>
      </c>
      <c r="AF760" s="15">
        <f>(Config!$F$7+1=Config!AF$15)*$F717</f>
        <v>0</v>
      </c>
      <c r="AG760" s="15">
        <f>(Config!$F$7+1=Config!AG$15)*$F717</f>
        <v>0</v>
      </c>
      <c r="AH760" s="15">
        <f>(Config!$F$7+1=Config!AH$15)*$F717</f>
        <v>0</v>
      </c>
      <c r="AI760" s="15">
        <f>(Config!$F$7+1=Config!AI$15)*$F717</f>
        <v>0</v>
      </c>
      <c r="AJ760" s="15">
        <f>(Config!$F$7+1=Config!AJ$15)*$F717</f>
        <v>0</v>
      </c>
      <c r="AK760" s="15">
        <f>(Config!$F$7+1=Config!AK$15)*$F717</f>
        <v>0</v>
      </c>
      <c r="AL760" s="15">
        <f>(Config!$F$7+1=Config!AL$15)*$F717</f>
        <v>0</v>
      </c>
      <c r="AM760" s="15">
        <f>(Config!$F$7+1=Config!AM$15)*$F717</f>
        <v>0</v>
      </c>
      <c r="AN760" s="15">
        <f>(Config!$F$7+1=Config!AN$15)*$F717</f>
        <v>0</v>
      </c>
      <c r="AO760" s="15">
        <f>(Config!$F$7+1=Config!AO$15)*$F717</f>
        <v>0</v>
      </c>
      <c r="AP760" s="15">
        <f>(Config!$F$7+1=Config!AP$15)*$F717</f>
        <v>0</v>
      </c>
      <c r="AQ760" s="15">
        <f>(Config!$F$7+1=Config!AQ$15)*$F717</f>
        <v>0</v>
      </c>
      <c r="AR760" s="15">
        <f>(Config!$F$7+1=Config!AR$15)*$F717</f>
        <v>0</v>
      </c>
      <c r="AT760" s="39" t="s">
        <v>168</v>
      </c>
      <c r="AU760" s="39" t="s">
        <v>57</v>
      </c>
      <c r="AV760" s="39" t="s">
        <v>57</v>
      </c>
      <c r="AW760" s="39" t="s">
        <v>57</v>
      </c>
      <c r="AX760" s="39" t="s">
        <v>57</v>
      </c>
      <c r="AY760" s="39" t="s">
        <v>57</v>
      </c>
      <c r="AZ760" s="39" t="s">
        <v>57</v>
      </c>
      <c r="BA760" s="39" t="s">
        <v>57</v>
      </c>
      <c r="BB760" s="39" t="s">
        <v>57</v>
      </c>
      <c r="BC760" s="39" t="s">
        <v>57</v>
      </c>
      <c r="BE760" s="8"/>
      <c r="BF760" s="8"/>
      <c r="BG760" s="8"/>
      <c r="BH760" s="8"/>
      <c r="BI760" s="8"/>
      <c r="BJ760" s="8"/>
      <c r="BK760" s="8"/>
      <c r="BL760" s="8"/>
      <c r="BM760" s="8"/>
      <c r="BN760" s="8"/>
    </row>
    <row r="761" spans="3:66" outlineLevel="1">
      <c r="D761" t="str">
        <f>INDEX($AT761:$BC761,MATCH(General!$F$14,$AT$4:$BC$4,0))</f>
        <v>Other financial costs</v>
      </c>
      <c r="E761" s="11" t="str">
        <f>General!$F$16</f>
        <v>EUR</v>
      </c>
      <c r="F761" s="25">
        <f t="shared" si="776"/>
        <v>0</v>
      </c>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T761" s="39" t="s">
        <v>169</v>
      </c>
      <c r="AU761" s="39" t="s">
        <v>57</v>
      </c>
      <c r="AV761" s="39" t="s">
        <v>57</v>
      </c>
      <c r="AW761" s="39" t="s">
        <v>57</v>
      </c>
      <c r="AX761" s="39" t="s">
        <v>57</v>
      </c>
      <c r="AY761" s="39" t="s">
        <v>57</v>
      </c>
      <c r="AZ761" s="39" t="s">
        <v>57</v>
      </c>
      <c r="BA761" s="39" t="s">
        <v>57</v>
      </c>
      <c r="BB761" s="39" t="s">
        <v>57</v>
      </c>
      <c r="BC761" s="39" t="s">
        <v>57</v>
      </c>
      <c r="BE761" s="8"/>
      <c r="BF761" s="8"/>
      <c r="BG761" s="8"/>
      <c r="BH761" s="8"/>
      <c r="BI761" s="8"/>
      <c r="BJ761" s="8"/>
      <c r="BK761" s="8"/>
      <c r="BL761" s="8"/>
      <c r="BM761" s="8"/>
      <c r="BN761" s="8"/>
    </row>
    <row r="762" spans="3:66" outlineLevel="1">
      <c r="E762" s="11"/>
    </row>
    <row r="763" spans="3:66" outlineLevel="1">
      <c r="C763" s="6" t="str">
        <f>INDEX($AT763:$BC763,MATCH(General!$F$14,$AT$4:$BC$4,0))</f>
        <v>Sources of financing - summary</v>
      </c>
      <c r="D763" s="6"/>
      <c r="E763" s="13"/>
      <c r="F763" s="6"/>
      <c r="G763" s="6"/>
      <c r="H763" s="6"/>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T763" s="39" t="s">
        <v>185</v>
      </c>
      <c r="AU763" s="39" t="s">
        <v>57</v>
      </c>
      <c r="AV763" s="39" t="s">
        <v>57</v>
      </c>
      <c r="AW763" s="39" t="s">
        <v>57</v>
      </c>
      <c r="AX763" s="39" t="s">
        <v>57</v>
      </c>
      <c r="AY763" s="39" t="s">
        <v>57</v>
      </c>
      <c r="AZ763" s="39" t="s">
        <v>57</v>
      </c>
      <c r="BA763" s="39" t="s">
        <v>57</v>
      </c>
      <c r="BB763" s="39" t="s">
        <v>57</v>
      </c>
      <c r="BC763" s="39" t="s">
        <v>57</v>
      </c>
    </row>
    <row r="764" spans="3:66" outlineLevel="1">
      <c r="E764" s="11"/>
    </row>
    <row r="765" spans="3:66" outlineLevel="1">
      <c r="D765" s="2" t="str">
        <f>INDEX($AT765:$BC765,MATCH(General!$F$14,$AT$4:$BC$4,0))</f>
        <v>Public sources</v>
      </c>
      <c r="E765" s="17" t="str">
        <f>General!$F$16</f>
        <v>EUR</v>
      </c>
      <c r="F765" s="28">
        <f t="shared" ref="F765:F777" si="779">SUM(I765:AR765)</f>
        <v>90000</v>
      </c>
      <c r="I765" s="16">
        <f>SUM(I766:I771)</f>
        <v>9000</v>
      </c>
      <c r="J765" s="16">
        <f t="shared" ref="J765:AR765" si="780">SUM(J766:J771)</f>
        <v>81000</v>
      </c>
      <c r="K765" s="16">
        <f t="shared" si="780"/>
        <v>0</v>
      </c>
      <c r="L765" s="16">
        <f t="shared" si="780"/>
        <v>0</v>
      </c>
      <c r="M765" s="16">
        <f t="shared" si="780"/>
        <v>0</v>
      </c>
      <c r="N765" s="16">
        <f t="shared" si="780"/>
        <v>0</v>
      </c>
      <c r="O765" s="16">
        <f t="shared" si="780"/>
        <v>0</v>
      </c>
      <c r="P765" s="16">
        <f t="shared" si="780"/>
        <v>0</v>
      </c>
      <c r="Q765" s="16">
        <f t="shared" si="780"/>
        <v>0</v>
      </c>
      <c r="R765" s="16">
        <f t="shared" si="780"/>
        <v>0</v>
      </c>
      <c r="S765" s="16">
        <f t="shared" si="780"/>
        <v>0</v>
      </c>
      <c r="T765" s="16">
        <f t="shared" si="780"/>
        <v>0</v>
      </c>
      <c r="U765" s="16">
        <f t="shared" si="780"/>
        <v>0</v>
      </c>
      <c r="V765" s="16">
        <f t="shared" si="780"/>
        <v>0</v>
      </c>
      <c r="W765" s="16">
        <f t="shared" si="780"/>
        <v>0</v>
      </c>
      <c r="X765" s="16">
        <f t="shared" si="780"/>
        <v>0</v>
      </c>
      <c r="Y765" s="16">
        <f t="shared" si="780"/>
        <v>0</v>
      </c>
      <c r="Z765" s="16">
        <f t="shared" si="780"/>
        <v>0</v>
      </c>
      <c r="AA765" s="16">
        <f t="shared" si="780"/>
        <v>0</v>
      </c>
      <c r="AB765" s="16">
        <f t="shared" si="780"/>
        <v>0</v>
      </c>
      <c r="AC765" s="16">
        <f t="shared" si="780"/>
        <v>0</v>
      </c>
      <c r="AD765" s="16">
        <f t="shared" si="780"/>
        <v>0</v>
      </c>
      <c r="AE765" s="16">
        <f t="shared" si="780"/>
        <v>0</v>
      </c>
      <c r="AF765" s="16">
        <f t="shared" si="780"/>
        <v>0</v>
      </c>
      <c r="AG765" s="16">
        <f t="shared" si="780"/>
        <v>0</v>
      </c>
      <c r="AH765" s="16">
        <f t="shared" si="780"/>
        <v>0</v>
      </c>
      <c r="AI765" s="16">
        <f t="shared" si="780"/>
        <v>0</v>
      </c>
      <c r="AJ765" s="16">
        <f t="shared" si="780"/>
        <v>0</v>
      </c>
      <c r="AK765" s="16">
        <f t="shared" si="780"/>
        <v>0</v>
      </c>
      <c r="AL765" s="16">
        <f t="shared" si="780"/>
        <v>0</v>
      </c>
      <c r="AM765" s="16">
        <f t="shared" si="780"/>
        <v>0</v>
      </c>
      <c r="AN765" s="16">
        <f t="shared" si="780"/>
        <v>0</v>
      </c>
      <c r="AO765" s="16">
        <f t="shared" si="780"/>
        <v>0</v>
      </c>
      <c r="AP765" s="16">
        <f t="shared" si="780"/>
        <v>0</v>
      </c>
      <c r="AQ765" s="16">
        <f t="shared" si="780"/>
        <v>0</v>
      </c>
      <c r="AR765" s="16">
        <f t="shared" si="780"/>
        <v>0</v>
      </c>
      <c r="AT765" s="39" t="s">
        <v>186</v>
      </c>
      <c r="AU765" s="39" t="s">
        <v>57</v>
      </c>
      <c r="AV765" s="39" t="s">
        <v>57</v>
      </c>
      <c r="AW765" s="39" t="s">
        <v>57</v>
      </c>
      <c r="AX765" s="39" t="s">
        <v>57</v>
      </c>
      <c r="AY765" s="39" t="s">
        <v>57</v>
      </c>
      <c r="AZ765" s="39" t="s">
        <v>57</v>
      </c>
      <c r="BA765" s="39" t="s">
        <v>57</v>
      </c>
      <c r="BB765" s="39" t="s">
        <v>57</v>
      </c>
      <c r="BC765" s="39" t="s">
        <v>57</v>
      </c>
      <c r="BE765" s="8"/>
      <c r="BF765" s="8"/>
      <c r="BG765" s="8"/>
      <c r="BH765" s="8"/>
      <c r="BI765" s="8"/>
      <c r="BJ765" s="8"/>
      <c r="BK765" s="8"/>
      <c r="BL765" s="8"/>
      <c r="BM765" s="8"/>
      <c r="BN765" s="8"/>
    </row>
    <row r="766" spans="3:66" outlineLevel="1">
      <c r="D766" t="str">
        <f>INDEX($AT766:$BC766,MATCH(General!$F$14,$AT$4:$BC$4,0))</f>
        <v>EU grants</v>
      </c>
      <c r="E766" s="11" t="str">
        <f>General!$F$16</f>
        <v>EUR</v>
      </c>
      <c r="F766" s="25">
        <f t="shared" si="779"/>
        <v>90000</v>
      </c>
      <c r="I766" s="15">
        <f>IF(AND($F$445=1,$F$488=Config!$I$149,$F$489=Config!$I$144),I494,0)+IF(AND($F$447=1,$F$554=Config!$I$149,$F$555=Config!$I$144),I560,0)+IF(AND($F$449=1,$F$618=Config!$I$149,$F$619=Config!$I$144),I627,0)+IF(AND($F$452=1,$F$726=Config!$I$149,$F$727=Config!$I$144),I741,0)</f>
        <v>9000</v>
      </c>
      <c r="J766" s="15">
        <f>IF(AND($F$445=1,$F$488=Config!$I$149,$F$489=Config!$I$144),J494,0)+IF(AND($F$447=1,$F$554=Config!$I$149,$F$555=Config!$I$144),J560,0)+IF(AND($F$449=1,$F$618=Config!$I$149,$F$619=Config!$I$144),J627,0)+IF(AND($F$452=1,$F$726=Config!$I$149,$F$727=Config!$I$144),J741,0)</f>
        <v>81000</v>
      </c>
      <c r="K766" s="15">
        <f>IF(AND($F$445=1,$F$488=Config!$I$149,$F$489=Config!$I$144),K494,0)+IF(AND($F$447=1,$F$554=Config!$I$149,$F$555=Config!$I$144),K560,0)+IF(AND($F$449=1,$F$618=Config!$I$149,$F$619=Config!$I$144),K627,0)+IF(AND($F$452=1,$F$726=Config!$I$149,$F$727=Config!$I$144),K741,0)</f>
        <v>0</v>
      </c>
      <c r="L766" s="15">
        <f>IF(AND($F$445=1,$F$488=Config!$I$149,$F$489=Config!$I$144),L494,0)+IF(AND($F$447=1,$F$554=Config!$I$149,$F$555=Config!$I$144),L560,0)+IF(AND($F$449=1,$F$618=Config!$I$149,$F$619=Config!$I$144),L627,0)+IF(AND($F$452=1,$F$726=Config!$I$149,$F$727=Config!$I$144),L741,0)</f>
        <v>0</v>
      </c>
      <c r="M766" s="15">
        <f>IF(AND($F$445=1,$F$488=Config!$I$149,$F$489=Config!$I$144),M494,0)+IF(AND($F$447=1,$F$554=Config!$I$149,$F$555=Config!$I$144),M560,0)+IF(AND($F$449=1,$F$618=Config!$I$149,$F$619=Config!$I$144),M627,0)+IF(AND($F$452=1,$F$726=Config!$I$149,$F$727=Config!$I$144),M741,0)</f>
        <v>0</v>
      </c>
      <c r="N766" s="15">
        <f>IF(AND($F$445=1,$F$488=Config!$I$149,$F$489=Config!$I$144),N494,0)+IF(AND($F$447=1,$F$554=Config!$I$149,$F$555=Config!$I$144),N560,0)+IF(AND($F$449=1,$F$618=Config!$I$149,$F$619=Config!$I$144),N627,0)+IF(AND($F$452=1,$F$726=Config!$I$149,$F$727=Config!$I$144),N741,0)</f>
        <v>0</v>
      </c>
      <c r="O766" s="15">
        <f>IF(AND($F$445=1,$F$488=Config!$I$149,$F$489=Config!$I$144),O494,0)+IF(AND($F$447=1,$F$554=Config!$I$149,$F$555=Config!$I$144),O560,0)+IF(AND($F$449=1,$F$618=Config!$I$149,$F$619=Config!$I$144),O627,0)+IF(AND($F$452=1,$F$726=Config!$I$149,$F$727=Config!$I$144),O741,0)</f>
        <v>0</v>
      </c>
      <c r="P766" s="15">
        <f>IF(AND($F$445=1,$F$488=Config!$I$149,$F$489=Config!$I$144),P494,0)+IF(AND($F$447=1,$F$554=Config!$I$149,$F$555=Config!$I$144),P560,0)+IF(AND($F$449=1,$F$618=Config!$I$149,$F$619=Config!$I$144),P627,0)+IF(AND($F$452=1,$F$726=Config!$I$149,$F$727=Config!$I$144),P741,0)</f>
        <v>0</v>
      </c>
      <c r="Q766" s="15">
        <f>IF(AND($F$445=1,$F$488=Config!$I$149,$F$489=Config!$I$144),Q494,0)+IF(AND($F$447=1,$F$554=Config!$I$149,$F$555=Config!$I$144),Q560,0)+IF(AND($F$449=1,$F$618=Config!$I$149,$F$619=Config!$I$144),Q627,0)+IF(AND($F$452=1,$F$726=Config!$I$149,$F$727=Config!$I$144),Q741,0)</f>
        <v>0</v>
      </c>
      <c r="R766" s="15">
        <f>IF(AND($F$445=1,$F$488=Config!$I$149,$F$489=Config!$I$144),R494,0)+IF(AND($F$447=1,$F$554=Config!$I$149,$F$555=Config!$I$144),R560,0)+IF(AND($F$449=1,$F$618=Config!$I$149,$F$619=Config!$I$144),R627,0)+IF(AND($F$452=1,$F$726=Config!$I$149,$F$727=Config!$I$144),R741,0)</f>
        <v>0</v>
      </c>
      <c r="S766" s="15">
        <f>IF(AND($F$445=1,$F$488=Config!$I$149,$F$489=Config!$I$144),S494,0)+IF(AND($F$447=1,$F$554=Config!$I$149,$F$555=Config!$I$144),S560,0)+IF(AND($F$449=1,$F$618=Config!$I$149,$F$619=Config!$I$144),S627,0)+IF(AND($F$452=1,$F$726=Config!$I$149,$F$727=Config!$I$144),S741,0)</f>
        <v>0</v>
      </c>
      <c r="T766" s="15">
        <f>IF(AND($F$445=1,$F$488=Config!$I$149,$F$489=Config!$I$144),T494,0)+IF(AND($F$447=1,$F$554=Config!$I$149,$F$555=Config!$I$144),T560,0)+IF(AND($F$449=1,$F$618=Config!$I$149,$F$619=Config!$I$144),T627,0)+IF(AND($F$452=1,$F$726=Config!$I$149,$F$727=Config!$I$144),T741,0)</f>
        <v>0</v>
      </c>
      <c r="U766" s="15">
        <f>IF(AND($F$445=1,$F$488=Config!$I$149,$F$489=Config!$I$144),U494,0)+IF(AND($F$447=1,$F$554=Config!$I$149,$F$555=Config!$I$144),U560,0)+IF(AND($F$449=1,$F$618=Config!$I$149,$F$619=Config!$I$144),U627,0)+IF(AND($F$452=1,$F$726=Config!$I$149,$F$727=Config!$I$144),U741,0)</f>
        <v>0</v>
      </c>
      <c r="V766" s="15">
        <f>IF(AND($F$445=1,$F$488=Config!$I$149,$F$489=Config!$I$144),V494,0)+IF(AND($F$447=1,$F$554=Config!$I$149,$F$555=Config!$I$144),V560,0)+IF(AND($F$449=1,$F$618=Config!$I$149,$F$619=Config!$I$144),V627,0)+IF(AND($F$452=1,$F$726=Config!$I$149,$F$727=Config!$I$144),V741,0)</f>
        <v>0</v>
      </c>
      <c r="W766" s="15">
        <f>IF(AND($F$445=1,$F$488=Config!$I$149,$F$489=Config!$I$144),W494,0)+IF(AND($F$447=1,$F$554=Config!$I$149,$F$555=Config!$I$144),W560,0)+IF(AND($F$449=1,$F$618=Config!$I$149,$F$619=Config!$I$144),W627,0)+IF(AND($F$452=1,$F$726=Config!$I$149,$F$727=Config!$I$144),W741,0)</f>
        <v>0</v>
      </c>
      <c r="X766" s="15">
        <f>IF(AND($F$445=1,$F$488=Config!$I$149,$F$489=Config!$I$144),X494,0)+IF(AND($F$447=1,$F$554=Config!$I$149,$F$555=Config!$I$144),X560,0)+IF(AND($F$449=1,$F$618=Config!$I$149,$F$619=Config!$I$144),X627,0)+IF(AND($F$452=1,$F$726=Config!$I$149,$F$727=Config!$I$144),X741,0)</f>
        <v>0</v>
      </c>
      <c r="Y766" s="15">
        <f>IF(AND($F$445=1,$F$488=Config!$I$149,$F$489=Config!$I$144),Y494,0)+IF(AND($F$447=1,$F$554=Config!$I$149,$F$555=Config!$I$144),Y560,0)+IF(AND($F$449=1,$F$618=Config!$I$149,$F$619=Config!$I$144),Y627,0)+IF(AND($F$452=1,$F$726=Config!$I$149,$F$727=Config!$I$144),Y741,0)</f>
        <v>0</v>
      </c>
      <c r="Z766" s="15">
        <f>IF(AND($F$445=1,$F$488=Config!$I$149,$F$489=Config!$I$144),Z494,0)+IF(AND($F$447=1,$F$554=Config!$I$149,$F$555=Config!$I$144),Z560,0)+IF(AND($F$449=1,$F$618=Config!$I$149,$F$619=Config!$I$144),Z627,0)+IF(AND($F$452=1,$F$726=Config!$I$149,$F$727=Config!$I$144),Z741,0)</f>
        <v>0</v>
      </c>
      <c r="AA766" s="15">
        <f>IF(AND($F$445=1,$F$488=Config!$I$149,$F$489=Config!$I$144),AA494,0)+IF(AND($F$447=1,$F$554=Config!$I$149,$F$555=Config!$I$144),AA560,0)+IF(AND($F$449=1,$F$618=Config!$I$149,$F$619=Config!$I$144),AA627,0)+IF(AND($F$452=1,$F$726=Config!$I$149,$F$727=Config!$I$144),AA741,0)</f>
        <v>0</v>
      </c>
      <c r="AB766" s="15">
        <f>IF(AND($F$445=1,$F$488=Config!$I$149,$F$489=Config!$I$144),AB494,0)+IF(AND($F$447=1,$F$554=Config!$I$149,$F$555=Config!$I$144),AB560,0)+IF(AND($F$449=1,$F$618=Config!$I$149,$F$619=Config!$I$144),AB627,0)+IF(AND($F$452=1,$F$726=Config!$I$149,$F$727=Config!$I$144),AB741,0)</f>
        <v>0</v>
      </c>
      <c r="AC766" s="15">
        <f>IF(AND($F$445=1,$F$488=Config!$I$149,$F$489=Config!$I$144),AC494,0)+IF(AND($F$447=1,$F$554=Config!$I$149,$F$555=Config!$I$144),AC560,0)+IF(AND($F$449=1,$F$618=Config!$I$149,$F$619=Config!$I$144),AC627,0)+IF(AND($F$452=1,$F$726=Config!$I$149,$F$727=Config!$I$144),AC741,0)</f>
        <v>0</v>
      </c>
      <c r="AD766" s="15">
        <f>IF(AND($F$445=1,$F$488=Config!$I$149,$F$489=Config!$I$144),AD494,0)+IF(AND($F$447=1,$F$554=Config!$I$149,$F$555=Config!$I$144),AD560,0)+IF(AND($F$449=1,$F$618=Config!$I$149,$F$619=Config!$I$144),AD627,0)+IF(AND($F$452=1,$F$726=Config!$I$149,$F$727=Config!$I$144),AD741,0)</f>
        <v>0</v>
      </c>
      <c r="AE766" s="15">
        <f>IF(AND($F$445=1,$F$488=Config!$I$149,$F$489=Config!$I$144),AE494,0)+IF(AND($F$447=1,$F$554=Config!$I$149,$F$555=Config!$I$144),AE560,0)+IF(AND($F$449=1,$F$618=Config!$I$149,$F$619=Config!$I$144),AE627,0)+IF(AND($F$452=1,$F$726=Config!$I$149,$F$727=Config!$I$144),AE741,0)</f>
        <v>0</v>
      </c>
      <c r="AF766" s="15">
        <f>IF(AND($F$445=1,$F$488=Config!$I$149,$F$489=Config!$I$144),AF494,0)+IF(AND($F$447=1,$F$554=Config!$I$149,$F$555=Config!$I$144),AF560,0)+IF(AND($F$449=1,$F$618=Config!$I$149,$F$619=Config!$I$144),AF627,0)+IF(AND($F$452=1,$F$726=Config!$I$149,$F$727=Config!$I$144),AF741,0)</f>
        <v>0</v>
      </c>
      <c r="AG766" s="15">
        <f>IF(AND($F$445=1,$F$488=Config!$I$149,$F$489=Config!$I$144),AG494,0)+IF(AND($F$447=1,$F$554=Config!$I$149,$F$555=Config!$I$144),AG560,0)+IF(AND($F$449=1,$F$618=Config!$I$149,$F$619=Config!$I$144),AG627,0)+IF(AND($F$452=1,$F$726=Config!$I$149,$F$727=Config!$I$144),AG741,0)</f>
        <v>0</v>
      </c>
      <c r="AH766" s="15">
        <f>IF(AND($F$445=1,$F$488=Config!$I$149,$F$489=Config!$I$144),AH494,0)+IF(AND($F$447=1,$F$554=Config!$I$149,$F$555=Config!$I$144),AH560,0)+IF(AND($F$449=1,$F$618=Config!$I$149,$F$619=Config!$I$144),AH627,0)+IF(AND($F$452=1,$F$726=Config!$I$149,$F$727=Config!$I$144),AH741,0)</f>
        <v>0</v>
      </c>
      <c r="AI766" s="15">
        <f>IF(AND($F$445=1,$F$488=Config!$I$149,$F$489=Config!$I$144),AI494,0)+IF(AND($F$447=1,$F$554=Config!$I$149,$F$555=Config!$I$144),AI560,0)+IF(AND($F$449=1,$F$618=Config!$I$149,$F$619=Config!$I$144),AI627,0)+IF(AND($F$452=1,$F$726=Config!$I$149,$F$727=Config!$I$144),AI741,0)</f>
        <v>0</v>
      </c>
      <c r="AJ766" s="15">
        <f>IF(AND($F$445=1,$F$488=Config!$I$149,$F$489=Config!$I$144),AJ494,0)+IF(AND($F$447=1,$F$554=Config!$I$149,$F$555=Config!$I$144),AJ560,0)+IF(AND($F$449=1,$F$618=Config!$I$149,$F$619=Config!$I$144),AJ627,0)+IF(AND($F$452=1,$F$726=Config!$I$149,$F$727=Config!$I$144),AJ741,0)</f>
        <v>0</v>
      </c>
      <c r="AK766" s="15">
        <f>IF(AND($F$445=1,$F$488=Config!$I$149,$F$489=Config!$I$144),AK494,0)+IF(AND($F$447=1,$F$554=Config!$I$149,$F$555=Config!$I$144),AK560,0)+IF(AND($F$449=1,$F$618=Config!$I$149,$F$619=Config!$I$144),AK627,0)+IF(AND($F$452=1,$F$726=Config!$I$149,$F$727=Config!$I$144),AK741,0)</f>
        <v>0</v>
      </c>
      <c r="AL766" s="15">
        <f>IF(AND($F$445=1,$F$488=Config!$I$149,$F$489=Config!$I$144),AL494,0)+IF(AND($F$447=1,$F$554=Config!$I$149,$F$555=Config!$I$144),AL560,0)+IF(AND($F$449=1,$F$618=Config!$I$149,$F$619=Config!$I$144),AL627,0)+IF(AND($F$452=1,$F$726=Config!$I$149,$F$727=Config!$I$144),AL741,0)</f>
        <v>0</v>
      </c>
      <c r="AM766" s="15">
        <f>IF(AND($F$445=1,$F$488=Config!$I$149,$F$489=Config!$I$144),AM494,0)+IF(AND($F$447=1,$F$554=Config!$I$149,$F$555=Config!$I$144),AM560,0)+IF(AND($F$449=1,$F$618=Config!$I$149,$F$619=Config!$I$144),AM627,0)+IF(AND($F$452=1,$F$726=Config!$I$149,$F$727=Config!$I$144),AM741,0)</f>
        <v>0</v>
      </c>
      <c r="AN766" s="15">
        <f>IF(AND($F$445=1,$F$488=Config!$I$149,$F$489=Config!$I$144),AN494,0)+IF(AND($F$447=1,$F$554=Config!$I$149,$F$555=Config!$I$144),AN560,0)+IF(AND($F$449=1,$F$618=Config!$I$149,$F$619=Config!$I$144),AN627,0)+IF(AND($F$452=1,$F$726=Config!$I$149,$F$727=Config!$I$144),AN741,0)</f>
        <v>0</v>
      </c>
      <c r="AO766" s="15">
        <f>IF(AND($F$445=1,$F$488=Config!$I$149,$F$489=Config!$I$144),AO494,0)+IF(AND($F$447=1,$F$554=Config!$I$149,$F$555=Config!$I$144),AO560,0)+IF(AND($F$449=1,$F$618=Config!$I$149,$F$619=Config!$I$144),AO627,0)+IF(AND($F$452=1,$F$726=Config!$I$149,$F$727=Config!$I$144),AO741,0)</f>
        <v>0</v>
      </c>
      <c r="AP766" s="15">
        <f>IF(AND($F$445=1,$F$488=Config!$I$149,$F$489=Config!$I$144),AP494,0)+IF(AND($F$447=1,$F$554=Config!$I$149,$F$555=Config!$I$144),AP560,0)+IF(AND($F$449=1,$F$618=Config!$I$149,$F$619=Config!$I$144),AP627,0)+IF(AND($F$452=1,$F$726=Config!$I$149,$F$727=Config!$I$144),AP741,0)</f>
        <v>0</v>
      </c>
      <c r="AQ766" s="15">
        <f>IF(AND($F$445=1,$F$488=Config!$I$149,$F$489=Config!$I$144),AQ494,0)+IF(AND($F$447=1,$F$554=Config!$I$149,$F$555=Config!$I$144),AQ560,0)+IF(AND($F$449=1,$F$618=Config!$I$149,$F$619=Config!$I$144),AQ627,0)+IF(AND($F$452=1,$F$726=Config!$I$149,$F$727=Config!$I$144),AQ741,0)</f>
        <v>0</v>
      </c>
      <c r="AR766" s="15">
        <f>IF(AND($F$445=1,$F$488=Config!$I$149,$F$489=Config!$I$144),AR494,0)+IF(AND($F$447=1,$F$554=Config!$I$149,$F$555=Config!$I$144),AR560,0)+IF(AND($F$449=1,$F$618=Config!$I$149,$F$619=Config!$I$144),AR627,0)+IF(AND($F$452=1,$F$726=Config!$I$149,$F$727=Config!$I$144),AR741,0)</f>
        <v>0</v>
      </c>
      <c r="AT766" s="39" t="s">
        <v>461</v>
      </c>
      <c r="AU766" s="39" t="s">
        <v>57</v>
      </c>
      <c r="AV766" s="39" t="s">
        <v>57</v>
      </c>
      <c r="AW766" s="39" t="s">
        <v>57</v>
      </c>
      <c r="AX766" s="39" t="s">
        <v>57</v>
      </c>
      <c r="AY766" s="39" t="s">
        <v>57</v>
      </c>
      <c r="AZ766" s="39" t="s">
        <v>57</v>
      </c>
      <c r="BA766" s="39" t="s">
        <v>57</v>
      </c>
      <c r="BB766" s="39" t="s">
        <v>57</v>
      </c>
      <c r="BC766" s="39" t="s">
        <v>57</v>
      </c>
      <c r="BE766" s="8"/>
      <c r="BF766" s="8"/>
      <c r="BG766" s="8"/>
      <c r="BH766" s="8"/>
      <c r="BI766" s="8"/>
      <c r="BJ766" s="8"/>
      <c r="BK766" s="8"/>
      <c r="BL766" s="8"/>
      <c r="BM766" s="8"/>
      <c r="BN766" s="8"/>
    </row>
    <row r="767" spans="3:66" outlineLevel="1">
      <c r="D767" t="str">
        <f>INDEX($AT767:$BC767,MATCH(General!$F$14,$AT$4:$BC$4,0))</f>
        <v>EU loans</v>
      </c>
      <c r="E767" s="11" t="str">
        <f>General!$F$16</f>
        <v>EUR</v>
      </c>
      <c r="F767" s="25">
        <f t="shared" si="779"/>
        <v>0</v>
      </c>
      <c r="I767" s="15">
        <f>IF(AND($F$446=1,$F$515=Config!$I$149,$F$516=Config!$I$144),I522,0)+IF(AND($F$447=1,$F$548=Config!$I$149,$F$549=Config!$I$144),I559,0)+IF(AND($F$448=1,$F$586=Config!$I$149,$F$587=Config!$I$144),I593,0)+IF(AND($F$449=1,$F$618=Config!$I$149,$F$619=Config!$I$144),I626,0)+IF(AND($F$452=1,$F$730=Config!$I$149,$F$731=Config!$I$144),I742,0)</f>
        <v>0</v>
      </c>
      <c r="J767" s="15">
        <f>IF(AND($F$446=1,$F$515=Config!$I$149,$F$516=Config!$I$144),J522,0)+IF(AND($F$447=1,$F$548=Config!$I$149,$F$549=Config!$I$144),J559,0)+IF(AND($F$448=1,$F$586=Config!$I$149,$F$587=Config!$I$144),J593,0)+IF(AND($F$449=1,$F$618=Config!$I$149,$F$619=Config!$I$144),J626,0)+IF(AND($F$452=1,$F$730=Config!$I$149,$F$731=Config!$I$144),J742,0)</f>
        <v>0</v>
      </c>
      <c r="K767" s="15">
        <f>IF(AND($F$446=1,$F$515=Config!$I$149,$F$516=Config!$I$144),K522,0)+IF(AND($F$447=1,$F$548=Config!$I$149,$F$549=Config!$I$144),K559,0)+IF(AND($F$448=1,$F$586=Config!$I$149,$F$587=Config!$I$144),K593,0)+IF(AND($F$449=1,$F$618=Config!$I$149,$F$619=Config!$I$144),K626,0)+IF(AND($F$452=1,$F$730=Config!$I$149,$F$731=Config!$I$144),K742,0)</f>
        <v>0</v>
      </c>
      <c r="L767" s="15">
        <f>IF(AND($F$446=1,$F$515=Config!$I$149,$F$516=Config!$I$144),L522,0)+IF(AND($F$447=1,$F$548=Config!$I$149,$F$549=Config!$I$144),L559,0)+IF(AND($F$448=1,$F$586=Config!$I$149,$F$587=Config!$I$144),L593,0)+IF(AND($F$449=1,$F$618=Config!$I$149,$F$619=Config!$I$144),L626,0)+IF(AND($F$452=1,$F$730=Config!$I$149,$F$731=Config!$I$144),L742,0)</f>
        <v>0</v>
      </c>
      <c r="M767" s="15">
        <f>IF(AND($F$446=1,$F$515=Config!$I$149,$F$516=Config!$I$144),M522,0)+IF(AND($F$447=1,$F$548=Config!$I$149,$F$549=Config!$I$144),M559,0)+IF(AND($F$448=1,$F$586=Config!$I$149,$F$587=Config!$I$144),M593,0)+IF(AND($F$449=1,$F$618=Config!$I$149,$F$619=Config!$I$144),M626,0)+IF(AND($F$452=1,$F$730=Config!$I$149,$F$731=Config!$I$144),M742,0)</f>
        <v>0</v>
      </c>
      <c r="N767" s="15">
        <f>IF(AND($F$446=1,$F$515=Config!$I$149,$F$516=Config!$I$144),N522,0)+IF(AND($F$447=1,$F$548=Config!$I$149,$F$549=Config!$I$144),N559,0)+IF(AND($F$448=1,$F$586=Config!$I$149,$F$587=Config!$I$144),N593,0)+IF(AND($F$449=1,$F$618=Config!$I$149,$F$619=Config!$I$144),N626,0)+IF(AND($F$452=1,$F$730=Config!$I$149,$F$731=Config!$I$144),N742,0)</f>
        <v>0</v>
      </c>
      <c r="O767" s="15">
        <f>IF(AND($F$446=1,$F$515=Config!$I$149,$F$516=Config!$I$144),O522,0)+IF(AND($F$447=1,$F$548=Config!$I$149,$F$549=Config!$I$144),O559,0)+IF(AND($F$448=1,$F$586=Config!$I$149,$F$587=Config!$I$144),O593,0)+IF(AND($F$449=1,$F$618=Config!$I$149,$F$619=Config!$I$144),O626,0)+IF(AND($F$452=1,$F$730=Config!$I$149,$F$731=Config!$I$144),O742,0)</f>
        <v>0</v>
      </c>
      <c r="P767" s="15">
        <f>IF(AND($F$446=1,$F$515=Config!$I$149,$F$516=Config!$I$144),P522,0)+IF(AND($F$447=1,$F$548=Config!$I$149,$F$549=Config!$I$144),P559,0)+IF(AND($F$448=1,$F$586=Config!$I$149,$F$587=Config!$I$144),P593,0)+IF(AND($F$449=1,$F$618=Config!$I$149,$F$619=Config!$I$144),P626,0)+IF(AND($F$452=1,$F$730=Config!$I$149,$F$731=Config!$I$144),P742,0)</f>
        <v>0</v>
      </c>
      <c r="Q767" s="15">
        <f>IF(AND($F$446=1,$F$515=Config!$I$149,$F$516=Config!$I$144),Q522,0)+IF(AND($F$447=1,$F$548=Config!$I$149,$F$549=Config!$I$144),Q559,0)+IF(AND($F$448=1,$F$586=Config!$I$149,$F$587=Config!$I$144),Q593,0)+IF(AND($F$449=1,$F$618=Config!$I$149,$F$619=Config!$I$144),Q626,0)+IF(AND($F$452=1,$F$730=Config!$I$149,$F$731=Config!$I$144),Q742,0)</f>
        <v>0</v>
      </c>
      <c r="R767" s="15">
        <f>IF(AND($F$446=1,$F$515=Config!$I$149,$F$516=Config!$I$144),R522,0)+IF(AND($F$447=1,$F$548=Config!$I$149,$F$549=Config!$I$144),R559,0)+IF(AND($F$448=1,$F$586=Config!$I$149,$F$587=Config!$I$144),R593,0)+IF(AND($F$449=1,$F$618=Config!$I$149,$F$619=Config!$I$144),R626,0)+IF(AND($F$452=1,$F$730=Config!$I$149,$F$731=Config!$I$144),R742,0)</f>
        <v>0</v>
      </c>
      <c r="S767" s="15">
        <f>IF(AND($F$446=1,$F$515=Config!$I$149,$F$516=Config!$I$144),S522,0)+IF(AND($F$447=1,$F$548=Config!$I$149,$F$549=Config!$I$144),S559,0)+IF(AND($F$448=1,$F$586=Config!$I$149,$F$587=Config!$I$144),S593,0)+IF(AND($F$449=1,$F$618=Config!$I$149,$F$619=Config!$I$144),S626,0)+IF(AND($F$452=1,$F$730=Config!$I$149,$F$731=Config!$I$144),S742,0)</f>
        <v>0</v>
      </c>
      <c r="T767" s="15">
        <f>IF(AND($F$446=1,$F$515=Config!$I$149,$F$516=Config!$I$144),T522,0)+IF(AND($F$447=1,$F$548=Config!$I$149,$F$549=Config!$I$144),T559,0)+IF(AND($F$448=1,$F$586=Config!$I$149,$F$587=Config!$I$144),T593,0)+IF(AND($F$449=1,$F$618=Config!$I$149,$F$619=Config!$I$144),T626,0)+IF(AND($F$452=1,$F$730=Config!$I$149,$F$731=Config!$I$144),T742,0)</f>
        <v>0</v>
      </c>
      <c r="U767" s="15">
        <f>IF(AND($F$446=1,$F$515=Config!$I$149,$F$516=Config!$I$144),U522,0)+IF(AND($F$447=1,$F$548=Config!$I$149,$F$549=Config!$I$144),U559,0)+IF(AND($F$448=1,$F$586=Config!$I$149,$F$587=Config!$I$144),U593,0)+IF(AND($F$449=1,$F$618=Config!$I$149,$F$619=Config!$I$144),U626,0)+IF(AND($F$452=1,$F$730=Config!$I$149,$F$731=Config!$I$144),U742,0)</f>
        <v>0</v>
      </c>
      <c r="V767" s="15">
        <f>IF(AND($F$446=1,$F$515=Config!$I$149,$F$516=Config!$I$144),V522,0)+IF(AND($F$447=1,$F$548=Config!$I$149,$F$549=Config!$I$144),V559,0)+IF(AND($F$448=1,$F$586=Config!$I$149,$F$587=Config!$I$144),V593,0)+IF(AND($F$449=1,$F$618=Config!$I$149,$F$619=Config!$I$144),V626,0)+IF(AND($F$452=1,$F$730=Config!$I$149,$F$731=Config!$I$144),V742,0)</f>
        <v>0</v>
      </c>
      <c r="W767" s="15">
        <f>IF(AND($F$446=1,$F$515=Config!$I$149,$F$516=Config!$I$144),W522,0)+IF(AND($F$447=1,$F$548=Config!$I$149,$F$549=Config!$I$144),W559,0)+IF(AND($F$448=1,$F$586=Config!$I$149,$F$587=Config!$I$144),W593,0)+IF(AND($F$449=1,$F$618=Config!$I$149,$F$619=Config!$I$144),W626,0)+IF(AND($F$452=1,$F$730=Config!$I$149,$F$731=Config!$I$144),W742,0)</f>
        <v>0</v>
      </c>
      <c r="X767" s="15">
        <f>IF(AND($F$446=1,$F$515=Config!$I$149,$F$516=Config!$I$144),X522,0)+IF(AND($F$447=1,$F$548=Config!$I$149,$F$549=Config!$I$144),X559,0)+IF(AND($F$448=1,$F$586=Config!$I$149,$F$587=Config!$I$144),X593,0)+IF(AND($F$449=1,$F$618=Config!$I$149,$F$619=Config!$I$144),X626,0)+IF(AND($F$452=1,$F$730=Config!$I$149,$F$731=Config!$I$144),X742,0)</f>
        <v>0</v>
      </c>
      <c r="Y767" s="15">
        <f>IF(AND($F$446=1,$F$515=Config!$I$149,$F$516=Config!$I$144),Y522,0)+IF(AND($F$447=1,$F$548=Config!$I$149,$F$549=Config!$I$144),Y559,0)+IF(AND($F$448=1,$F$586=Config!$I$149,$F$587=Config!$I$144),Y593,0)+IF(AND($F$449=1,$F$618=Config!$I$149,$F$619=Config!$I$144),Y626,0)+IF(AND($F$452=1,$F$730=Config!$I$149,$F$731=Config!$I$144),Y742,0)</f>
        <v>0</v>
      </c>
      <c r="Z767" s="15">
        <f>IF(AND($F$446=1,$F$515=Config!$I$149,$F$516=Config!$I$144),Z522,0)+IF(AND($F$447=1,$F$548=Config!$I$149,$F$549=Config!$I$144),Z559,0)+IF(AND($F$448=1,$F$586=Config!$I$149,$F$587=Config!$I$144),Z593,0)+IF(AND($F$449=1,$F$618=Config!$I$149,$F$619=Config!$I$144),Z626,0)+IF(AND($F$452=1,$F$730=Config!$I$149,$F$731=Config!$I$144),Z742,0)</f>
        <v>0</v>
      </c>
      <c r="AA767" s="15">
        <f>IF(AND($F$446=1,$F$515=Config!$I$149,$F$516=Config!$I$144),AA522,0)+IF(AND($F$447=1,$F$548=Config!$I$149,$F$549=Config!$I$144),AA559,0)+IF(AND($F$448=1,$F$586=Config!$I$149,$F$587=Config!$I$144),AA593,0)+IF(AND($F$449=1,$F$618=Config!$I$149,$F$619=Config!$I$144),AA626,0)+IF(AND($F$452=1,$F$730=Config!$I$149,$F$731=Config!$I$144),AA742,0)</f>
        <v>0</v>
      </c>
      <c r="AB767" s="15">
        <f>IF(AND($F$446=1,$F$515=Config!$I$149,$F$516=Config!$I$144),AB522,0)+IF(AND($F$447=1,$F$548=Config!$I$149,$F$549=Config!$I$144),AB559,0)+IF(AND($F$448=1,$F$586=Config!$I$149,$F$587=Config!$I$144),AB593,0)+IF(AND($F$449=1,$F$618=Config!$I$149,$F$619=Config!$I$144),AB626,0)+IF(AND($F$452=1,$F$730=Config!$I$149,$F$731=Config!$I$144),AB742,0)</f>
        <v>0</v>
      </c>
      <c r="AC767" s="15">
        <f>IF(AND($F$446=1,$F$515=Config!$I$149,$F$516=Config!$I$144),AC522,0)+IF(AND($F$447=1,$F$548=Config!$I$149,$F$549=Config!$I$144),AC559,0)+IF(AND($F$448=1,$F$586=Config!$I$149,$F$587=Config!$I$144),AC593,0)+IF(AND($F$449=1,$F$618=Config!$I$149,$F$619=Config!$I$144),AC626,0)+IF(AND($F$452=1,$F$730=Config!$I$149,$F$731=Config!$I$144),AC742,0)</f>
        <v>0</v>
      </c>
      <c r="AD767" s="15">
        <f>IF(AND($F$446=1,$F$515=Config!$I$149,$F$516=Config!$I$144),AD522,0)+IF(AND($F$447=1,$F$548=Config!$I$149,$F$549=Config!$I$144),AD559,0)+IF(AND($F$448=1,$F$586=Config!$I$149,$F$587=Config!$I$144),AD593,0)+IF(AND($F$449=1,$F$618=Config!$I$149,$F$619=Config!$I$144),AD626,0)+IF(AND($F$452=1,$F$730=Config!$I$149,$F$731=Config!$I$144),AD742,0)</f>
        <v>0</v>
      </c>
      <c r="AE767" s="15">
        <f>IF(AND($F$446=1,$F$515=Config!$I$149,$F$516=Config!$I$144),AE522,0)+IF(AND($F$447=1,$F$548=Config!$I$149,$F$549=Config!$I$144),AE559,0)+IF(AND($F$448=1,$F$586=Config!$I$149,$F$587=Config!$I$144),AE593,0)+IF(AND($F$449=1,$F$618=Config!$I$149,$F$619=Config!$I$144),AE626,0)+IF(AND($F$452=1,$F$730=Config!$I$149,$F$731=Config!$I$144),AE742,0)</f>
        <v>0</v>
      </c>
      <c r="AF767" s="15">
        <f>IF(AND($F$446=1,$F$515=Config!$I$149,$F$516=Config!$I$144),AF522,0)+IF(AND($F$447=1,$F$548=Config!$I$149,$F$549=Config!$I$144),AF559,0)+IF(AND($F$448=1,$F$586=Config!$I$149,$F$587=Config!$I$144),AF593,0)+IF(AND($F$449=1,$F$618=Config!$I$149,$F$619=Config!$I$144),AF626,0)+IF(AND($F$452=1,$F$730=Config!$I$149,$F$731=Config!$I$144),AF742,0)</f>
        <v>0</v>
      </c>
      <c r="AG767" s="15">
        <f>IF(AND($F$446=1,$F$515=Config!$I$149,$F$516=Config!$I$144),AG522,0)+IF(AND($F$447=1,$F$548=Config!$I$149,$F$549=Config!$I$144),AG559,0)+IF(AND($F$448=1,$F$586=Config!$I$149,$F$587=Config!$I$144),AG593,0)+IF(AND($F$449=1,$F$618=Config!$I$149,$F$619=Config!$I$144),AG626,0)+IF(AND($F$452=1,$F$730=Config!$I$149,$F$731=Config!$I$144),AG742,0)</f>
        <v>0</v>
      </c>
      <c r="AH767" s="15">
        <f>IF(AND($F$446=1,$F$515=Config!$I$149,$F$516=Config!$I$144),AH522,0)+IF(AND($F$447=1,$F$548=Config!$I$149,$F$549=Config!$I$144),AH559,0)+IF(AND($F$448=1,$F$586=Config!$I$149,$F$587=Config!$I$144),AH593,0)+IF(AND($F$449=1,$F$618=Config!$I$149,$F$619=Config!$I$144),AH626,0)+IF(AND($F$452=1,$F$730=Config!$I$149,$F$731=Config!$I$144),AH742,0)</f>
        <v>0</v>
      </c>
      <c r="AI767" s="15">
        <f>IF(AND($F$446=1,$F$515=Config!$I$149,$F$516=Config!$I$144),AI522,0)+IF(AND($F$447=1,$F$548=Config!$I$149,$F$549=Config!$I$144),AI559,0)+IF(AND($F$448=1,$F$586=Config!$I$149,$F$587=Config!$I$144),AI593,0)+IF(AND($F$449=1,$F$618=Config!$I$149,$F$619=Config!$I$144),AI626,0)+IF(AND($F$452=1,$F$730=Config!$I$149,$F$731=Config!$I$144),AI742,0)</f>
        <v>0</v>
      </c>
      <c r="AJ767" s="15">
        <f>IF(AND($F$446=1,$F$515=Config!$I$149,$F$516=Config!$I$144),AJ522,0)+IF(AND($F$447=1,$F$548=Config!$I$149,$F$549=Config!$I$144),AJ559,0)+IF(AND($F$448=1,$F$586=Config!$I$149,$F$587=Config!$I$144),AJ593,0)+IF(AND($F$449=1,$F$618=Config!$I$149,$F$619=Config!$I$144),AJ626,0)+IF(AND($F$452=1,$F$730=Config!$I$149,$F$731=Config!$I$144),AJ742,0)</f>
        <v>0</v>
      </c>
      <c r="AK767" s="15">
        <f>IF(AND($F$446=1,$F$515=Config!$I$149,$F$516=Config!$I$144),AK522,0)+IF(AND($F$447=1,$F$548=Config!$I$149,$F$549=Config!$I$144),AK559,0)+IF(AND($F$448=1,$F$586=Config!$I$149,$F$587=Config!$I$144),AK593,0)+IF(AND($F$449=1,$F$618=Config!$I$149,$F$619=Config!$I$144),AK626,0)+IF(AND($F$452=1,$F$730=Config!$I$149,$F$731=Config!$I$144),AK742,0)</f>
        <v>0</v>
      </c>
      <c r="AL767" s="15">
        <f>IF(AND($F$446=1,$F$515=Config!$I$149,$F$516=Config!$I$144),AL522,0)+IF(AND($F$447=1,$F$548=Config!$I$149,$F$549=Config!$I$144),AL559,0)+IF(AND($F$448=1,$F$586=Config!$I$149,$F$587=Config!$I$144),AL593,0)+IF(AND($F$449=1,$F$618=Config!$I$149,$F$619=Config!$I$144),AL626,0)+IF(AND($F$452=1,$F$730=Config!$I$149,$F$731=Config!$I$144),AL742,0)</f>
        <v>0</v>
      </c>
      <c r="AM767" s="15">
        <f>IF(AND($F$446=1,$F$515=Config!$I$149,$F$516=Config!$I$144),AM522,0)+IF(AND($F$447=1,$F$548=Config!$I$149,$F$549=Config!$I$144),AM559,0)+IF(AND($F$448=1,$F$586=Config!$I$149,$F$587=Config!$I$144),AM593,0)+IF(AND($F$449=1,$F$618=Config!$I$149,$F$619=Config!$I$144),AM626,0)+IF(AND($F$452=1,$F$730=Config!$I$149,$F$731=Config!$I$144),AM742,0)</f>
        <v>0</v>
      </c>
      <c r="AN767" s="15">
        <f>IF(AND($F$446=1,$F$515=Config!$I$149,$F$516=Config!$I$144),AN522,0)+IF(AND($F$447=1,$F$548=Config!$I$149,$F$549=Config!$I$144),AN559,0)+IF(AND($F$448=1,$F$586=Config!$I$149,$F$587=Config!$I$144),AN593,0)+IF(AND($F$449=1,$F$618=Config!$I$149,$F$619=Config!$I$144),AN626,0)+IF(AND($F$452=1,$F$730=Config!$I$149,$F$731=Config!$I$144),AN742,0)</f>
        <v>0</v>
      </c>
      <c r="AO767" s="15">
        <f>IF(AND($F$446=1,$F$515=Config!$I$149,$F$516=Config!$I$144),AO522,0)+IF(AND($F$447=1,$F$548=Config!$I$149,$F$549=Config!$I$144),AO559,0)+IF(AND($F$448=1,$F$586=Config!$I$149,$F$587=Config!$I$144),AO593,0)+IF(AND($F$449=1,$F$618=Config!$I$149,$F$619=Config!$I$144),AO626,0)+IF(AND($F$452=1,$F$730=Config!$I$149,$F$731=Config!$I$144),AO742,0)</f>
        <v>0</v>
      </c>
      <c r="AP767" s="15">
        <f>IF(AND($F$446=1,$F$515=Config!$I$149,$F$516=Config!$I$144),AP522,0)+IF(AND($F$447=1,$F$548=Config!$I$149,$F$549=Config!$I$144),AP559,0)+IF(AND($F$448=1,$F$586=Config!$I$149,$F$587=Config!$I$144),AP593,0)+IF(AND($F$449=1,$F$618=Config!$I$149,$F$619=Config!$I$144),AP626,0)+IF(AND($F$452=1,$F$730=Config!$I$149,$F$731=Config!$I$144),AP742,0)</f>
        <v>0</v>
      </c>
      <c r="AQ767" s="15">
        <f>IF(AND($F$446=1,$F$515=Config!$I$149,$F$516=Config!$I$144),AQ522,0)+IF(AND($F$447=1,$F$548=Config!$I$149,$F$549=Config!$I$144),AQ559,0)+IF(AND($F$448=1,$F$586=Config!$I$149,$F$587=Config!$I$144),AQ593,0)+IF(AND($F$449=1,$F$618=Config!$I$149,$F$619=Config!$I$144),AQ626,0)+IF(AND($F$452=1,$F$730=Config!$I$149,$F$731=Config!$I$144),AQ742,0)</f>
        <v>0</v>
      </c>
      <c r="AR767" s="15">
        <f>IF(AND($F$446=1,$F$515=Config!$I$149,$F$516=Config!$I$144),AR522,0)+IF(AND($F$447=1,$F$548=Config!$I$149,$F$549=Config!$I$144),AR559,0)+IF(AND($F$448=1,$F$586=Config!$I$149,$F$587=Config!$I$144),AR593,0)+IF(AND($F$449=1,$F$618=Config!$I$149,$F$619=Config!$I$144),AR626,0)+IF(AND($F$452=1,$F$730=Config!$I$149,$F$731=Config!$I$144),AR742,0)</f>
        <v>0</v>
      </c>
      <c r="AT767" s="39" t="s">
        <v>462</v>
      </c>
      <c r="AU767" s="39" t="s">
        <v>57</v>
      </c>
      <c r="AV767" s="39" t="s">
        <v>57</v>
      </c>
      <c r="AW767" s="39" t="s">
        <v>57</v>
      </c>
      <c r="AX767" s="39" t="s">
        <v>57</v>
      </c>
      <c r="AY767" s="39" t="s">
        <v>57</v>
      </c>
      <c r="AZ767" s="39" t="s">
        <v>57</v>
      </c>
      <c r="BA767" s="39" t="s">
        <v>57</v>
      </c>
      <c r="BB767" s="39" t="s">
        <v>57</v>
      </c>
      <c r="BC767" s="39" t="s">
        <v>57</v>
      </c>
      <c r="BE767" s="8"/>
      <c r="BF767" s="8"/>
      <c r="BG767" s="8"/>
      <c r="BH767" s="8"/>
      <c r="BI767" s="8"/>
      <c r="BJ767" s="8"/>
      <c r="BK767" s="8"/>
      <c r="BL767" s="8"/>
      <c r="BM767" s="8"/>
      <c r="BN767" s="8"/>
    </row>
    <row r="768" spans="3:66" outlineLevel="1">
      <c r="D768" t="str">
        <f>INDEX($AT768:$BC768,MATCH(General!$F$14,$AT$4:$BC$4,0))</f>
        <v>EU bonds</v>
      </c>
      <c r="E768" s="11" t="str">
        <f>General!$F$16</f>
        <v>EUR</v>
      </c>
      <c r="F768" s="25">
        <f t="shared" ref="F768:F770" si="781">SUM(I768:AR768)</f>
        <v>0</v>
      </c>
      <c r="I768" s="15">
        <f>IF(AND($F$450=1,$F$657=Config!$I$149,$F$658=Config!$I$144),I663,0)+IF(AND($F$451=1,$F$692=Config!$I$149,$F$693=Config!$I$144),I698,0)</f>
        <v>0</v>
      </c>
      <c r="J768" s="15">
        <f>IF(AND($F$450=1,$F$657=Config!$I$149,$F$658=Config!$I$144),J663,0)+IF(AND($F$451=1,$F$692=Config!$I$149,$F$693=Config!$I$144),J698,0)</f>
        <v>0</v>
      </c>
      <c r="K768" s="15">
        <f>IF(AND($F$450=1,$F$657=Config!$I$149,$F$658=Config!$I$144),K663,0)+IF(AND($F$451=1,$F$692=Config!$I$149,$F$693=Config!$I$144),K698,0)</f>
        <v>0</v>
      </c>
      <c r="L768" s="15">
        <f>IF(AND($F$450=1,$F$657=Config!$I$149,$F$658=Config!$I$144),L663,0)+IF(AND($F$451=1,$F$692=Config!$I$149,$F$693=Config!$I$144),L698,0)</f>
        <v>0</v>
      </c>
      <c r="M768" s="15">
        <f>IF(AND($F$450=1,$F$657=Config!$I$149,$F$658=Config!$I$144),M663,0)+IF(AND($F$451=1,$F$692=Config!$I$149,$F$693=Config!$I$144),M698,0)</f>
        <v>0</v>
      </c>
      <c r="N768" s="15">
        <f>IF(AND($F$450=1,$F$657=Config!$I$149,$F$658=Config!$I$144),N663,0)+IF(AND($F$451=1,$F$692=Config!$I$149,$F$693=Config!$I$144),N698,0)</f>
        <v>0</v>
      </c>
      <c r="O768" s="15">
        <f>IF(AND($F$450=1,$F$657=Config!$I$149,$F$658=Config!$I$144),O663,0)+IF(AND($F$451=1,$F$692=Config!$I$149,$F$693=Config!$I$144),O698,0)</f>
        <v>0</v>
      </c>
      <c r="P768" s="15">
        <f>IF(AND($F$450=1,$F$657=Config!$I$149,$F$658=Config!$I$144),P663,0)+IF(AND($F$451=1,$F$692=Config!$I$149,$F$693=Config!$I$144),P698,0)</f>
        <v>0</v>
      </c>
      <c r="Q768" s="15">
        <f>IF(AND($F$450=1,$F$657=Config!$I$149,$F$658=Config!$I$144),Q663,0)+IF(AND($F$451=1,$F$692=Config!$I$149,$F$693=Config!$I$144),Q698,0)</f>
        <v>0</v>
      </c>
      <c r="R768" s="15">
        <f>IF(AND($F$450=1,$F$657=Config!$I$149,$F$658=Config!$I$144),R663,0)+IF(AND($F$451=1,$F$692=Config!$I$149,$F$693=Config!$I$144),R698,0)</f>
        <v>0</v>
      </c>
      <c r="S768" s="15">
        <f>IF(AND($F$450=1,$F$657=Config!$I$149,$F$658=Config!$I$144),S663,0)+IF(AND($F$451=1,$F$692=Config!$I$149,$F$693=Config!$I$144),S698,0)</f>
        <v>0</v>
      </c>
      <c r="T768" s="15">
        <f>IF(AND($F$450=1,$F$657=Config!$I$149,$F$658=Config!$I$144),T663,0)+IF(AND($F$451=1,$F$692=Config!$I$149,$F$693=Config!$I$144),T698,0)</f>
        <v>0</v>
      </c>
      <c r="U768" s="15">
        <f>IF(AND($F$450=1,$F$657=Config!$I$149,$F$658=Config!$I$144),U663,0)+IF(AND($F$451=1,$F$692=Config!$I$149,$F$693=Config!$I$144),U698,0)</f>
        <v>0</v>
      </c>
      <c r="V768" s="15">
        <f>IF(AND($F$450=1,$F$657=Config!$I$149,$F$658=Config!$I$144),V663,0)+IF(AND($F$451=1,$F$692=Config!$I$149,$F$693=Config!$I$144),V698,0)</f>
        <v>0</v>
      </c>
      <c r="W768" s="15">
        <f>IF(AND($F$450=1,$F$657=Config!$I$149,$F$658=Config!$I$144),W663,0)+IF(AND($F$451=1,$F$692=Config!$I$149,$F$693=Config!$I$144),W698,0)</f>
        <v>0</v>
      </c>
      <c r="X768" s="15">
        <f>IF(AND($F$450=1,$F$657=Config!$I$149,$F$658=Config!$I$144),X663,0)+IF(AND($F$451=1,$F$692=Config!$I$149,$F$693=Config!$I$144),X698,0)</f>
        <v>0</v>
      </c>
      <c r="Y768" s="15">
        <f>IF(AND($F$450=1,$F$657=Config!$I$149,$F$658=Config!$I$144),Y663,0)+IF(AND($F$451=1,$F$692=Config!$I$149,$F$693=Config!$I$144),Y698,0)</f>
        <v>0</v>
      </c>
      <c r="Z768" s="15">
        <f>IF(AND($F$450=1,$F$657=Config!$I$149,$F$658=Config!$I$144),Z663,0)+IF(AND($F$451=1,$F$692=Config!$I$149,$F$693=Config!$I$144),Z698,0)</f>
        <v>0</v>
      </c>
      <c r="AA768" s="15">
        <f>IF(AND($F$450=1,$F$657=Config!$I$149,$F$658=Config!$I$144),AA663,0)+IF(AND($F$451=1,$F$692=Config!$I$149,$F$693=Config!$I$144),AA698,0)</f>
        <v>0</v>
      </c>
      <c r="AB768" s="15">
        <f>IF(AND($F$450=1,$F$657=Config!$I$149,$F$658=Config!$I$144),AB663,0)+IF(AND($F$451=1,$F$692=Config!$I$149,$F$693=Config!$I$144),AB698,0)</f>
        <v>0</v>
      </c>
      <c r="AC768" s="15">
        <f>IF(AND($F$450=1,$F$657=Config!$I$149,$F$658=Config!$I$144),AC663,0)+IF(AND($F$451=1,$F$692=Config!$I$149,$F$693=Config!$I$144),AC698,0)</f>
        <v>0</v>
      </c>
      <c r="AD768" s="15">
        <f>IF(AND($F$450=1,$F$657=Config!$I$149,$F$658=Config!$I$144),AD663,0)+IF(AND($F$451=1,$F$692=Config!$I$149,$F$693=Config!$I$144),AD698,0)</f>
        <v>0</v>
      </c>
      <c r="AE768" s="15">
        <f>IF(AND($F$450=1,$F$657=Config!$I$149,$F$658=Config!$I$144),AE663,0)+IF(AND($F$451=1,$F$692=Config!$I$149,$F$693=Config!$I$144),AE698,0)</f>
        <v>0</v>
      </c>
      <c r="AF768" s="15">
        <f>IF(AND($F$450=1,$F$657=Config!$I$149,$F$658=Config!$I$144),AF663,0)+IF(AND($F$451=1,$F$692=Config!$I$149,$F$693=Config!$I$144),AF698,0)</f>
        <v>0</v>
      </c>
      <c r="AG768" s="15">
        <f>IF(AND($F$450=1,$F$657=Config!$I$149,$F$658=Config!$I$144),AG663,0)+IF(AND($F$451=1,$F$692=Config!$I$149,$F$693=Config!$I$144),AG698,0)</f>
        <v>0</v>
      </c>
      <c r="AH768" s="15">
        <f>IF(AND($F$450=1,$F$657=Config!$I$149,$F$658=Config!$I$144),AH663,0)+IF(AND($F$451=1,$F$692=Config!$I$149,$F$693=Config!$I$144),AH698,0)</f>
        <v>0</v>
      </c>
      <c r="AI768" s="15">
        <f>IF(AND($F$450=1,$F$657=Config!$I$149,$F$658=Config!$I$144),AI663,0)+IF(AND($F$451=1,$F$692=Config!$I$149,$F$693=Config!$I$144),AI698,0)</f>
        <v>0</v>
      </c>
      <c r="AJ768" s="15">
        <f>IF(AND($F$450=1,$F$657=Config!$I$149,$F$658=Config!$I$144),AJ663,0)+IF(AND($F$451=1,$F$692=Config!$I$149,$F$693=Config!$I$144),AJ698,0)</f>
        <v>0</v>
      </c>
      <c r="AK768" s="15">
        <f>IF(AND($F$450=1,$F$657=Config!$I$149,$F$658=Config!$I$144),AK663,0)+IF(AND($F$451=1,$F$692=Config!$I$149,$F$693=Config!$I$144),AK698,0)</f>
        <v>0</v>
      </c>
      <c r="AL768" s="15">
        <f>IF(AND($F$450=1,$F$657=Config!$I$149,$F$658=Config!$I$144),AL663,0)+IF(AND($F$451=1,$F$692=Config!$I$149,$F$693=Config!$I$144),AL698,0)</f>
        <v>0</v>
      </c>
      <c r="AM768" s="15">
        <f>IF(AND($F$450=1,$F$657=Config!$I$149,$F$658=Config!$I$144),AM663,0)+IF(AND($F$451=1,$F$692=Config!$I$149,$F$693=Config!$I$144),AM698,0)</f>
        <v>0</v>
      </c>
      <c r="AN768" s="15">
        <f>IF(AND($F$450=1,$F$657=Config!$I$149,$F$658=Config!$I$144),AN663,0)+IF(AND($F$451=1,$F$692=Config!$I$149,$F$693=Config!$I$144),AN698,0)</f>
        <v>0</v>
      </c>
      <c r="AO768" s="15">
        <f>IF(AND($F$450=1,$F$657=Config!$I$149,$F$658=Config!$I$144),AO663,0)+IF(AND($F$451=1,$F$692=Config!$I$149,$F$693=Config!$I$144),AO698,0)</f>
        <v>0</v>
      </c>
      <c r="AP768" s="15">
        <f>IF(AND($F$450=1,$F$657=Config!$I$149,$F$658=Config!$I$144),AP663,0)+IF(AND($F$451=1,$F$692=Config!$I$149,$F$693=Config!$I$144),AP698,0)</f>
        <v>0</v>
      </c>
      <c r="AQ768" s="15">
        <f>IF(AND($F$450=1,$F$657=Config!$I$149,$F$658=Config!$I$144),AQ663,0)+IF(AND($F$451=1,$F$692=Config!$I$149,$F$693=Config!$I$144),AQ698,0)</f>
        <v>0</v>
      </c>
      <c r="AR768" s="15">
        <f>IF(AND($F$450=1,$F$657=Config!$I$149,$F$658=Config!$I$144),AR663,0)+IF(AND($F$451=1,$F$692=Config!$I$149,$F$693=Config!$I$144),AR698,0)</f>
        <v>0</v>
      </c>
      <c r="AT768" s="39" t="s">
        <v>459</v>
      </c>
      <c r="AU768" s="39" t="s">
        <v>57</v>
      </c>
      <c r="AV768" s="39" t="s">
        <v>57</v>
      </c>
      <c r="AW768" s="39" t="s">
        <v>57</v>
      </c>
      <c r="AX768" s="39" t="s">
        <v>57</v>
      </c>
      <c r="AY768" s="39" t="s">
        <v>57</v>
      </c>
      <c r="AZ768" s="39" t="s">
        <v>57</v>
      </c>
      <c r="BA768" s="39" t="s">
        <v>57</v>
      </c>
      <c r="BB768" s="39" t="s">
        <v>57</v>
      </c>
      <c r="BC768" s="39" t="s">
        <v>57</v>
      </c>
      <c r="BE768" s="8"/>
      <c r="BF768" s="8"/>
      <c r="BG768" s="8"/>
      <c r="BH768" s="8"/>
      <c r="BI768" s="8"/>
      <c r="BJ768" s="8"/>
      <c r="BK768" s="8"/>
      <c r="BL768" s="8"/>
      <c r="BM768" s="8"/>
      <c r="BN768" s="8"/>
    </row>
    <row r="769" spans="4:66" outlineLevel="1">
      <c r="D769" t="str">
        <f>INDEX($AT769:$BC769,MATCH(General!$F$14,$AT$4:$BC$4,0))</f>
        <v>Other grants</v>
      </c>
      <c r="E769" s="11" t="str">
        <f>General!$F$16</f>
        <v>EUR</v>
      </c>
      <c r="F769" s="25">
        <f t="shared" si="781"/>
        <v>0</v>
      </c>
      <c r="I769" s="15">
        <f>IF(AND($F$445=1,$F$488=Config!$I$149,$F$489=Config!$I$145),I494,0)+IF(AND($F$447=1,$F$554=Config!$I$149,$F$555=Config!$I$145),I560,0)+IF(AND($F$449=1,$F$618=Config!$I$149,$F$619=Config!$I$145),I627,0)+IF(AND($F$452=1,$F$726=Config!$I$149,$F$727=Config!$I$145),I741,0)</f>
        <v>0</v>
      </c>
      <c r="J769" s="15">
        <f>IF(AND($F$445=1,$F$488=Config!$I$149,$F$489=Config!$I$145),J494,0)+IF(AND($F$447=1,$F$554=Config!$I$149,$F$555=Config!$I$145),J560,0)+IF(AND($F$449=1,$F$618=Config!$I$149,$F$619=Config!$I$145),J627,0)+IF(AND($F$452=1,$F$726=Config!$I$149,$F$727=Config!$I$145),J741,0)</f>
        <v>0</v>
      </c>
      <c r="K769" s="15">
        <f>IF(AND($F$445=1,$F$488=Config!$I$149,$F$489=Config!$I$145),K494,0)+IF(AND($F$447=1,$F$554=Config!$I$149,$F$555=Config!$I$145),K560,0)+IF(AND($F$449=1,$F$618=Config!$I$149,$F$619=Config!$I$145),K627,0)+IF(AND($F$452=1,$F$726=Config!$I$149,$F$727=Config!$I$145),K741,0)</f>
        <v>0</v>
      </c>
      <c r="L769" s="15">
        <f>IF(AND($F$445=1,$F$488=Config!$I$149,$F$489=Config!$I$145),L494,0)+IF(AND($F$447=1,$F$554=Config!$I$149,$F$555=Config!$I$145),L560,0)+IF(AND($F$449=1,$F$618=Config!$I$149,$F$619=Config!$I$145),L627,0)+IF(AND($F$452=1,$F$726=Config!$I$149,$F$727=Config!$I$145),L741,0)</f>
        <v>0</v>
      </c>
      <c r="M769" s="15">
        <f>IF(AND($F$445=1,$F$488=Config!$I$149,$F$489=Config!$I$145),M494,0)+IF(AND($F$447=1,$F$554=Config!$I$149,$F$555=Config!$I$145),M560,0)+IF(AND($F$449=1,$F$618=Config!$I$149,$F$619=Config!$I$145),M627,0)+IF(AND($F$452=1,$F$726=Config!$I$149,$F$727=Config!$I$145),M741,0)</f>
        <v>0</v>
      </c>
      <c r="N769" s="15">
        <f>IF(AND($F$445=1,$F$488=Config!$I$149,$F$489=Config!$I$145),N494,0)+IF(AND($F$447=1,$F$554=Config!$I$149,$F$555=Config!$I$145),N560,0)+IF(AND($F$449=1,$F$618=Config!$I$149,$F$619=Config!$I$145),N627,0)+IF(AND($F$452=1,$F$726=Config!$I$149,$F$727=Config!$I$145),N741,0)</f>
        <v>0</v>
      </c>
      <c r="O769" s="15">
        <f>IF(AND($F$445=1,$F$488=Config!$I$149,$F$489=Config!$I$145),O494,0)+IF(AND($F$447=1,$F$554=Config!$I$149,$F$555=Config!$I$145),O560,0)+IF(AND($F$449=1,$F$618=Config!$I$149,$F$619=Config!$I$145),O627,0)+IF(AND($F$452=1,$F$726=Config!$I$149,$F$727=Config!$I$145),O741,0)</f>
        <v>0</v>
      </c>
      <c r="P769" s="15">
        <f>IF(AND($F$445=1,$F$488=Config!$I$149,$F$489=Config!$I$145),P494,0)+IF(AND($F$447=1,$F$554=Config!$I$149,$F$555=Config!$I$145),P560,0)+IF(AND($F$449=1,$F$618=Config!$I$149,$F$619=Config!$I$145),P627,0)+IF(AND($F$452=1,$F$726=Config!$I$149,$F$727=Config!$I$145),P741,0)</f>
        <v>0</v>
      </c>
      <c r="Q769" s="15">
        <f>IF(AND($F$445=1,$F$488=Config!$I$149,$F$489=Config!$I$145),Q494,0)+IF(AND($F$447=1,$F$554=Config!$I$149,$F$555=Config!$I$145),Q560,0)+IF(AND($F$449=1,$F$618=Config!$I$149,$F$619=Config!$I$145),Q627,0)+IF(AND($F$452=1,$F$726=Config!$I$149,$F$727=Config!$I$145),Q741,0)</f>
        <v>0</v>
      </c>
      <c r="R769" s="15">
        <f>IF(AND($F$445=1,$F$488=Config!$I$149,$F$489=Config!$I$145),R494,0)+IF(AND($F$447=1,$F$554=Config!$I$149,$F$555=Config!$I$145),R560,0)+IF(AND($F$449=1,$F$618=Config!$I$149,$F$619=Config!$I$145),R627,0)+IF(AND($F$452=1,$F$726=Config!$I$149,$F$727=Config!$I$145),R741,0)</f>
        <v>0</v>
      </c>
      <c r="S769" s="15">
        <f>IF(AND($F$445=1,$F$488=Config!$I$149,$F$489=Config!$I$145),S494,0)+IF(AND($F$447=1,$F$554=Config!$I$149,$F$555=Config!$I$145),S560,0)+IF(AND($F$449=1,$F$618=Config!$I$149,$F$619=Config!$I$145),S627,0)+IF(AND($F$452=1,$F$726=Config!$I$149,$F$727=Config!$I$145),S741,0)</f>
        <v>0</v>
      </c>
      <c r="T769" s="15">
        <f>IF(AND($F$445=1,$F$488=Config!$I$149,$F$489=Config!$I$145),T494,0)+IF(AND($F$447=1,$F$554=Config!$I$149,$F$555=Config!$I$145),T560,0)+IF(AND($F$449=1,$F$618=Config!$I$149,$F$619=Config!$I$145),T627,0)+IF(AND($F$452=1,$F$726=Config!$I$149,$F$727=Config!$I$145),T741,0)</f>
        <v>0</v>
      </c>
      <c r="U769" s="15">
        <f>IF(AND($F$445=1,$F$488=Config!$I$149,$F$489=Config!$I$145),U494,0)+IF(AND($F$447=1,$F$554=Config!$I$149,$F$555=Config!$I$145),U560,0)+IF(AND($F$449=1,$F$618=Config!$I$149,$F$619=Config!$I$145),U627,0)+IF(AND($F$452=1,$F$726=Config!$I$149,$F$727=Config!$I$145),U741,0)</f>
        <v>0</v>
      </c>
      <c r="V769" s="15">
        <f>IF(AND($F$445=1,$F$488=Config!$I$149,$F$489=Config!$I$145),V494,0)+IF(AND($F$447=1,$F$554=Config!$I$149,$F$555=Config!$I$145),V560,0)+IF(AND($F$449=1,$F$618=Config!$I$149,$F$619=Config!$I$145),V627,0)+IF(AND($F$452=1,$F$726=Config!$I$149,$F$727=Config!$I$145),V741,0)</f>
        <v>0</v>
      </c>
      <c r="W769" s="15">
        <f>IF(AND($F$445=1,$F$488=Config!$I$149,$F$489=Config!$I$145),W494,0)+IF(AND($F$447=1,$F$554=Config!$I$149,$F$555=Config!$I$145),W560,0)+IF(AND($F$449=1,$F$618=Config!$I$149,$F$619=Config!$I$145),W627,0)+IF(AND($F$452=1,$F$726=Config!$I$149,$F$727=Config!$I$145),W741,0)</f>
        <v>0</v>
      </c>
      <c r="X769" s="15">
        <f>IF(AND($F$445=1,$F$488=Config!$I$149,$F$489=Config!$I$145),X494,0)+IF(AND($F$447=1,$F$554=Config!$I$149,$F$555=Config!$I$145),X560,0)+IF(AND($F$449=1,$F$618=Config!$I$149,$F$619=Config!$I$145),X627,0)+IF(AND($F$452=1,$F$726=Config!$I$149,$F$727=Config!$I$145),X741,0)</f>
        <v>0</v>
      </c>
      <c r="Y769" s="15">
        <f>IF(AND($F$445=1,$F$488=Config!$I$149,$F$489=Config!$I$145),Y494,0)+IF(AND($F$447=1,$F$554=Config!$I$149,$F$555=Config!$I$145),Y560,0)+IF(AND($F$449=1,$F$618=Config!$I$149,$F$619=Config!$I$145),Y627,0)+IF(AND($F$452=1,$F$726=Config!$I$149,$F$727=Config!$I$145),Y741,0)</f>
        <v>0</v>
      </c>
      <c r="Z769" s="15">
        <f>IF(AND($F$445=1,$F$488=Config!$I$149,$F$489=Config!$I$145),Z494,0)+IF(AND($F$447=1,$F$554=Config!$I$149,$F$555=Config!$I$145),Z560,0)+IF(AND($F$449=1,$F$618=Config!$I$149,$F$619=Config!$I$145),Z627,0)+IF(AND($F$452=1,$F$726=Config!$I$149,$F$727=Config!$I$145),Z741,0)</f>
        <v>0</v>
      </c>
      <c r="AA769" s="15">
        <f>IF(AND($F$445=1,$F$488=Config!$I$149,$F$489=Config!$I$145),AA494,0)+IF(AND($F$447=1,$F$554=Config!$I$149,$F$555=Config!$I$145),AA560,0)+IF(AND($F$449=1,$F$618=Config!$I$149,$F$619=Config!$I$145),AA627,0)+IF(AND($F$452=1,$F$726=Config!$I$149,$F$727=Config!$I$145),AA741,0)</f>
        <v>0</v>
      </c>
      <c r="AB769" s="15">
        <f>IF(AND($F$445=1,$F$488=Config!$I$149,$F$489=Config!$I$145),AB494,0)+IF(AND($F$447=1,$F$554=Config!$I$149,$F$555=Config!$I$145),AB560,0)+IF(AND($F$449=1,$F$618=Config!$I$149,$F$619=Config!$I$145),AB627,0)+IF(AND($F$452=1,$F$726=Config!$I$149,$F$727=Config!$I$145),AB741,0)</f>
        <v>0</v>
      </c>
      <c r="AC769" s="15">
        <f>IF(AND($F$445=1,$F$488=Config!$I$149,$F$489=Config!$I$145),AC494,0)+IF(AND($F$447=1,$F$554=Config!$I$149,$F$555=Config!$I$145),AC560,0)+IF(AND($F$449=1,$F$618=Config!$I$149,$F$619=Config!$I$145),AC627,0)+IF(AND($F$452=1,$F$726=Config!$I$149,$F$727=Config!$I$145),AC741,0)</f>
        <v>0</v>
      </c>
      <c r="AD769" s="15">
        <f>IF(AND($F$445=1,$F$488=Config!$I$149,$F$489=Config!$I$145),AD494,0)+IF(AND($F$447=1,$F$554=Config!$I$149,$F$555=Config!$I$145),AD560,0)+IF(AND($F$449=1,$F$618=Config!$I$149,$F$619=Config!$I$145),AD627,0)+IF(AND($F$452=1,$F$726=Config!$I$149,$F$727=Config!$I$145),AD741,0)</f>
        <v>0</v>
      </c>
      <c r="AE769" s="15">
        <f>IF(AND($F$445=1,$F$488=Config!$I$149,$F$489=Config!$I$145),AE494,0)+IF(AND($F$447=1,$F$554=Config!$I$149,$F$555=Config!$I$145),AE560,0)+IF(AND($F$449=1,$F$618=Config!$I$149,$F$619=Config!$I$145),AE627,0)+IF(AND($F$452=1,$F$726=Config!$I$149,$F$727=Config!$I$145),AE741,0)</f>
        <v>0</v>
      </c>
      <c r="AF769" s="15">
        <f>IF(AND($F$445=1,$F$488=Config!$I$149,$F$489=Config!$I$145),AF494,0)+IF(AND($F$447=1,$F$554=Config!$I$149,$F$555=Config!$I$145),AF560,0)+IF(AND($F$449=1,$F$618=Config!$I$149,$F$619=Config!$I$145),AF627,0)+IF(AND($F$452=1,$F$726=Config!$I$149,$F$727=Config!$I$145),AF741,0)</f>
        <v>0</v>
      </c>
      <c r="AG769" s="15">
        <f>IF(AND($F$445=1,$F$488=Config!$I$149,$F$489=Config!$I$145),AG494,0)+IF(AND($F$447=1,$F$554=Config!$I$149,$F$555=Config!$I$145),AG560,0)+IF(AND($F$449=1,$F$618=Config!$I$149,$F$619=Config!$I$145),AG627,0)+IF(AND($F$452=1,$F$726=Config!$I$149,$F$727=Config!$I$145),AG741,0)</f>
        <v>0</v>
      </c>
      <c r="AH769" s="15">
        <f>IF(AND($F$445=1,$F$488=Config!$I$149,$F$489=Config!$I$145),AH494,0)+IF(AND($F$447=1,$F$554=Config!$I$149,$F$555=Config!$I$145),AH560,0)+IF(AND($F$449=1,$F$618=Config!$I$149,$F$619=Config!$I$145),AH627,0)+IF(AND($F$452=1,$F$726=Config!$I$149,$F$727=Config!$I$145),AH741,0)</f>
        <v>0</v>
      </c>
      <c r="AI769" s="15">
        <f>IF(AND($F$445=1,$F$488=Config!$I$149,$F$489=Config!$I$145),AI494,0)+IF(AND($F$447=1,$F$554=Config!$I$149,$F$555=Config!$I$145),AI560,0)+IF(AND($F$449=1,$F$618=Config!$I$149,$F$619=Config!$I$145),AI627,0)+IF(AND($F$452=1,$F$726=Config!$I$149,$F$727=Config!$I$145),AI741,0)</f>
        <v>0</v>
      </c>
      <c r="AJ769" s="15">
        <f>IF(AND($F$445=1,$F$488=Config!$I$149,$F$489=Config!$I$145),AJ494,0)+IF(AND($F$447=1,$F$554=Config!$I$149,$F$555=Config!$I$145),AJ560,0)+IF(AND($F$449=1,$F$618=Config!$I$149,$F$619=Config!$I$145),AJ627,0)+IF(AND($F$452=1,$F$726=Config!$I$149,$F$727=Config!$I$145),AJ741,0)</f>
        <v>0</v>
      </c>
      <c r="AK769" s="15">
        <f>IF(AND($F$445=1,$F$488=Config!$I$149,$F$489=Config!$I$145),AK494,0)+IF(AND($F$447=1,$F$554=Config!$I$149,$F$555=Config!$I$145),AK560,0)+IF(AND($F$449=1,$F$618=Config!$I$149,$F$619=Config!$I$145),AK627,0)+IF(AND($F$452=1,$F$726=Config!$I$149,$F$727=Config!$I$145),AK741,0)</f>
        <v>0</v>
      </c>
      <c r="AL769" s="15">
        <f>IF(AND($F$445=1,$F$488=Config!$I$149,$F$489=Config!$I$145),AL494,0)+IF(AND($F$447=1,$F$554=Config!$I$149,$F$555=Config!$I$145),AL560,0)+IF(AND($F$449=1,$F$618=Config!$I$149,$F$619=Config!$I$145),AL627,0)+IF(AND($F$452=1,$F$726=Config!$I$149,$F$727=Config!$I$145),AL741,0)</f>
        <v>0</v>
      </c>
      <c r="AM769" s="15">
        <f>IF(AND($F$445=1,$F$488=Config!$I$149,$F$489=Config!$I$145),AM494,0)+IF(AND($F$447=1,$F$554=Config!$I$149,$F$555=Config!$I$145),AM560,0)+IF(AND($F$449=1,$F$618=Config!$I$149,$F$619=Config!$I$145),AM627,0)+IF(AND($F$452=1,$F$726=Config!$I$149,$F$727=Config!$I$145),AM741,0)</f>
        <v>0</v>
      </c>
      <c r="AN769" s="15">
        <f>IF(AND($F$445=1,$F$488=Config!$I$149,$F$489=Config!$I$145),AN494,0)+IF(AND($F$447=1,$F$554=Config!$I$149,$F$555=Config!$I$145),AN560,0)+IF(AND($F$449=1,$F$618=Config!$I$149,$F$619=Config!$I$145),AN627,0)+IF(AND($F$452=1,$F$726=Config!$I$149,$F$727=Config!$I$145),AN741,0)</f>
        <v>0</v>
      </c>
      <c r="AO769" s="15">
        <f>IF(AND($F$445=1,$F$488=Config!$I$149,$F$489=Config!$I$145),AO494,0)+IF(AND($F$447=1,$F$554=Config!$I$149,$F$555=Config!$I$145),AO560,0)+IF(AND($F$449=1,$F$618=Config!$I$149,$F$619=Config!$I$145),AO627,0)+IF(AND($F$452=1,$F$726=Config!$I$149,$F$727=Config!$I$145),AO741,0)</f>
        <v>0</v>
      </c>
      <c r="AP769" s="15">
        <f>IF(AND($F$445=1,$F$488=Config!$I$149,$F$489=Config!$I$145),AP494,0)+IF(AND($F$447=1,$F$554=Config!$I$149,$F$555=Config!$I$145),AP560,0)+IF(AND($F$449=1,$F$618=Config!$I$149,$F$619=Config!$I$145),AP627,0)+IF(AND($F$452=1,$F$726=Config!$I$149,$F$727=Config!$I$145),AP741,0)</f>
        <v>0</v>
      </c>
      <c r="AQ769" s="15">
        <f>IF(AND($F$445=1,$F$488=Config!$I$149,$F$489=Config!$I$145),AQ494,0)+IF(AND($F$447=1,$F$554=Config!$I$149,$F$555=Config!$I$145),AQ560,0)+IF(AND($F$449=1,$F$618=Config!$I$149,$F$619=Config!$I$145),AQ627,0)+IF(AND($F$452=1,$F$726=Config!$I$149,$F$727=Config!$I$145),AQ741,0)</f>
        <v>0</v>
      </c>
      <c r="AR769" s="15">
        <f>IF(AND($F$445=1,$F$488=Config!$I$149,$F$489=Config!$I$145),AR494,0)+IF(AND($F$447=1,$F$554=Config!$I$149,$F$555=Config!$I$145),AR560,0)+IF(AND($F$449=1,$F$618=Config!$I$149,$F$619=Config!$I$145),AR627,0)+IF(AND($F$452=1,$F$726=Config!$I$149,$F$727=Config!$I$145),AR741,0)</f>
        <v>0</v>
      </c>
      <c r="AT769" s="39" t="s">
        <v>460</v>
      </c>
      <c r="AU769" s="39" t="s">
        <v>57</v>
      </c>
      <c r="AV769" s="39" t="s">
        <v>57</v>
      </c>
      <c r="AW769" s="39" t="s">
        <v>57</v>
      </c>
      <c r="AX769" s="39" t="s">
        <v>57</v>
      </c>
      <c r="AY769" s="39" t="s">
        <v>57</v>
      </c>
      <c r="AZ769" s="39" t="s">
        <v>57</v>
      </c>
      <c r="BA769" s="39" t="s">
        <v>57</v>
      </c>
      <c r="BB769" s="39" t="s">
        <v>57</v>
      </c>
      <c r="BC769" s="39" t="s">
        <v>57</v>
      </c>
      <c r="BE769" s="8"/>
      <c r="BF769" s="8"/>
      <c r="BG769" s="8"/>
      <c r="BH769" s="8"/>
      <c r="BI769" s="8"/>
      <c r="BJ769" s="8"/>
      <c r="BK769" s="8"/>
      <c r="BL769" s="8"/>
      <c r="BM769" s="8"/>
      <c r="BN769" s="8"/>
    </row>
    <row r="770" spans="4:66" outlineLevel="1">
      <c r="D770" t="str">
        <f>INDEX($AT770:$BC770,MATCH(General!$F$14,$AT$4:$BC$4,0))</f>
        <v>Other loans</v>
      </c>
      <c r="E770" s="11" t="str">
        <f>General!$F$16</f>
        <v>EUR</v>
      </c>
      <c r="F770" s="25">
        <f t="shared" si="781"/>
        <v>0</v>
      </c>
      <c r="I770" s="15">
        <f>IF(AND($F$446=1,$F$515=Config!$I$149,$F$516=Config!$I$145),I522,0)+IF(AND($F$447=1,$F$548=Config!$I$149,$F$549=Config!$I$145),I559,0)+IF(AND($F$448=1,$F$586=Config!$I$149,$F$587=Config!$I$145),I593,0)+IF(AND($F$449=1,$F$618=Config!$I$149,$F$619=Config!$I$145),I626,0)+IF(AND($F$452=1,$F$730=Config!$I$149,$F$731=Config!$I$145),I742,0)</f>
        <v>0</v>
      </c>
      <c r="J770" s="15">
        <f>IF(AND($F$446=1,$F$515=Config!$I$149,$F$516=Config!$I$145),J522,0)+IF(AND($F$447=1,$F$548=Config!$I$149,$F$549=Config!$I$145),J559,0)+IF(AND($F$448=1,$F$586=Config!$I$149,$F$587=Config!$I$145),J593,0)+IF(AND($F$449=1,$F$618=Config!$I$149,$F$619=Config!$I$145),J626,0)+IF(AND($F$452=1,$F$730=Config!$I$149,$F$731=Config!$I$145),J742,0)</f>
        <v>0</v>
      </c>
      <c r="K770" s="15">
        <f>IF(AND($F$446=1,$F$515=Config!$I$149,$F$516=Config!$I$145),K522,0)+IF(AND($F$447=1,$F$548=Config!$I$149,$F$549=Config!$I$145),K559,0)+IF(AND($F$448=1,$F$586=Config!$I$149,$F$587=Config!$I$145),K593,0)+IF(AND($F$449=1,$F$618=Config!$I$149,$F$619=Config!$I$145),K626,0)+IF(AND($F$452=1,$F$730=Config!$I$149,$F$731=Config!$I$145),K742,0)</f>
        <v>0</v>
      </c>
      <c r="L770" s="15">
        <f>IF(AND($F$446=1,$F$515=Config!$I$149,$F$516=Config!$I$145),L522,0)+IF(AND($F$447=1,$F$548=Config!$I$149,$F$549=Config!$I$145),L559,0)+IF(AND($F$448=1,$F$586=Config!$I$149,$F$587=Config!$I$145),L593,0)+IF(AND($F$449=1,$F$618=Config!$I$149,$F$619=Config!$I$145),L626,0)+IF(AND($F$452=1,$F$730=Config!$I$149,$F$731=Config!$I$145),L742,0)</f>
        <v>0</v>
      </c>
      <c r="M770" s="15">
        <f>IF(AND($F$446=1,$F$515=Config!$I$149,$F$516=Config!$I$145),M522,0)+IF(AND($F$447=1,$F$548=Config!$I$149,$F$549=Config!$I$145),M559,0)+IF(AND($F$448=1,$F$586=Config!$I$149,$F$587=Config!$I$145),M593,0)+IF(AND($F$449=1,$F$618=Config!$I$149,$F$619=Config!$I$145),M626,0)+IF(AND($F$452=1,$F$730=Config!$I$149,$F$731=Config!$I$145),M742,0)</f>
        <v>0</v>
      </c>
      <c r="N770" s="15">
        <f>IF(AND($F$446=1,$F$515=Config!$I$149,$F$516=Config!$I$145),N522,0)+IF(AND($F$447=1,$F$548=Config!$I$149,$F$549=Config!$I$145),N559,0)+IF(AND($F$448=1,$F$586=Config!$I$149,$F$587=Config!$I$145),N593,0)+IF(AND($F$449=1,$F$618=Config!$I$149,$F$619=Config!$I$145),N626,0)+IF(AND($F$452=1,$F$730=Config!$I$149,$F$731=Config!$I$145),N742,0)</f>
        <v>0</v>
      </c>
      <c r="O770" s="15">
        <f>IF(AND($F$446=1,$F$515=Config!$I$149,$F$516=Config!$I$145),O522,0)+IF(AND($F$447=1,$F$548=Config!$I$149,$F$549=Config!$I$145),O559,0)+IF(AND($F$448=1,$F$586=Config!$I$149,$F$587=Config!$I$145),O593,0)+IF(AND($F$449=1,$F$618=Config!$I$149,$F$619=Config!$I$145),O626,0)+IF(AND($F$452=1,$F$730=Config!$I$149,$F$731=Config!$I$145),O742,0)</f>
        <v>0</v>
      </c>
      <c r="P770" s="15">
        <f>IF(AND($F$446=1,$F$515=Config!$I$149,$F$516=Config!$I$145),P522,0)+IF(AND($F$447=1,$F$548=Config!$I$149,$F$549=Config!$I$145),P559,0)+IF(AND($F$448=1,$F$586=Config!$I$149,$F$587=Config!$I$145),P593,0)+IF(AND($F$449=1,$F$618=Config!$I$149,$F$619=Config!$I$145),P626,0)+IF(AND($F$452=1,$F$730=Config!$I$149,$F$731=Config!$I$145),P742,0)</f>
        <v>0</v>
      </c>
      <c r="Q770" s="15">
        <f>IF(AND($F$446=1,$F$515=Config!$I$149,$F$516=Config!$I$145),Q522,0)+IF(AND($F$447=1,$F$548=Config!$I$149,$F$549=Config!$I$145),Q559,0)+IF(AND($F$448=1,$F$586=Config!$I$149,$F$587=Config!$I$145),Q593,0)+IF(AND($F$449=1,$F$618=Config!$I$149,$F$619=Config!$I$145),Q626,0)+IF(AND($F$452=1,$F$730=Config!$I$149,$F$731=Config!$I$145),Q742,0)</f>
        <v>0</v>
      </c>
      <c r="R770" s="15">
        <f>IF(AND($F$446=1,$F$515=Config!$I$149,$F$516=Config!$I$145),R522,0)+IF(AND($F$447=1,$F$548=Config!$I$149,$F$549=Config!$I$145),R559,0)+IF(AND($F$448=1,$F$586=Config!$I$149,$F$587=Config!$I$145),R593,0)+IF(AND($F$449=1,$F$618=Config!$I$149,$F$619=Config!$I$145),R626,0)+IF(AND($F$452=1,$F$730=Config!$I$149,$F$731=Config!$I$145),R742,0)</f>
        <v>0</v>
      </c>
      <c r="S770" s="15">
        <f>IF(AND($F$446=1,$F$515=Config!$I$149,$F$516=Config!$I$145),S522,0)+IF(AND($F$447=1,$F$548=Config!$I$149,$F$549=Config!$I$145),S559,0)+IF(AND($F$448=1,$F$586=Config!$I$149,$F$587=Config!$I$145),S593,0)+IF(AND($F$449=1,$F$618=Config!$I$149,$F$619=Config!$I$145),S626,0)+IF(AND($F$452=1,$F$730=Config!$I$149,$F$731=Config!$I$145),S742,0)</f>
        <v>0</v>
      </c>
      <c r="T770" s="15">
        <f>IF(AND($F$446=1,$F$515=Config!$I$149,$F$516=Config!$I$145),T522,0)+IF(AND($F$447=1,$F$548=Config!$I$149,$F$549=Config!$I$145),T559,0)+IF(AND($F$448=1,$F$586=Config!$I$149,$F$587=Config!$I$145),T593,0)+IF(AND($F$449=1,$F$618=Config!$I$149,$F$619=Config!$I$145),T626,0)+IF(AND($F$452=1,$F$730=Config!$I$149,$F$731=Config!$I$145),T742,0)</f>
        <v>0</v>
      </c>
      <c r="U770" s="15">
        <f>IF(AND($F$446=1,$F$515=Config!$I$149,$F$516=Config!$I$145),U522,0)+IF(AND($F$447=1,$F$548=Config!$I$149,$F$549=Config!$I$145),U559,0)+IF(AND($F$448=1,$F$586=Config!$I$149,$F$587=Config!$I$145),U593,0)+IF(AND($F$449=1,$F$618=Config!$I$149,$F$619=Config!$I$145),U626,0)+IF(AND($F$452=1,$F$730=Config!$I$149,$F$731=Config!$I$145),U742,0)</f>
        <v>0</v>
      </c>
      <c r="V770" s="15">
        <f>IF(AND($F$446=1,$F$515=Config!$I$149,$F$516=Config!$I$145),V522,0)+IF(AND($F$447=1,$F$548=Config!$I$149,$F$549=Config!$I$145),V559,0)+IF(AND($F$448=1,$F$586=Config!$I$149,$F$587=Config!$I$145),V593,0)+IF(AND($F$449=1,$F$618=Config!$I$149,$F$619=Config!$I$145),V626,0)+IF(AND($F$452=1,$F$730=Config!$I$149,$F$731=Config!$I$145),V742,0)</f>
        <v>0</v>
      </c>
      <c r="W770" s="15">
        <f>IF(AND($F$446=1,$F$515=Config!$I$149,$F$516=Config!$I$145),W522,0)+IF(AND($F$447=1,$F$548=Config!$I$149,$F$549=Config!$I$145),W559,0)+IF(AND($F$448=1,$F$586=Config!$I$149,$F$587=Config!$I$145),W593,0)+IF(AND($F$449=1,$F$618=Config!$I$149,$F$619=Config!$I$145),W626,0)+IF(AND($F$452=1,$F$730=Config!$I$149,$F$731=Config!$I$145),W742,0)</f>
        <v>0</v>
      </c>
      <c r="X770" s="15">
        <f>IF(AND($F$446=1,$F$515=Config!$I$149,$F$516=Config!$I$145),X522,0)+IF(AND($F$447=1,$F$548=Config!$I$149,$F$549=Config!$I$145),X559,0)+IF(AND($F$448=1,$F$586=Config!$I$149,$F$587=Config!$I$145),X593,0)+IF(AND($F$449=1,$F$618=Config!$I$149,$F$619=Config!$I$145),X626,0)+IF(AND($F$452=1,$F$730=Config!$I$149,$F$731=Config!$I$145),X742,0)</f>
        <v>0</v>
      </c>
      <c r="Y770" s="15">
        <f>IF(AND($F$446=1,$F$515=Config!$I$149,$F$516=Config!$I$145),Y522,0)+IF(AND($F$447=1,$F$548=Config!$I$149,$F$549=Config!$I$145),Y559,0)+IF(AND($F$448=1,$F$586=Config!$I$149,$F$587=Config!$I$145),Y593,0)+IF(AND($F$449=1,$F$618=Config!$I$149,$F$619=Config!$I$145),Y626,0)+IF(AND($F$452=1,$F$730=Config!$I$149,$F$731=Config!$I$145),Y742,0)</f>
        <v>0</v>
      </c>
      <c r="Z770" s="15">
        <f>IF(AND($F$446=1,$F$515=Config!$I$149,$F$516=Config!$I$145),Z522,0)+IF(AND($F$447=1,$F$548=Config!$I$149,$F$549=Config!$I$145),Z559,0)+IF(AND($F$448=1,$F$586=Config!$I$149,$F$587=Config!$I$145),Z593,0)+IF(AND($F$449=1,$F$618=Config!$I$149,$F$619=Config!$I$145),Z626,0)+IF(AND($F$452=1,$F$730=Config!$I$149,$F$731=Config!$I$145),Z742,0)</f>
        <v>0</v>
      </c>
      <c r="AA770" s="15">
        <f>IF(AND($F$446=1,$F$515=Config!$I$149,$F$516=Config!$I$145),AA522,0)+IF(AND($F$447=1,$F$548=Config!$I$149,$F$549=Config!$I$145),AA559,0)+IF(AND($F$448=1,$F$586=Config!$I$149,$F$587=Config!$I$145),AA593,0)+IF(AND($F$449=1,$F$618=Config!$I$149,$F$619=Config!$I$145),AA626,0)+IF(AND($F$452=1,$F$730=Config!$I$149,$F$731=Config!$I$145),AA742,0)</f>
        <v>0</v>
      </c>
      <c r="AB770" s="15">
        <f>IF(AND($F$446=1,$F$515=Config!$I$149,$F$516=Config!$I$145),AB522,0)+IF(AND($F$447=1,$F$548=Config!$I$149,$F$549=Config!$I$145),AB559,0)+IF(AND($F$448=1,$F$586=Config!$I$149,$F$587=Config!$I$145),AB593,0)+IF(AND($F$449=1,$F$618=Config!$I$149,$F$619=Config!$I$145),AB626,0)+IF(AND($F$452=1,$F$730=Config!$I$149,$F$731=Config!$I$145),AB742,0)</f>
        <v>0</v>
      </c>
      <c r="AC770" s="15">
        <f>IF(AND($F$446=1,$F$515=Config!$I$149,$F$516=Config!$I$145),AC522,0)+IF(AND($F$447=1,$F$548=Config!$I$149,$F$549=Config!$I$145),AC559,0)+IF(AND($F$448=1,$F$586=Config!$I$149,$F$587=Config!$I$145),AC593,0)+IF(AND($F$449=1,$F$618=Config!$I$149,$F$619=Config!$I$145),AC626,0)+IF(AND($F$452=1,$F$730=Config!$I$149,$F$731=Config!$I$145),AC742,0)</f>
        <v>0</v>
      </c>
      <c r="AD770" s="15">
        <f>IF(AND($F$446=1,$F$515=Config!$I$149,$F$516=Config!$I$145),AD522,0)+IF(AND($F$447=1,$F$548=Config!$I$149,$F$549=Config!$I$145),AD559,0)+IF(AND($F$448=1,$F$586=Config!$I$149,$F$587=Config!$I$145),AD593,0)+IF(AND($F$449=1,$F$618=Config!$I$149,$F$619=Config!$I$145),AD626,0)+IF(AND($F$452=1,$F$730=Config!$I$149,$F$731=Config!$I$145),AD742,0)</f>
        <v>0</v>
      </c>
      <c r="AE770" s="15">
        <f>IF(AND($F$446=1,$F$515=Config!$I$149,$F$516=Config!$I$145),AE522,0)+IF(AND($F$447=1,$F$548=Config!$I$149,$F$549=Config!$I$145),AE559,0)+IF(AND($F$448=1,$F$586=Config!$I$149,$F$587=Config!$I$145),AE593,0)+IF(AND($F$449=1,$F$618=Config!$I$149,$F$619=Config!$I$145),AE626,0)+IF(AND($F$452=1,$F$730=Config!$I$149,$F$731=Config!$I$145),AE742,0)</f>
        <v>0</v>
      </c>
      <c r="AF770" s="15">
        <f>IF(AND($F$446=1,$F$515=Config!$I$149,$F$516=Config!$I$145),AF522,0)+IF(AND($F$447=1,$F$548=Config!$I$149,$F$549=Config!$I$145),AF559,0)+IF(AND($F$448=1,$F$586=Config!$I$149,$F$587=Config!$I$145),AF593,0)+IF(AND($F$449=1,$F$618=Config!$I$149,$F$619=Config!$I$145),AF626,0)+IF(AND($F$452=1,$F$730=Config!$I$149,$F$731=Config!$I$145),AF742,0)</f>
        <v>0</v>
      </c>
      <c r="AG770" s="15">
        <f>IF(AND($F$446=1,$F$515=Config!$I$149,$F$516=Config!$I$145),AG522,0)+IF(AND($F$447=1,$F$548=Config!$I$149,$F$549=Config!$I$145),AG559,0)+IF(AND($F$448=1,$F$586=Config!$I$149,$F$587=Config!$I$145),AG593,0)+IF(AND($F$449=1,$F$618=Config!$I$149,$F$619=Config!$I$145),AG626,0)+IF(AND($F$452=1,$F$730=Config!$I$149,$F$731=Config!$I$145),AG742,0)</f>
        <v>0</v>
      </c>
      <c r="AH770" s="15">
        <f>IF(AND($F$446=1,$F$515=Config!$I$149,$F$516=Config!$I$145),AH522,0)+IF(AND($F$447=1,$F$548=Config!$I$149,$F$549=Config!$I$145),AH559,0)+IF(AND($F$448=1,$F$586=Config!$I$149,$F$587=Config!$I$145),AH593,0)+IF(AND($F$449=1,$F$618=Config!$I$149,$F$619=Config!$I$145),AH626,0)+IF(AND($F$452=1,$F$730=Config!$I$149,$F$731=Config!$I$145),AH742,0)</f>
        <v>0</v>
      </c>
      <c r="AI770" s="15">
        <f>IF(AND($F$446=1,$F$515=Config!$I$149,$F$516=Config!$I$145),AI522,0)+IF(AND($F$447=1,$F$548=Config!$I$149,$F$549=Config!$I$145),AI559,0)+IF(AND($F$448=1,$F$586=Config!$I$149,$F$587=Config!$I$145),AI593,0)+IF(AND($F$449=1,$F$618=Config!$I$149,$F$619=Config!$I$145),AI626,0)+IF(AND($F$452=1,$F$730=Config!$I$149,$F$731=Config!$I$145),AI742,0)</f>
        <v>0</v>
      </c>
      <c r="AJ770" s="15">
        <f>IF(AND($F$446=1,$F$515=Config!$I$149,$F$516=Config!$I$145),AJ522,0)+IF(AND($F$447=1,$F$548=Config!$I$149,$F$549=Config!$I$145),AJ559,0)+IF(AND($F$448=1,$F$586=Config!$I$149,$F$587=Config!$I$145),AJ593,0)+IF(AND($F$449=1,$F$618=Config!$I$149,$F$619=Config!$I$145),AJ626,0)+IF(AND($F$452=1,$F$730=Config!$I$149,$F$731=Config!$I$145),AJ742,0)</f>
        <v>0</v>
      </c>
      <c r="AK770" s="15">
        <f>IF(AND($F$446=1,$F$515=Config!$I$149,$F$516=Config!$I$145),AK522,0)+IF(AND($F$447=1,$F$548=Config!$I$149,$F$549=Config!$I$145),AK559,0)+IF(AND($F$448=1,$F$586=Config!$I$149,$F$587=Config!$I$145),AK593,0)+IF(AND($F$449=1,$F$618=Config!$I$149,$F$619=Config!$I$145),AK626,0)+IF(AND($F$452=1,$F$730=Config!$I$149,$F$731=Config!$I$145),AK742,0)</f>
        <v>0</v>
      </c>
      <c r="AL770" s="15">
        <f>IF(AND($F$446=1,$F$515=Config!$I$149,$F$516=Config!$I$145),AL522,0)+IF(AND($F$447=1,$F$548=Config!$I$149,$F$549=Config!$I$145),AL559,0)+IF(AND($F$448=1,$F$586=Config!$I$149,$F$587=Config!$I$145),AL593,0)+IF(AND($F$449=1,$F$618=Config!$I$149,$F$619=Config!$I$145),AL626,0)+IF(AND($F$452=1,$F$730=Config!$I$149,$F$731=Config!$I$145),AL742,0)</f>
        <v>0</v>
      </c>
      <c r="AM770" s="15">
        <f>IF(AND($F$446=1,$F$515=Config!$I$149,$F$516=Config!$I$145),AM522,0)+IF(AND($F$447=1,$F$548=Config!$I$149,$F$549=Config!$I$145),AM559,0)+IF(AND($F$448=1,$F$586=Config!$I$149,$F$587=Config!$I$145),AM593,0)+IF(AND($F$449=1,$F$618=Config!$I$149,$F$619=Config!$I$145),AM626,0)+IF(AND($F$452=1,$F$730=Config!$I$149,$F$731=Config!$I$145),AM742,0)</f>
        <v>0</v>
      </c>
      <c r="AN770" s="15">
        <f>IF(AND($F$446=1,$F$515=Config!$I$149,$F$516=Config!$I$145),AN522,0)+IF(AND($F$447=1,$F$548=Config!$I$149,$F$549=Config!$I$145),AN559,0)+IF(AND($F$448=1,$F$586=Config!$I$149,$F$587=Config!$I$145),AN593,0)+IF(AND($F$449=1,$F$618=Config!$I$149,$F$619=Config!$I$145),AN626,0)+IF(AND($F$452=1,$F$730=Config!$I$149,$F$731=Config!$I$145),AN742,0)</f>
        <v>0</v>
      </c>
      <c r="AO770" s="15">
        <f>IF(AND($F$446=1,$F$515=Config!$I$149,$F$516=Config!$I$145),AO522,0)+IF(AND($F$447=1,$F$548=Config!$I$149,$F$549=Config!$I$145),AO559,0)+IF(AND($F$448=1,$F$586=Config!$I$149,$F$587=Config!$I$145),AO593,0)+IF(AND($F$449=1,$F$618=Config!$I$149,$F$619=Config!$I$145),AO626,0)+IF(AND($F$452=1,$F$730=Config!$I$149,$F$731=Config!$I$145),AO742,0)</f>
        <v>0</v>
      </c>
      <c r="AP770" s="15">
        <f>IF(AND($F$446=1,$F$515=Config!$I$149,$F$516=Config!$I$145),AP522,0)+IF(AND($F$447=1,$F$548=Config!$I$149,$F$549=Config!$I$145),AP559,0)+IF(AND($F$448=1,$F$586=Config!$I$149,$F$587=Config!$I$145),AP593,0)+IF(AND($F$449=1,$F$618=Config!$I$149,$F$619=Config!$I$145),AP626,0)+IF(AND($F$452=1,$F$730=Config!$I$149,$F$731=Config!$I$145),AP742,0)</f>
        <v>0</v>
      </c>
      <c r="AQ770" s="15">
        <f>IF(AND($F$446=1,$F$515=Config!$I$149,$F$516=Config!$I$145),AQ522,0)+IF(AND($F$447=1,$F$548=Config!$I$149,$F$549=Config!$I$145),AQ559,0)+IF(AND($F$448=1,$F$586=Config!$I$149,$F$587=Config!$I$145),AQ593,0)+IF(AND($F$449=1,$F$618=Config!$I$149,$F$619=Config!$I$145),AQ626,0)+IF(AND($F$452=1,$F$730=Config!$I$149,$F$731=Config!$I$145),AQ742,0)</f>
        <v>0</v>
      </c>
      <c r="AR770" s="15">
        <f>IF(AND($F$446=1,$F$515=Config!$I$149,$F$516=Config!$I$145),AR522,0)+IF(AND($F$447=1,$F$548=Config!$I$149,$F$549=Config!$I$145),AR559,0)+IF(AND($F$448=1,$F$586=Config!$I$149,$F$587=Config!$I$145),AR593,0)+IF(AND($F$449=1,$F$618=Config!$I$149,$F$619=Config!$I$145),AR626,0)+IF(AND($F$452=1,$F$730=Config!$I$149,$F$731=Config!$I$145),AR742,0)</f>
        <v>0</v>
      </c>
      <c r="AT770" s="39" t="s">
        <v>463</v>
      </c>
      <c r="AU770" s="39" t="s">
        <v>57</v>
      </c>
      <c r="AV770" s="39" t="s">
        <v>57</v>
      </c>
      <c r="AW770" s="39" t="s">
        <v>57</v>
      </c>
      <c r="AX770" s="39" t="s">
        <v>57</v>
      </c>
      <c r="AY770" s="39" t="s">
        <v>57</v>
      </c>
      <c r="AZ770" s="39" t="s">
        <v>57</v>
      </c>
      <c r="BA770" s="39" t="s">
        <v>57</v>
      </c>
      <c r="BB770" s="39" t="s">
        <v>57</v>
      </c>
      <c r="BC770" s="39" t="s">
        <v>57</v>
      </c>
      <c r="BE770" s="8"/>
      <c r="BF770" s="8"/>
      <c r="BG770" s="8"/>
      <c r="BH770" s="8"/>
      <c r="BI770" s="8"/>
      <c r="BJ770" s="8"/>
      <c r="BK770" s="8"/>
      <c r="BL770" s="8"/>
      <c r="BM770" s="8"/>
      <c r="BN770" s="8"/>
    </row>
    <row r="771" spans="4:66" outlineLevel="1">
      <c r="D771" t="str">
        <f>INDEX($AT771:$BC771,MATCH(General!$F$14,$AT$4:$BC$4,0))</f>
        <v>Other bonds</v>
      </c>
      <c r="E771" s="11" t="str">
        <f>General!$F$16</f>
        <v>EUR</v>
      </c>
      <c r="F771" s="25">
        <f t="shared" ref="F771" si="782">SUM(I771:AR771)</f>
        <v>0</v>
      </c>
      <c r="I771" s="15">
        <f>IF(AND($F$450=1,$F$657=Config!$I$149,$F$658=Config!$I$145),I663,0)+IF(AND($F$451=1,$F$692=Config!$I$149,$F$693=Config!$I$145),I698,0)</f>
        <v>0</v>
      </c>
      <c r="J771" s="15">
        <f>IF(AND($F$450=1,$F$657=Config!$I$149,$F$658=Config!$I$145),J663,0)+IF(AND($F$451=1,$F$692=Config!$I$149,$F$693=Config!$I$145),J698,0)</f>
        <v>0</v>
      </c>
      <c r="K771" s="15">
        <f>IF(AND($F$450=1,$F$657=Config!$I$149,$F$658=Config!$I$145),K663,0)+IF(AND($F$451=1,$F$692=Config!$I$149,$F$693=Config!$I$145),K698,0)</f>
        <v>0</v>
      </c>
      <c r="L771" s="15">
        <f>IF(AND($F$450=1,$F$657=Config!$I$149,$F$658=Config!$I$145),L663,0)+IF(AND($F$451=1,$F$692=Config!$I$149,$F$693=Config!$I$145),L698,0)</f>
        <v>0</v>
      </c>
      <c r="M771" s="15">
        <f>IF(AND($F$450=1,$F$657=Config!$I$149,$F$658=Config!$I$145),M663,0)+IF(AND($F$451=1,$F$692=Config!$I$149,$F$693=Config!$I$145),M698,0)</f>
        <v>0</v>
      </c>
      <c r="N771" s="15">
        <f>IF(AND($F$450=1,$F$657=Config!$I$149,$F$658=Config!$I$145),N663,0)+IF(AND($F$451=1,$F$692=Config!$I$149,$F$693=Config!$I$145),N698,0)</f>
        <v>0</v>
      </c>
      <c r="O771" s="15">
        <f>IF(AND($F$450=1,$F$657=Config!$I$149,$F$658=Config!$I$145),O663,0)+IF(AND($F$451=1,$F$692=Config!$I$149,$F$693=Config!$I$145),O698,0)</f>
        <v>0</v>
      </c>
      <c r="P771" s="15">
        <f>IF(AND($F$450=1,$F$657=Config!$I$149,$F$658=Config!$I$145),P663,0)+IF(AND($F$451=1,$F$692=Config!$I$149,$F$693=Config!$I$145),P698,0)</f>
        <v>0</v>
      </c>
      <c r="Q771" s="15">
        <f>IF(AND($F$450=1,$F$657=Config!$I$149,$F$658=Config!$I$145),Q663,0)+IF(AND($F$451=1,$F$692=Config!$I$149,$F$693=Config!$I$145),Q698,0)</f>
        <v>0</v>
      </c>
      <c r="R771" s="15">
        <f>IF(AND($F$450=1,$F$657=Config!$I$149,$F$658=Config!$I$145),R663,0)+IF(AND($F$451=1,$F$692=Config!$I$149,$F$693=Config!$I$145),R698,0)</f>
        <v>0</v>
      </c>
      <c r="S771" s="15">
        <f>IF(AND($F$450=1,$F$657=Config!$I$149,$F$658=Config!$I$145),S663,0)+IF(AND($F$451=1,$F$692=Config!$I$149,$F$693=Config!$I$145),S698,0)</f>
        <v>0</v>
      </c>
      <c r="T771" s="15">
        <f>IF(AND($F$450=1,$F$657=Config!$I$149,$F$658=Config!$I$145),T663,0)+IF(AND($F$451=1,$F$692=Config!$I$149,$F$693=Config!$I$145),T698,0)</f>
        <v>0</v>
      </c>
      <c r="U771" s="15">
        <f>IF(AND($F$450=1,$F$657=Config!$I$149,$F$658=Config!$I$145),U663,0)+IF(AND($F$451=1,$F$692=Config!$I$149,$F$693=Config!$I$145),U698,0)</f>
        <v>0</v>
      </c>
      <c r="V771" s="15">
        <f>IF(AND($F$450=1,$F$657=Config!$I$149,$F$658=Config!$I$145),V663,0)+IF(AND($F$451=1,$F$692=Config!$I$149,$F$693=Config!$I$145),V698,0)</f>
        <v>0</v>
      </c>
      <c r="W771" s="15">
        <f>IF(AND($F$450=1,$F$657=Config!$I$149,$F$658=Config!$I$145),W663,0)+IF(AND($F$451=1,$F$692=Config!$I$149,$F$693=Config!$I$145),W698,0)</f>
        <v>0</v>
      </c>
      <c r="X771" s="15">
        <f>IF(AND($F$450=1,$F$657=Config!$I$149,$F$658=Config!$I$145),X663,0)+IF(AND($F$451=1,$F$692=Config!$I$149,$F$693=Config!$I$145),X698,0)</f>
        <v>0</v>
      </c>
      <c r="Y771" s="15">
        <f>IF(AND($F$450=1,$F$657=Config!$I$149,$F$658=Config!$I$145),Y663,0)+IF(AND($F$451=1,$F$692=Config!$I$149,$F$693=Config!$I$145),Y698,0)</f>
        <v>0</v>
      </c>
      <c r="Z771" s="15">
        <f>IF(AND($F$450=1,$F$657=Config!$I$149,$F$658=Config!$I$145),Z663,0)+IF(AND($F$451=1,$F$692=Config!$I$149,$F$693=Config!$I$145),Z698,0)</f>
        <v>0</v>
      </c>
      <c r="AA771" s="15">
        <f>IF(AND($F$450=1,$F$657=Config!$I$149,$F$658=Config!$I$145),AA663,0)+IF(AND($F$451=1,$F$692=Config!$I$149,$F$693=Config!$I$145),AA698,0)</f>
        <v>0</v>
      </c>
      <c r="AB771" s="15">
        <f>IF(AND($F$450=1,$F$657=Config!$I$149,$F$658=Config!$I$145),AB663,0)+IF(AND($F$451=1,$F$692=Config!$I$149,$F$693=Config!$I$145),AB698,0)</f>
        <v>0</v>
      </c>
      <c r="AC771" s="15">
        <f>IF(AND($F$450=1,$F$657=Config!$I$149,$F$658=Config!$I$145),AC663,0)+IF(AND($F$451=1,$F$692=Config!$I$149,$F$693=Config!$I$145),AC698,0)</f>
        <v>0</v>
      </c>
      <c r="AD771" s="15">
        <f>IF(AND($F$450=1,$F$657=Config!$I$149,$F$658=Config!$I$145),AD663,0)+IF(AND($F$451=1,$F$692=Config!$I$149,$F$693=Config!$I$145),AD698,0)</f>
        <v>0</v>
      </c>
      <c r="AE771" s="15">
        <f>IF(AND($F$450=1,$F$657=Config!$I$149,$F$658=Config!$I$145),AE663,0)+IF(AND($F$451=1,$F$692=Config!$I$149,$F$693=Config!$I$145),AE698,0)</f>
        <v>0</v>
      </c>
      <c r="AF771" s="15">
        <f>IF(AND($F$450=1,$F$657=Config!$I$149,$F$658=Config!$I$145),AF663,0)+IF(AND($F$451=1,$F$692=Config!$I$149,$F$693=Config!$I$145),AF698,0)</f>
        <v>0</v>
      </c>
      <c r="AG771" s="15">
        <f>IF(AND($F$450=1,$F$657=Config!$I$149,$F$658=Config!$I$145),AG663,0)+IF(AND($F$451=1,$F$692=Config!$I$149,$F$693=Config!$I$145),AG698,0)</f>
        <v>0</v>
      </c>
      <c r="AH771" s="15">
        <f>IF(AND($F$450=1,$F$657=Config!$I$149,$F$658=Config!$I$145),AH663,0)+IF(AND($F$451=1,$F$692=Config!$I$149,$F$693=Config!$I$145),AH698,0)</f>
        <v>0</v>
      </c>
      <c r="AI771" s="15">
        <f>IF(AND($F$450=1,$F$657=Config!$I$149,$F$658=Config!$I$145),AI663,0)+IF(AND($F$451=1,$F$692=Config!$I$149,$F$693=Config!$I$145),AI698,0)</f>
        <v>0</v>
      </c>
      <c r="AJ771" s="15">
        <f>IF(AND($F$450=1,$F$657=Config!$I$149,$F$658=Config!$I$145),AJ663,0)+IF(AND($F$451=1,$F$692=Config!$I$149,$F$693=Config!$I$145),AJ698,0)</f>
        <v>0</v>
      </c>
      <c r="AK771" s="15">
        <f>IF(AND($F$450=1,$F$657=Config!$I$149,$F$658=Config!$I$145),AK663,0)+IF(AND($F$451=1,$F$692=Config!$I$149,$F$693=Config!$I$145),AK698,0)</f>
        <v>0</v>
      </c>
      <c r="AL771" s="15">
        <f>IF(AND($F$450=1,$F$657=Config!$I$149,$F$658=Config!$I$145),AL663,0)+IF(AND($F$451=1,$F$692=Config!$I$149,$F$693=Config!$I$145),AL698,0)</f>
        <v>0</v>
      </c>
      <c r="AM771" s="15">
        <f>IF(AND($F$450=1,$F$657=Config!$I$149,$F$658=Config!$I$145),AM663,0)+IF(AND($F$451=1,$F$692=Config!$I$149,$F$693=Config!$I$145),AM698,0)</f>
        <v>0</v>
      </c>
      <c r="AN771" s="15">
        <f>IF(AND($F$450=1,$F$657=Config!$I$149,$F$658=Config!$I$145),AN663,0)+IF(AND($F$451=1,$F$692=Config!$I$149,$F$693=Config!$I$145),AN698,0)</f>
        <v>0</v>
      </c>
      <c r="AO771" s="15">
        <f>IF(AND($F$450=1,$F$657=Config!$I$149,$F$658=Config!$I$145),AO663,0)+IF(AND($F$451=1,$F$692=Config!$I$149,$F$693=Config!$I$145),AO698,0)</f>
        <v>0</v>
      </c>
      <c r="AP771" s="15">
        <f>IF(AND($F$450=1,$F$657=Config!$I$149,$F$658=Config!$I$145),AP663,0)+IF(AND($F$451=1,$F$692=Config!$I$149,$F$693=Config!$I$145),AP698,0)</f>
        <v>0</v>
      </c>
      <c r="AQ771" s="15">
        <f>IF(AND($F$450=1,$F$657=Config!$I$149,$F$658=Config!$I$145),AQ663,0)+IF(AND($F$451=1,$F$692=Config!$I$149,$F$693=Config!$I$145),AQ698,0)</f>
        <v>0</v>
      </c>
      <c r="AR771" s="15">
        <f>IF(AND($F$450=1,$F$657=Config!$I$149,$F$658=Config!$I$145),AR663,0)+IF(AND($F$451=1,$F$692=Config!$I$149,$F$693=Config!$I$145),AR698,0)</f>
        <v>0</v>
      </c>
      <c r="AT771" s="39" t="s">
        <v>464</v>
      </c>
      <c r="AU771" s="39" t="s">
        <v>57</v>
      </c>
      <c r="AV771" s="39" t="s">
        <v>57</v>
      </c>
      <c r="AW771" s="39" t="s">
        <v>57</v>
      </c>
      <c r="AX771" s="39" t="s">
        <v>57</v>
      </c>
      <c r="AY771" s="39" t="s">
        <v>57</v>
      </c>
      <c r="AZ771" s="39" t="s">
        <v>57</v>
      </c>
      <c r="BA771" s="39" t="s">
        <v>57</v>
      </c>
      <c r="BB771" s="39" t="s">
        <v>57</v>
      </c>
      <c r="BC771" s="39" t="s">
        <v>57</v>
      </c>
      <c r="BE771" s="8"/>
      <c r="BF771" s="8"/>
      <c r="BG771" s="8"/>
      <c r="BH771" s="8"/>
      <c r="BI771" s="8"/>
      <c r="BJ771" s="8"/>
      <c r="BK771" s="8"/>
      <c r="BL771" s="8"/>
      <c r="BM771" s="8"/>
      <c r="BN771" s="8"/>
    </row>
    <row r="772" spans="4:66" outlineLevel="1">
      <c r="E772" s="11"/>
    </row>
    <row r="773" spans="4:66" outlineLevel="1">
      <c r="D773" s="2" t="str">
        <f>INDEX($AT773:$BC773,MATCH(General!$F$14,$AT$4:$BC$4,0))</f>
        <v>Private sources</v>
      </c>
      <c r="E773" s="17" t="str">
        <f>General!$F$16</f>
        <v>EUR</v>
      </c>
      <c r="F773" s="28">
        <f t="shared" si="779"/>
        <v>210000</v>
      </c>
      <c r="I773" s="16">
        <f>SUM(I774:I778)</f>
        <v>21000</v>
      </c>
      <c r="J773" s="16">
        <f t="shared" ref="J773:AR773" si="783">SUM(J774:J778)</f>
        <v>189000</v>
      </c>
      <c r="K773" s="16">
        <f t="shared" si="783"/>
        <v>0</v>
      </c>
      <c r="L773" s="16">
        <f t="shared" si="783"/>
        <v>0</v>
      </c>
      <c r="M773" s="16">
        <f t="shared" si="783"/>
        <v>0</v>
      </c>
      <c r="N773" s="16">
        <f t="shared" si="783"/>
        <v>0</v>
      </c>
      <c r="O773" s="16">
        <f t="shared" si="783"/>
        <v>0</v>
      </c>
      <c r="P773" s="16">
        <f t="shared" si="783"/>
        <v>0</v>
      </c>
      <c r="Q773" s="16">
        <f t="shared" si="783"/>
        <v>0</v>
      </c>
      <c r="R773" s="16">
        <f t="shared" si="783"/>
        <v>0</v>
      </c>
      <c r="S773" s="16">
        <f t="shared" si="783"/>
        <v>0</v>
      </c>
      <c r="T773" s="16">
        <f t="shared" si="783"/>
        <v>0</v>
      </c>
      <c r="U773" s="16">
        <f t="shared" si="783"/>
        <v>0</v>
      </c>
      <c r="V773" s="16">
        <f t="shared" si="783"/>
        <v>0</v>
      </c>
      <c r="W773" s="16">
        <f t="shared" si="783"/>
        <v>0</v>
      </c>
      <c r="X773" s="16">
        <f t="shared" si="783"/>
        <v>0</v>
      </c>
      <c r="Y773" s="16">
        <f t="shared" si="783"/>
        <v>0</v>
      </c>
      <c r="Z773" s="16">
        <f t="shared" si="783"/>
        <v>0</v>
      </c>
      <c r="AA773" s="16">
        <f t="shared" si="783"/>
        <v>0</v>
      </c>
      <c r="AB773" s="16">
        <f t="shared" si="783"/>
        <v>0</v>
      </c>
      <c r="AC773" s="16">
        <f t="shared" si="783"/>
        <v>0</v>
      </c>
      <c r="AD773" s="16">
        <f t="shared" si="783"/>
        <v>0</v>
      </c>
      <c r="AE773" s="16">
        <f t="shared" si="783"/>
        <v>0</v>
      </c>
      <c r="AF773" s="16">
        <f t="shared" si="783"/>
        <v>0</v>
      </c>
      <c r="AG773" s="16">
        <f t="shared" si="783"/>
        <v>0</v>
      </c>
      <c r="AH773" s="16">
        <f t="shared" si="783"/>
        <v>0</v>
      </c>
      <c r="AI773" s="16">
        <f t="shared" si="783"/>
        <v>0</v>
      </c>
      <c r="AJ773" s="16">
        <f t="shared" si="783"/>
        <v>0</v>
      </c>
      <c r="AK773" s="16">
        <f t="shared" si="783"/>
        <v>0</v>
      </c>
      <c r="AL773" s="16">
        <f t="shared" si="783"/>
        <v>0</v>
      </c>
      <c r="AM773" s="16">
        <f t="shared" si="783"/>
        <v>0</v>
      </c>
      <c r="AN773" s="16">
        <f t="shared" si="783"/>
        <v>0</v>
      </c>
      <c r="AO773" s="16">
        <f t="shared" si="783"/>
        <v>0</v>
      </c>
      <c r="AP773" s="16">
        <f t="shared" si="783"/>
        <v>0</v>
      </c>
      <c r="AQ773" s="16">
        <f t="shared" si="783"/>
        <v>0</v>
      </c>
      <c r="AR773" s="16">
        <f t="shared" si="783"/>
        <v>0</v>
      </c>
      <c r="AT773" s="39" t="s">
        <v>187</v>
      </c>
      <c r="AU773" s="39" t="s">
        <v>57</v>
      </c>
      <c r="AV773" s="39" t="s">
        <v>57</v>
      </c>
      <c r="AW773" s="39" t="s">
        <v>57</v>
      </c>
      <c r="AX773" s="39" t="s">
        <v>57</v>
      </c>
      <c r="AY773" s="39" t="s">
        <v>57</v>
      </c>
      <c r="AZ773" s="39" t="s">
        <v>57</v>
      </c>
      <c r="BA773" s="39" t="s">
        <v>57</v>
      </c>
      <c r="BB773" s="39" t="s">
        <v>57</v>
      </c>
      <c r="BC773" s="39" t="s">
        <v>57</v>
      </c>
      <c r="BE773" s="8"/>
      <c r="BF773" s="8"/>
      <c r="BG773" s="8"/>
      <c r="BH773" s="8"/>
      <c r="BI773" s="8"/>
      <c r="BJ773" s="8"/>
      <c r="BK773" s="8"/>
      <c r="BL773" s="8"/>
      <c r="BM773" s="8"/>
      <c r="BN773" s="8"/>
    </row>
    <row r="774" spans="4:66" outlineLevel="1">
      <c r="D774" t="str">
        <f>INDEX($AT774:$BC774,MATCH(General!$F$14,$AT$4:$BC$4,0))</f>
        <v>Private equity</v>
      </c>
      <c r="E774" s="11" t="str">
        <f>General!$F$16</f>
        <v>EUR</v>
      </c>
      <c r="F774" s="25">
        <f t="shared" si="779"/>
        <v>210000</v>
      </c>
      <c r="I774" s="15">
        <f t="shared" ref="I774:AR774" si="784">IF($F$444=1,I465,0)+IF($F$445=1,I493,0)+IF($F$452=1,I740,0)</f>
        <v>21000</v>
      </c>
      <c r="J774" s="15">
        <f t="shared" si="784"/>
        <v>189000</v>
      </c>
      <c r="K774" s="15">
        <f t="shared" si="784"/>
        <v>0</v>
      </c>
      <c r="L774" s="15">
        <f t="shared" si="784"/>
        <v>0</v>
      </c>
      <c r="M774" s="15">
        <f t="shared" si="784"/>
        <v>0</v>
      </c>
      <c r="N774" s="15">
        <f t="shared" si="784"/>
        <v>0</v>
      </c>
      <c r="O774" s="15">
        <f t="shared" si="784"/>
        <v>0</v>
      </c>
      <c r="P774" s="15">
        <f t="shared" si="784"/>
        <v>0</v>
      </c>
      <c r="Q774" s="15">
        <f t="shared" si="784"/>
        <v>0</v>
      </c>
      <c r="R774" s="15">
        <f t="shared" si="784"/>
        <v>0</v>
      </c>
      <c r="S774" s="15">
        <f t="shared" si="784"/>
        <v>0</v>
      </c>
      <c r="T774" s="15">
        <f t="shared" si="784"/>
        <v>0</v>
      </c>
      <c r="U774" s="15">
        <f t="shared" si="784"/>
        <v>0</v>
      </c>
      <c r="V774" s="15">
        <f t="shared" si="784"/>
        <v>0</v>
      </c>
      <c r="W774" s="15">
        <f t="shared" si="784"/>
        <v>0</v>
      </c>
      <c r="X774" s="15">
        <f t="shared" si="784"/>
        <v>0</v>
      </c>
      <c r="Y774" s="15">
        <f t="shared" si="784"/>
        <v>0</v>
      </c>
      <c r="Z774" s="15">
        <f t="shared" si="784"/>
        <v>0</v>
      </c>
      <c r="AA774" s="15">
        <f t="shared" si="784"/>
        <v>0</v>
      </c>
      <c r="AB774" s="15">
        <f t="shared" si="784"/>
        <v>0</v>
      </c>
      <c r="AC774" s="15">
        <f t="shared" si="784"/>
        <v>0</v>
      </c>
      <c r="AD774" s="15">
        <f t="shared" si="784"/>
        <v>0</v>
      </c>
      <c r="AE774" s="15">
        <f t="shared" si="784"/>
        <v>0</v>
      </c>
      <c r="AF774" s="15">
        <f t="shared" si="784"/>
        <v>0</v>
      </c>
      <c r="AG774" s="15">
        <f t="shared" si="784"/>
        <v>0</v>
      </c>
      <c r="AH774" s="15">
        <f t="shared" si="784"/>
        <v>0</v>
      </c>
      <c r="AI774" s="15">
        <f t="shared" si="784"/>
        <v>0</v>
      </c>
      <c r="AJ774" s="15">
        <f t="shared" si="784"/>
        <v>0</v>
      </c>
      <c r="AK774" s="15">
        <f t="shared" si="784"/>
        <v>0</v>
      </c>
      <c r="AL774" s="15">
        <f t="shared" si="784"/>
        <v>0</v>
      </c>
      <c r="AM774" s="15">
        <f t="shared" si="784"/>
        <v>0</v>
      </c>
      <c r="AN774" s="15">
        <f t="shared" si="784"/>
        <v>0</v>
      </c>
      <c r="AO774" s="15">
        <f t="shared" si="784"/>
        <v>0</v>
      </c>
      <c r="AP774" s="15">
        <f t="shared" si="784"/>
        <v>0</v>
      </c>
      <c r="AQ774" s="15">
        <f t="shared" si="784"/>
        <v>0</v>
      </c>
      <c r="AR774" s="15">
        <f t="shared" si="784"/>
        <v>0</v>
      </c>
      <c r="AT774" s="39" t="s">
        <v>188</v>
      </c>
      <c r="AU774" s="39" t="s">
        <v>57</v>
      </c>
      <c r="AV774" s="39" t="s">
        <v>57</v>
      </c>
      <c r="AW774" s="39" t="s">
        <v>57</v>
      </c>
      <c r="AX774" s="39" t="s">
        <v>57</v>
      </c>
      <c r="AY774" s="39" t="s">
        <v>57</v>
      </c>
      <c r="AZ774" s="39" t="s">
        <v>57</v>
      </c>
      <c r="BA774" s="39" t="s">
        <v>57</v>
      </c>
      <c r="BB774" s="39" t="s">
        <v>57</v>
      </c>
      <c r="BC774" s="39" t="s">
        <v>57</v>
      </c>
      <c r="BE774" s="8"/>
      <c r="BF774" s="8"/>
      <c r="BG774" s="8"/>
      <c r="BH774" s="8"/>
      <c r="BI774" s="8"/>
      <c r="BJ774" s="8"/>
      <c r="BK774" s="8"/>
      <c r="BL774" s="8"/>
      <c r="BM774" s="8"/>
      <c r="BN774" s="8"/>
    </row>
    <row r="775" spans="4:66" outlineLevel="1">
      <c r="D775" t="str">
        <f>INDEX($AT775:$BC775,MATCH(General!$F$14,$AT$4:$BC$4,0))</f>
        <v>Grant</v>
      </c>
      <c r="E775" s="11" t="str">
        <f>General!$F$16</f>
        <v>EUR</v>
      </c>
      <c r="F775" s="25">
        <f t="shared" ref="F775" si="785">SUM(I775:AR775)</f>
        <v>0</v>
      </c>
      <c r="I775" s="15">
        <f>IF(AND($F$445=1,$F$488=Config!$I$150),I494,0)+IF(AND($F$447=1,$F$554=Config!$I$150),I560,0)+IF(AND($F$452=1,$F$726=Config!$I$150),I741,0)</f>
        <v>0</v>
      </c>
      <c r="J775" s="15">
        <f>IF(AND($F$445=1,$F$488=Config!$I$150),J494,0)+IF(AND($F$447=1,$F$554=Config!$I$150),J560,0)+IF(AND($F$452=1,$F$726=Config!$I$150),J741,0)</f>
        <v>0</v>
      </c>
      <c r="K775" s="15">
        <f>IF(AND($F$445=1,$F$488=Config!$I$150),K494,0)+IF(AND($F$447=1,$F$554=Config!$I$150),K560,0)+IF(AND($F$452=1,$F$726=Config!$I$150),K741,0)</f>
        <v>0</v>
      </c>
      <c r="L775" s="15">
        <f>IF(AND($F$445=1,$F$488=Config!$I$150),L494,0)+IF(AND($F$447=1,$F$554=Config!$I$150),L560,0)+IF(AND($F$452=1,$F$726=Config!$I$150),L741,0)</f>
        <v>0</v>
      </c>
      <c r="M775" s="15">
        <f>IF(AND($F$445=1,$F$488=Config!$I$150),M494,0)+IF(AND($F$447=1,$F$554=Config!$I$150),M560,0)+IF(AND($F$452=1,$F$726=Config!$I$150),M741,0)</f>
        <v>0</v>
      </c>
      <c r="N775" s="15">
        <f>IF(AND($F$445=1,$F$488=Config!$I$150),N494,0)+IF(AND($F$447=1,$F$554=Config!$I$150),N560,0)+IF(AND($F$452=1,$F$726=Config!$I$150),N741,0)</f>
        <v>0</v>
      </c>
      <c r="O775" s="15">
        <f>IF(AND($F$445=1,$F$488=Config!$I$150),O494,0)+IF(AND($F$447=1,$F$554=Config!$I$150),O560,0)+IF(AND($F$452=1,$F$726=Config!$I$150),O741,0)</f>
        <v>0</v>
      </c>
      <c r="P775" s="15">
        <f>IF(AND($F$445=1,$F$488=Config!$I$150),P494,0)+IF(AND($F$447=1,$F$554=Config!$I$150),P560,0)+IF(AND($F$452=1,$F$726=Config!$I$150),P741,0)</f>
        <v>0</v>
      </c>
      <c r="Q775" s="15">
        <f>IF(AND($F$445=1,$F$488=Config!$I$150),Q494,0)+IF(AND($F$447=1,$F$554=Config!$I$150),Q560,0)+IF(AND($F$452=1,$F$726=Config!$I$150),Q741,0)</f>
        <v>0</v>
      </c>
      <c r="R775" s="15">
        <f>IF(AND($F$445=1,$F$488=Config!$I$150),R494,0)+IF(AND($F$447=1,$F$554=Config!$I$150),R560,0)+IF(AND($F$452=1,$F$726=Config!$I$150),R741,0)</f>
        <v>0</v>
      </c>
      <c r="S775" s="15">
        <f>IF(AND($F$445=1,$F$488=Config!$I$150),S494,0)+IF(AND($F$447=1,$F$554=Config!$I$150),S560,0)+IF(AND($F$452=1,$F$726=Config!$I$150),S741,0)</f>
        <v>0</v>
      </c>
      <c r="T775" s="15">
        <f>IF(AND($F$445=1,$F$488=Config!$I$150),T494,0)+IF(AND($F$447=1,$F$554=Config!$I$150),T560,0)+IF(AND($F$452=1,$F$726=Config!$I$150),T741,0)</f>
        <v>0</v>
      </c>
      <c r="U775" s="15">
        <f>IF(AND($F$445=1,$F$488=Config!$I$150),U494,0)+IF(AND($F$447=1,$F$554=Config!$I$150),U560,0)+IF(AND($F$452=1,$F$726=Config!$I$150),U741,0)</f>
        <v>0</v>
      </c>
      <c r="V775" s="15">
        <f>IF(AND($F$445=1,$F$488=Config!$I$150),V494,0)+IF(AND($F$447=1,$F$554=Config!$I$150),V560,0)+IF(AND($F$452=1,$F$726=Config!$I$150),V741,0)</f>
        <v>0</v>
      </c>
      <c r="W775" s="15">
        <f>IF(AND($F$445=1,$F$488=Config!$I$150),W494,0)+IF(AND($F$447=1,$F$554=Config!$I$150),W560,0)+IF(AND($F$452=1,$F$726=Config!$I$150),W741,0)</f>
        <v>0</v>
      </c>
      <c r="X775" s="15">
        <f>IF(AND($F$445=1,$F$488=Config!$I$150),X494,0)+IF(AND($F$447=1,$F$554=Config!$I$150),X560,0)+IF(AND($F$452=1,$F$726=Config!$I$150),X741,0)</f>
        <v>0</v>
      </c>
      <c r="Y775" s="15">
        <f>IF(AND($F$445=1,$F$488=Config!$I$150),Y494,0)+IF(AND($F$447=1,$F$554=Config!$I$150),Y560,0)+IF(AND($F$452=1,$F$726=Config!$I$150),Y741,0)</f>
        <v>0</v>
      </c>
      <c r="Z775" s="15">
        <f>IF(AND($F$445=1,$F$488=Config!$I$150),Z494,0)+IF(AND($F$447=1,$F$554=Config!$I$150),Z560,0)+IF(AND($F$452=1,$F$726=Config!$I$150),Z741,0)</f>
        <v>0</v>
      </c>
      <c r="AA775" s="15">
        <f>IF(AND($F$445=1,$F$488=Config!$I$150),AA494,0)+IF(AND($F$447=1,$F$554=Config!$I$150),AA560,0)+IF(AND($F$452=1,$F$726=Config!$I$150),AA741,0)</f>
        <v>0</v>
      </c>
      <c r="AB775" s="15">
        <f>IF(AND($F$445=1,$F$488=Config!$I$150),AB494,0)+IF(AND($F$447=1,$F$554=Config!$I$150),AB560,0)+IF(AND($F$452=1,$F$726=Config!$I$150),AB741,0)</f>
        <v>0</v>
      </c>
      <c r="AC775" s="15">
        <f>IF(AND($F$445=1,$F$488=Config!$I$150),AC494,0)+IF(AND($F$447=1,$F$554=Config!$I$150),AC560,0)+IF(AND($F$452=1,$F$726=Config!$I$150),AC741,0)</f>
        <v>0</v>
      </c>
      <c r="AD775" s="15">
        <f>IF(AND($F$445=1,$F$488=Config!$I$150),AD494,0)+IF(AND($F$447=1,$F$554=Config!$I$150),AD560,0)+IF(AND($F$452=1,$F$726=Config!$I$150),AD741,0)</f>
        <v>0</v>
      </c>
      <c r="AE775" s="15">
        <f>IF(AND($F$445=1,$F$488=Config!$I$150),AE494,0)+IF(AND($F$447=1,$F$554=Config!$I$150),AE560,0)+IF(AND($F$452=1,$F$726=Config!$I$150),AE741,0)</f>
        <v>0</v>
      </c>
      <c r="AF775" s="15">
        <f>IF(AND($F$445=1,$F$488=Config!$I$150),AF494,0)+IF(AND($F$447=1,$F$554=Config!$I$150),AF560,0)+IF(AND($F$452=1,$F$726=Config!$I$150),AF741,0)</f>
        <v>0</v>
      </c>
      <c r="AG775" s="15">
        <f>IF(AND($F$445=1,$F$488=Config!$I$150),AG494,0)+IF(AND($F$447=1,$F$554=Config!$I$150),AG560,0)+IF(AND($F$452=1,$F$726=Config!$I$150),AG741,0)</f>
        <v>0</v>
      </c>
      <c r="AH775" s="15">
        <f>IF(AND($F$445=1,$F$488=Config!$I$150),AH494,0)+IF(AND($F$447=1,$F$554=Config!$I$150),AH560,0)+IF(AND($F$452=1,$F$726=Config!$I$150),AH741,0)</f>
        <v>0</v>
      </c>
      <c r="AI775" s="15">
        <f>IF(AND($F$445=1,$F$488=Config!$I$150),AI494,0)+IF(AND($F$447=1,$F$554=Config!$I$150),AI560,0)+IF(AND($F$452=1,$F$726=Config!$I$150),AI741,0)</f>
        <v>0</v>
      </c>
      <c r="AJ775" s="15">
        <f>IF(AND($F$445=1,$F$488=Config!$I$150),AJ494,0)+IF(AND($F$447=1,$F$554=Config!$I$150),AJ560,0)+IF(AND($F$452=1,$F$726=Config!$I$150),AJ741,0)</f>
        <v>0</v>
      </c>
      <c r="AK775" s="15">
        <f>IF(AND($F$445=1,$F$488=Config!$I$150),AK494,0)+IF(AND($F$447=1,$F$554=Config!$I$150),AK560,0)+IF(AND($F$452=1,$F$726=Config!$I$150),AK741,0)</f>
        <v>0</v>
      </c>
      <c r="AL775" s="15">
        <f>IF(AND($F$445=1,$F$488=Config!$I$150),AL494,0)+IF(AND($F$447=1,$F$554=Config!$I$150),AL560,0)+IF(AND($F$452=1,$F$726=Config!$I$150),AL741,0)</f>
        <v>0</v>
      </c>
      <c r="AM775" s="15">
        <f>IF(AND($F$445=1,$F$488=Config!$I$150),AM494,0)+IF(AND($F$447=1,$F$554=Config!$I$150),AM560,0)+IF(AND($F$452=1,$F$726=Config!$I$150),AM741,0)</f>
        <v>0</v>
      </c>
      <c r="AN775" s="15">
        <f>IF(AND($F$445=1,$F$488=Config!$I$150),AN494,0)+IF(AND($F$447=1,$F$554=Config!$I$150),AN560,0)+IF(AND($F$452=1,$F$726=Config!$I$150),AN741,0)</f>
        <v>0</v>
      </c>
      <c r="AO775" s="15">
        <f>IF(AND($F$445=1,$F$488=Config!$I$150),AO494,0)+IF(AND($F$447=1,$F$554=Config!$I$150),AO560,0)+IF(AND($F$452=1,$F$726=Config!$I$150),AO741,0)</f>
        <v>0</v>
      </c>
      <c r="AP775" s="15">
        <f>IF(AND($F$445=1,$F$488=Config!$I$150),AP494,0)+IF(AND($F$447=1,$F$554=Config!$I$150),AP560,0)+IF(AND($F$452=1,$F$726=Config!$I$150),AP741,0)</f>
        <v>0</v>
      </c>
      <c r="AQ775" s="15">
        <f>IF(AND($F$445=1,$F$488=Config!$I$150),AQ494,0)+IF(AND($F$447=1,$F$554=Config!$I$150),AQ560,0)+IF(AND($F$452=1,$F$726=Config!$I$150),AQ741,0)</f>
        <v>0</v>
      </c>
      <c r="AR775" s="15">
        <f>IF(AND($F$445=1,$F$488=Config!$I$150),AR494,0)+IF(AND($F$447=1,$F$554=Config!$I$150),AR560,0)+IF(AND($F$452=1,$F$726=Config!$I$150),AR741,0)</f>
        <v>0</v>
      </c>
      <c r="AT775" s="39" t="s">
        <v>149</v>
      </c>
      <c r="AU775" s="39" t="s">
        <v>57</v>
      </c>
      <c r="AV775" s="39" t="s">
        <v>57</v>
      </c>
      <c r="AW775" s="39" t="s">
        <v>57</v>
      </c>
      <c r="AX775" s="39" t="s">
        <v>57</v>
      </c>
      <c r="AY775" s="39" t="s">
        <v>57</v>
      </c>
      <c r="AZ775" s="39" t="s">
        <v>57</v>
      </c>
      <c r="BA775" s="39" t="s">
        <v>57</v>
      </c>
      <c r="BB775" s="39" t="s">
        <v>57</v>
      </c>
      <c r="BC775" s="39" t="s">
        <v>57</v>
      </c>
      <c r="BE775" s="8"/>
      <c r="BF775" s="8"/>
      <c r="BG775" s="8"/>
      <c r="BH775" s="8"/>
      <c r="BI775" s="8"/>
      <c r="BJ775" s="8"/>
      <c r="BK775" s="8"/>
      <c r="BL775" s="8"/>
      <c r="BM775" s="8"/>
      <c r="BN775" s="8"/>
    </row>
    <row r="776" spans="4:66" outlineLevel="1">
      <c r="D776" t="str">
        <f>INDEX($AT776:$BC776,MATCH(General!$F$14,$AT$4:$BC$4,0))</f>
        <v>Private loan</v>
      </c>
      <c r="E776" s="11" t="str">
        <f>General!$F$16</f>
        <v>EUR</v>
      </c>
      <c r="F776" s="25">
        <f t="shared" si="779"/>
        <v>0</v>
      </c>
      <c r="I776" s="15">
        <f>IF(AND($F$446=1,$F$515=Config!$I$150),I522,0)+IF(AND($F$447=1,$F$548=Config!$I$150),I559,0)+IF(AND($F$448=1,$F$586=Config!$I$150),I593,0)+IF(AND($F$452=1,$F$730=Config!$I$150),I742,0)</f>
        <v>0</v>
      </c>
      <c r="J776" s="15">
        <f>IF(AND($F$446=1,$F$515=Config!$I$150),J522,0)+IF(AND($F$447=1,$F$548=Config!$I$150),J559,0)+IF(AND($F$448=1,$F$586=Config!$I$150),J593,0)+IF(AND($F$452=1,$F$730=Config!$I$150),J742,0)</f>
        <v>0</v>
      </c>
      <c r="K776" s="15">
        <f>IF(AND($F$446=1,$F$515=Config!$I$150),K522,0)+IF(AND($F$447=1,$F$548=Config!$I$150),K559,0)+IF(AND($F$448=1,$F$586=Config!$I$150),K593,0)+IF(AND($F$452=1,$F$730=Config!$I$150),K742,0)</f>
        <v>0</v>
      </c>
      <c r="L776" s="15">
        <f>IF(AND($F$446=1,$F$515=Config!$I$150),L522,0)+IF(AND($F$447=1,$F$548=Config!$I$150),L559,0)+IF(AND($F$448=1,$F$586=Config!$I$150),L593,0)+IF(AND($F$452=1,$F$730=Config!$I$150),L742,0)</f>
        <v>0</v>
      </c>
      <c r="M776" s="15">
        <f>IF(AND($F$446=1,$F$515=Config!$I$150),M522,0)+IF(AND($F$447=1,$F$548=Config!$I$150),M559,0)+IF(AND($F$448=1,$F$586=Config!$I$150),M593,0)+IF(AND($F$452=1,$F$730=Config!$I$150),M742,0)</f>
        <v>0</v>
      </c>
      <c r="N776" s="15">
        <f>IF(AND($F$446=1,$F$515=Config!$I$150),N522,0)+IF(AND($F$447=1,$F$548=Config!$I$150),N559,0)+IF(AND($F$448=1,$F$586=Config!$I$150),N593,0)+IF(AND($F$452=1,$F$730=Config!$I$150),N742,0)</f>
        <v>0</v>
      </c>
      <c r="O776" s="15">
        <f>IF(AND($F$446=1,$F$515=Config!$I$150),O522,0)+IF(AND($F$447=1,$F$548=Config!$I$150),O559,0)+IF(AND($F$448=1,$F$586=Config!$I$150),O593,0)+IF(AND($F$452=1,$F$730=Config!$I$150),O742,0)</f>
        <v>0</v>
      </c>
      <c r="P776" s="15">
        <f>IF(AND($F$446=1,$F$515=Config!$I$150),P522,0)+IF(AND($F$447=1,$F$548=Config!$I$150),P559,0)+IF(AND($F$448=1,$F$586=Config!$I$150),P593,0)+IF(AND($F$452=1,$F$730=Config!$I$150),P742,0)</f>
        <v>0</v>
      </c>
      <c r="Q776" s="15">
        <f>IF(AND($F$446=1,$F$515=Config!$I$150),Q522,0)+IF(AND($F$447=1,$F$548=Config!$I$150),Q559,0)+IF(AND($F$448=1,$F$586=Config!$I$150),Q593,0)+IF(AND($F$452=1,$F$730=Config!$I$150),Q742,0)</f>
        <v>0</v>
      </c>
      <c r="R776" s="15">
        <f>IF(AND($F$446=1,$F$515=Config!$I$150),R522,0)+IF(AND($F$447=1,$F$548=Config!$I$150),R559,0)+IF(AND($F$448=1,$F$586=Config!$I$150),R593,0)+IF(AND($F$452=1,$F$730=Config!$I$150),R742,0)</f>
        <v>0</v>
      </c>
      <c r="S776" s="15">
        <f>IF(AND($F$446=1,$F$515=Config!$I$150),S522,0)+IF(AND($F$447=1,$F$548=Config!$I$150),S559,0)+IF(AND($F$448=1,$F$586=Config!$I$150),S593,0)+IF(AND($F$452=1,$F$730=Config!$I$150),S742,0)</f>
        <v>0</v>
      </c>
      <c r="T776" s="15">
        <f>IF(AND($F$446=1,$F$515=Config!$I$150),T522,0)+IF(AND($F$447=1,$F$548=Config!$I$150),T559,0)+IF(AND($F$448=1,$F$586=Config!$I$150),T593,0)+IF(AND($F$452=1,$F$730=Config!$I$150),T742,0)</f>
        <v>0</v>
      </c>
      <c r="U776" s="15">
        <f>IF(AND($F$446=1,$F$515=Config!$I$150),U522,0)+IF(AND($F$447=1,$F$548=Config!$I$150),U559,0)+IF(AND($F$448=1,$F$586=Config!$I$150),U593,0)+IF(AND($F$452=1,$F$730=Config!$I$150),U742,0)</f>
        <v>0</v>
      </c>
      <c r="V776" s="15">
        <f>IF(AND($F$446=1,$F$515=Config!$I$150),V522,0)+IF(AND($F$447=1,$F$548=Config!$I$150),V559,0)+IF(AND($F$448=1,$F$586=Config!$I$150),V593,0)+IF(AND($F$452=1,$F$730=Config!$I$150),V742,0)</f>
        <v>0</v>
      </c>
      <c r="W776" s="15">
        <f>IF(AND($F$446=1,$F$515=Config!$I$150),W522,0)+IF(AND($F$447=1,$F$548=Config!$I$150),W559,0)+IF(AND($F$448=1,$F$586=Config!$I$150),W593,0)+IF(AND($F$452=1,$F$730=Config!$I$150),W742,0)</f>
        <v>0</v>
      </c>
      <c r="X776" s="15">
        <f>IF(AND($F$446=1,$F$515=Config!$I$150),X522,0)+IF(AND($F$447=1,$F$548=Config!$I$150),X559,0)+IF(AND($F$448=1,$F$586=Config!$I$150),X593,0)+IF(AND($F$452=1,$F$730=Config!$I$150),X742,0)</f>
        <v>0</v>
      </c>
      <c r="Y776" s="15">
        <f>IF(AND($F$446=1,$F$515=Config!$I$150),Y522,0)+IF(AND($F$447=1,$F$548=Config!$I$150),Y559,0)+IF(AND($F$448=1,$F$586=Config!$I$150),Y593,0)+IF(AND($F$452=1,$F$730=Config!$I$150),Y742,0)</f>
        <v>0</v>
      </c>
      <c r="Z776" s="15">
        <f>IF(AND($F$446=1,$F$515=Config!$I$150),Z522,0)+IF(AND($F$447=1,$F$548=Config!$I$150),Z559,0)+IF(AND($F$448=1,$F$586=Config!$I$150),Z593,0)+IF(AND($F$452=1,$F$730=Config!$I$150),Z742,0)</f>
        <v>0</v>
      </c>
      <c r="AA776" s="15">
        <f>IF(AND($F$446=1,$F$515=Config!$I$150),AA522,0)+IF(AND($F$447=1,$F$548=Config!$I$150),AA559,0)+IF(AND($F$448=1,$F$586=Config!$I$150),AA593,0)+IF(AND($F$452=1,$F$730=Config!$I$150),AA742,0)</f>
        <v>0</v>
      </c>
      <c r="AB776" s="15">
        <f>IF(AND($F$446=1,$F$515=Config!$I$150),AB522,0)+IF(AND($F$447=1,$F$548=Config!$I$150),AB559,0)+IF(AND($F$448=1,$F$586=Config!$I$150),AB593,0)+IF(AND($F$452=1,$F$730=Config!$I$150),AB742,0)</f>
        <v>0</v>
      </c>
      <c r="AC776" s="15">
        <f>IF(AND($F$446=1,$F$515=Config!$I$150),AC522,0)+IF(AND($F$447=1,$F$548=Config!$I$150),AC559,0)+IF(AND($F$448=1,$F$586=Config!$I$150),AC593,0)+IF(AND($F$452=1,$F$730=Config!$I$150),AC742,0)</f>
        <v>0</v>
      </c>
      <c r="AD776" s="15">
        <f>IF(AND($F$446=1,$F$515=Config!$I$150),AD522,0)+IF(AND($F$447=1,$F$548=Config!$I$150),AD559,0)+IF(AND($F$448=1,$F$586=Config!$I$150),AD593,0)+IF(AND($F$452=1,$F$730=Config!$I$150),AD742,0)</f>
        <v>0</v>
      </c>
      <c r="AE776" s="15">
        <f>IF(AND($F$446=1,$F$515=Config!$I$150),AE522,0)+IF(AND($F$447=1,$F$548=Config!$I$150),AE559,0)+IF(AND($F$448=1,$F$586=Config!$I$150),AE593,0)+IF(AND($F$452=1,$F$730=Config!$I$150),AE742,0)</f>
        <v>0</v>
      </c>
      <c r="AF776" s="15">
        <f>IF(AND($F$446=1,$F$515=Config!$I$150),AF522,0)+IF(AND($F$447=1,$F$548=Config!$I$150),AF559,0)+IF(AND($F$448=1,$F$586=Config!$I$150),AF593,0)+IF(AND($F$452=1,$F$730=Config!$I$150),AF742,0)</f>
        <v>0</v>
      </c>
      <c r="AG776" s="15">
        <f>IF(AND($F$446=1,$F$515=Config!$I$150),AG522,0)+IF(AND($F$447=1,$F$548=Config!$I$150),AG559,0)+IF(AND($F$448=1,$F$586=Config!$I$150),AG593,0)+IF(AND($F$452=1,$F$730=Config!$I$150),AG742,0)</f>
        <v>0</v>
      </c>
      <c r="AH776" s="15">
        <f>IF(AND($F$446=1,$F$515=Config!$I$150),AH522,0)+IF(AND($F$447=1,$F$548=Config!$I$150),AH559,0)+IF(AND($F$448=1,$F$586=Config!$I$150),AH593,0)+IF(AND($F$452=1,$F$730=Config!$I$150),AH742,0)</f>
        <v>0</v>
      </c>
      <c r="AI776" s="15">
        <f>IF(AND($F$446=1,$F$515=Config!$I$150),AI522,0)+IF(AND($F$447=1,$F$548=Config!$I$150),AI559,0)+IF(AND($F$448=1,$F$586=Config!$I$150),AI593,0)+IF(AND($F$452=1,$F$730=Config!$I$150),AI742,0)</f>
        <v>0</v>
      </c>
      <c r="AJ776" s="15">
        <f>IF(AND($F$446=1,$F$515=Config!$I$150),AJ522,0)+IF(AND($F$447=1,$F$548=Config!$I$150),AJ559,0)+IF(AND($F$448=1,$F$586=Config!$I$150),AJ593,0)+IF(AND($F$452=1,$F$730=Config!$I$150),AJ742,0)</f>
        <v>0</v>
      </c>
      <c r="AK776" s="15">
        <f>IF(AND($F$446=1,$F$515=Config!$I$150),AK522,0)+IF(AND($F$447=1,$F$548=Config!$I$150),AK559,0)+IF(AND($F$448=1,$F$586=Config!$I$150),AK593,0)+IF(AND($F$452=1,$F$730=Config!$I$150),AK742,0)</f>
        <v>0</v>
      </c>
      <c r="AL776" s="15">
        <f>IF(AND($F$446=1,$F$515=Config!$I$150),AL522,0)+IF(AND($F$447=1,$F$548=Config!$I$150),AL559,0)+IF(AND($F$448=1,$F$586=Config!$I$150),AL593,0)+IF(AND($F$452=1,$F$730=Config!$I$150),AL742,0)</f>
        <v>0</v>
      </c>
      <c r="AM776" s="15">
        <f>IF(AND($F$446=1,$F$515=Config!$I$150),AM522,0)+IF(AND($F$447=1,$F$548=Config!$I$150),AM559,0)+IF(AND($F$448=1,$F$586=Config!$I$150),AM593,0)+IF(AND($F$452=1,$F$730=Config!$I$150),AM742,0)</f>
        <v>0</v>
      </c>
      <c r="AN776" s="15">
        <f>IF(AND($F$446=1,$F$515=Config!$I$150),AN522,0)+IF(AND($F$447=1,$F$548=Config!$I$150),AN559,0)+IF(AND($F$448=1,$F$586=Config!$I$150),AN593,0)+IF(AND($F$452=1,$F$730=Config!$I$150),AN742,0)</f>
        <v>0</v>
      </c>
      <c r="AO776" s="15">
        <f>IF(AND($F$446=1,$F$515=Config!$I$150),AO522,0)+IF(AND($F$447=1,$F$548=Config!$I$150),AO559,0)+IF(AND($F$448=1,$F$586=Config!$I$150),AO593,0)+IF(AND($F$452=1,$F$730=Config!$I$150),AO742,0)</f>
        <v>0</v>
      </c>
      <c r="AP776" s="15">
        <f>IF(AND($F$446=1,$F$515=Config!$I$150),AP522,0)+IF(AND($F$447=1,$F$548=Config!$I$150),AP559,0)+IF(AND($F$448=1,$F$586=Config!$I$150),AP593,0)+IF(AND($F$452=1,$F$730=Config!$I$150),AP742,0)</f>
        <v>0</v>
      </c>
      <c r="AQ776" s="15">
        <f>IF(AND($F$446=1,$F$515=Config!$I$150),AQ522,0)+IF(AND($F$447=1,$F$548=Config!$I$150),AQ559,0)+IF(AND($F$448=1,$F$586=Config!$I$150),AQ593,0)+IF(AND($F$452=1,$F$730=Config!$I$150),AQ742,0)</f>
        <v>0</v>
      </c>
      <c r="AR776" s="15">
        <f>IF(AND($F$446=1,$F$515=Config!$I$150),AR522,0)+IF(AND($F$447=1,$F$548=Config!$I$150),AR559,0)+IF(AND($F$448=1,$F$586=Config!$I$150),AR593,0)+IF(AND($F$452=1,$F$730=Config!$I$150),AR742,0)</f>
        <v>0</v>
      </c>
      <c r="AT776" s="39" t="s">
        <v>189</v>
      </c>
      <c r="AU776" s="39" t="s">
        <v>57</v>
      </c>
      <c r="AV776" s="39" t="s">
        <v>57</v>
      </c>
      <c r="AW776" s="39" t="s">
        <v>57</v>
      </c>
      <c r="AX776" s="39" t="s">
        <v>57</v>
      </c>
      <c r="AY776" s="39" t="s">
        <v>57</v>
      </c>
      <c r="AZ776" s="39" t="s">
        <v>57</v>
      </c>
      <c r="BA776" s="39" t="s">
        <v>57</v>
      </c>
      <c r="BB776" s="39" t="s">
        <v>57</v>
      </c>
      <c r="BC776" s="39" t="s">
        <v>57</v>
      </c>
      <c r="BE776" s="8"/>
      <c r="BF776" s="8"/>
      <c r="BG776" s="8"/>
      <c r="BH776" s="8"/>
      <c r="BI776" s="8"/>
      <c r="BJ776" s="8"/>
      <c r="BK776" s="8"/>
      <c r="BL776" s="8"/>
      <c r="BM776" s="8"/>
      <c r="BN776" s="8"/>
    </row>
    <row r="777" spans="4:66" outlineLevel="1">
      <c r="D777" t="str">
        <f>INDEX($AT777:$BC777,MATCH(General!$F$14,$AT$4:$BC$4,0))</f>
        <v>Bonds</v>
      </c>
      <c r="E777" s="11" t="str">
        <f>General!$F$16</f>
        <v>EUR</v>
      </c>
      <c r="F777" s="25">
        <f t="shared" si="779"/>
        <v>0</v>
      </c>
      <c r="I777" s="15">
        <f>IF(AND($F$450=1,$F$657=Config!$I$150),I663,0)+IF(AND($F$451=1,$F$692=Config!$I$150),I698,0)</f>
        <v>0</v>
      </c>
      <c r="J777" s="15">
        <f>IF(AND($F$450=1,$F$657=Config!$I$150),J663,0)+IF(AND($F$451=1,$F$692=Config!$I$150),J698,0)</f>
        <v>0</v>
      </c>
      <c r="K777" s="15">
        <f>IF(AND($F$450=1,$F$657=Config!$I$150),K663,0)+IF(AND($F$451=1,$F$692=Config!$I$150),K698,0)</f>
        <v>0</v>
      </c>
      <c r="L777" s="15">
        <f>IF(AND($F$450=1,$F$657=Config!$I$150),L663,0)+IF(AND($F$451=1,$F$692=Config!$I$150),L698,0)</f>
        <v>0</v>
      </c>
      <c r="M777" s="15">
        <f>IF(AND($F$450=1,$F$657=Config!$I$150),M663,0)+IF(AND($F$451=1,$F$692=Config!$I$150),M698,0)</f>
        <v>0</v>
      </c>
      <c r="N777" s="15">
        <f>IF(AND($F$450=1,$F$657=Config!$I$150),N663,0)+IF(AND($F$451=1,$F$692=Config!$I$150),N698,0)</f>
        <v>0</v>
      </c>
      <c r="O777" s="15">
        <f>IF(AND($F$450=1,$F$657=Config!$I$150),O663,0)+IF(AND($F$451=1,$F$692=Config!$I$150),O698,0)</f>
        <v>0</v>
      </c>
      <c r="P777" s="15">
        <f>IF(AND($F$450=1,$F$657=Config!$I$150),P663,0)+IF(AND($F$451=1,$F$692=Config!$I$150),P698,0)</f>
        <v>0</v>
      </c>
      <c r="Q777" s="15">
        <f>IF(AND($F$450=1,$F$657=Config!$I$150),Q663,0)+IF(AND($F$451=1,$F$692=Config!$I$150),Q698,0)</f>
        <v>0</v>
      </c>
      <c r="R777" s="15">
        <f>IF(AND($F$450=1,$F$657=Config!$I$150),R663,0)+IF(AND($F$451=1,$F$692=Config!$I$150),R698,0)</f>
        <v>0</v>
      </c>
      <c r="S777" s="15">
        <f>IF(AND($F$450=1,$F$657=Config!$I$150),S663,0)+IF(AND($F$451=1,$F$692=Config!$I$150),S698,0)</f>
        <v>0</v>
      </c>
      <c r="T777" s="15">
        <f>IF(AND($F$450=1,$F$657=Config!$I$150),T663,0)+IF(AND($F$451=1,$F$692=Config!$I$150),T698,0)</f>
        <v>0</v>
      </c>
      <c r="U777" s="15">
        <f>IF(AND($F$450=1,$F$657=Config!$I$150),U663,0)+IF(AND($F$451=1,$F$692=Config!$I$150),U698,0)</f>
        <v>0</v>
      </c>
      <c r="V777" s="15">
        <f>IF(AND($F$450=1,$F$657=Config!$I$150),V663,0)+IF(AND($F$451=1,$F$692=Config!$I$150),V698,0)</f>
        <v>0</v>
      </c>
      <c r="W777" s="15">
        <f>IF(AND($F$450=1,$F$657=Config!$I$150),W663,0)+IF(AND($F$451=1,$F$692=Config!$I$150),W698,0)</f>
        <v>0</v>
      </c>
      <c r="X777" s="15">
        <f>IF(AND($F$450=1,$F$657=Config!$I$150),X663,0)+IF(AND($F$451=1,$F$692=Config!$I$150),X698,0)</f>
        <v>0</v>
      </c>
      <c r="Y777" s="15">
        <f>IF(AND($F$450=1,$F$657=Config!$I$150),Y663,0)+IF(AND($F$451=1,$F$692=Config!$I$150),Y698,0)</f>
        <v>0</v>
      </c>
      <c r="Z777" s="15">
        <f>IF(AND($F$450=1,$F$657=Config!$I$150),Z663,0)+IF(AND($F$451=1,$F$692=Config!$I$150),Z698,0)</f>
        <v>0</v>
      </c>
      <c r="AA777" s="15">
        <f>IF(AND($F$450=1,$F$657=Config!$I$150),AA663,0)+IF(AND($F$451=1,$F$692=Config!$I$150),AA698,0)</f>
        <v>0</v>
      </c>
      <c r="AB777" s="15">
        <f>IF(AND($F$450=1,$F$657=Config!$I$150),AB663,0)+IF(AND($F$451=1,$F$692=Config!$I$150),AB698,0)</f>
        <v>0</v>
      </c>
      <c r="AC777" s="15">
        <f>IF(AND($F$450=1,$F$657=Config!$I$150),AC663,0)+IF(AND($F$451=1,$F$692=Config!$I$150),AC698,0)</f>
        <v>0</v>
      </c>
      <c r="AD777" s="15">
        <f>IF(AND($F$450=1,$F$657=Config!$I$150),AD663,0)+IF(AND($F$451=1,$F$692=Config!$I$150),AD698,0)</f>
        <v>0</v>
      </c>
      <c r="AE777" s="15">
        <f>IF(AND($F$450=1,$F$657=Config!$I$150),AE663,0)+IF(AND($F$451=1,$F$692=Config!$I$150),AE698,0)</f>
        <v>0</v>
      </c>
      <c r="AF777" s="15">
        <f>IF(AND($F$450=1,$F$657=Config!$I$150),AF663,0)+IF(AND($F$451=1,$F$692=Config!$I$150),AF698,0)</f>
        <v>0</v>
      </c>
      <c r="AG777" s="15">
        <f>IF(AND($F$450=1,$F$657=Config!$I$150),AG663,0)+IF(AND($F$451=1,$F$692=Config!$I$150),AG698,0)</f>
        <v>0</v>
      </c>
      <c r="AH777" s="15">
        <f>IF(AND($F$450=1,$F$657=Config!$I$150),AH663,0)+IF(AND($F$451=1,$F$692=Config!$I$150),AH698,0)</f>
        <v>0</v>
      </c>
      <c r="AI777" s="15">
        <f>IF(AND($F$450=1,$F$657=Config!$I$150),AI663,0)+IF(AND($F$451=1,$F$692=Config!$I$150),AI698,0)</f>
        <v>0</v>
      </c>
      <c r="AJ777" s="15">
        <f>IF(AND($F$450=1,$F$657=Config!$I$150),AJ663,0)+IF(AND($F$451=1,$F$692=Config!$I$150),AJ698,0)</f>
        <v>0</v>
      </c>
      <c r="AK777" s="15">
        <f>IF(AND($F$450=1,$F$657=Config!$I$150),AK663,0)+IF(AND($F$451=1,$F$692=Config!$I$150),AK698,0)</f>
        <v>0</v>
      </c>
      <c r="AL777" s="15">
        <f>IF(AND($F$450=1,$F$657=Config!$I$150),AL663,0)+IF(AND($F$451=1,$F$692=Config!$I$150),AL698,0)</f>
        <v>0</v>
      </c>
      <c r="AM777" s="15">
        <f>IF(AND($F$450=1,$F$657=Config!$I$150),AM663,0)+IF(AND($F$451=1,$F$692=Config!$I$150),AM698,0)</f>
        <v>0</v>
      </c>
      <c r="AN777" s="15">
        <f>IF(AND($F$450=1,$F$657=Config!$I$150),AN663,0)+IF(AND($F$451=1,$F$692=Config!$I$150),AN698,0)</f>
        <v>0</v>
      </c>
      <c r="AO777" s="15">
        <f>IF(AND($F$450=1,$F$657=Config!$I$150),AO663,0)+IF(AND($F$451=1,$F$692=Config!$I$150),AO698,0)</f>
        <v>0</v>
      </c>
      <c r="AP777" s="15">
        <f>IF(AND($F$450=1,$F$657=Config!$I$150),AP663,0)+IF(AND($F$451=1,$F$692=Config!$I$150),AP698,0)</f>
        <v>0</v>
      </c>
      <c r="AQ777" s="15">
        <f>IF(AND($F$450=1,$F$657=Config!$I$150),AQ663,0)+IF(AND($F$451=1,$F$692=Config!$I$150),AQ698,0)</f>
        <v>0</v>
      </c>
      <c r="AR777" s="15">
        <f>IF(AND($F$450=1,$F$657=Config!$I$150),AR663,0)+IF(AND($F$451=1,$F$692=Config!$I$150),AR698,0)</f>
        <v>0</v>
      </c>
      <c r="AT777" s="39" t="s">
        <v>190</v>
      </c>
      <c r="AU777" s="39" t="s">
        <v>57</v>
      </c>
      <c r="AV777" s="39" t="s">
        <v>57</v>
      </c>
      <c r="AW777" s="39" t="s">
        <v>57</v>
      </c>
      <c r="AX777" s="39" t="s">
        <v>57</v>
      </c>
      <c r="AY777" s="39" t="s">
        <v>57</v>
      </c>
      <c r="AZ777" s="39" t="s">
        <v>57</v>
      </c>
      <c r="BA777" s="39" t="s">
        <v>57</v>
      </c>
      <c r="BB777" s="39" t="s">
        <v>57</v>
      </c>
      <c r="BC777" s="39" t="s">
        <v>57</v>
      </c>
      <c r="BE777" s="8"/>
      <c r="BF777" s="8"/>
      <c r="BG777" s="8"/>
      <c r="BH777" s="8"/>
      <c r="BI777" s="8"/>
      <c r="BJ777" s="8"/>
      <c r="BK777" s="8"/>
      <c r="BL777" s="8"/>
      <c r="BM777" s="8"/>
      <c r="BN777" s="8"/>
    </row>
    <row r="778" spans="4:66" outlineLevel="1">
      <c r="D778" t="str">
        <f>INDEX($AT778:$BC778,MATCH(General!$F$14,$AT$4:$BC$4,0))</f>
        <v>EPC</v>
      </c>
      <c r="E778" s="11" t="str">
        <f>General!$F$16</f>
        <v>EUR</v>
      </c>
      <c r="F778" s="25">
        <f t="shared" ref="F778" si="786">SUM(I778:AR778)</f>
        <v>0</v>
      </c>
      <c r="I778" s="15">
        <f t="shared" ref="I778" si="787">IF($F$452=1,I743,0)</f>
        <v>0</v>
      </c>
      <c r="J778" s="15">
        <f t="shared" ref="J778:AR778" si="788">IF($F$452=1,J743,0)</f>
        <v>0</v>
      </c>
      <c r="K778" s="15">
        <f t="shared" si="788"/>
        <v>0</v>
      </c>
      <c r="L778" s="15">
        <f t="shared" si="788"/>
        <v>0</v>
      </c>
      <c r="M778" s="15">
        <f t="shared" si="788"/>
        <v>0</v>
      </c>
      <c r="N778" s="15">
        <f t="shared" si="788"/>
        <v>0</v>
      </c>
      <c r="O778" s="15">
        <f t="shared" si="788"/>
        <v>0</v>
      </c>
      <c r="P778" s="15">
        <f t="shared" si="788"/>
        <v>0</v>
      </c>
      <c r="Q778" s="15">
        <f t="shared" si="788"/>
        <v>0</v>
      </c>
      <c r="R778" s="15">
        <f t="shared" si="788"/>
        <v>0</v>
      </c>
      <c r="S778" s="15">
        <f t="shared" si="788"/>
        <v>0</v>
      </c>
      <c r="T778" s="15">
        <f t="shared" si="788"/>
        <v>0</v>
      </c>
      <c r="U778" s="15">
        <f t="shared" si="788"/>
        <v>0</v>
      </c>
      <c r="V778" s="15">
        <f t="shared" si="788"/>
        <v>0</v>
      </c>
      <c r="W778" s="15">
        <f t="shared" si="788"/>
        <v>0</v>
      </c>
      <c r="X778" s="15">
        <f t="shared" si="788"/>
        <v>0</v>
      </c>
      <c r="Y778" s="15">
        <f t="shared" si="788"/>
        <v>0</v>
      </c>
      <c r="Z778" s="15">
        <f t="shared" si="788"/>
        <v>0</v>
      </c>
      <c r="AA778" s="15">
        <f t="shared" si="788"/>
        <v>0</v>
      </c>
      <c r="AB778" s="15">
        <f t="shared" si="788"/>
        <v>0</v>
      </c>
      <c r="AC778" s="15">
        <f t="shared" si="788"/>
        <v>0</v>
      </c>
      <c r="AD778" s="15">
        <f t="shared" si="788"/>
        <v>0</v>
      </c>
      <c r="AE778" s="15">
        <f t="shared" si="788"/>
        <v>0</v>
      </c>
      <c r="AF778" s="15">
        <f t="shared" si="788"/>
        <v>0</v>
      </c>
      <c r="AG778" s="15">
        <f t="shared" si="788"/>
        <v>0</v>
      </c>
      <c r="AH778" s="15">
        <f t="shared" si="788"/>
        <v>0</v>
      </c>
      <c r="AI778" s="15">
        <f t="shared" si="788"/>
        <v>0</v>
      </c>
      <c r="AJ778" s="15">
        <f t="shared" si="788"/>
        <v>0</v>
      </c>
      <c r="AK778" s="15">
        <f t="shared" si="788"/>
        <v>0</v>
      </c>
      <c r="AL778" s="15">
        <f t="shared" si="788"/>
        <v>0</v>
      </c>
      <c r="AM778" s="15">
        <f t="shared" si="788"/>
        <v>0</v>
      </c>
      <c r="AN778" s="15">
        <f t="shared" si="788"/>
        <v>0</v>
      </c>
      <c r="AO778" s="15">
        <f t="shared" si="788"/>
        <v>0</v>
      </c>
      <c r="AP778" s="15">
        <f t="shared" si="788"/>
        <v>0</v>
      </c>
      <c r="AQ778" s="15">
        <f t="shared" si="788"/>
        <v>0</v>
      </c>
      <c r="AR778" s="15">
        <f t="shared" si="788"/>
        <v>0</v>
      </c>
      <c r="AT778" s="39" t="s">
        <v>548</v>
      </c>
      <c r="AU778" s="39" t="s">
        <v>57</v>
      </c>
      <c r="AV778" s="39" t="s">
        <v>57</v>
      </c>
      <c r="AW778" s="39" t="s">
        <v>57</v>
      </c>
      <c r="AX778" s="39" t="s">
        <v>57</v>
      </c>
      <c r="AY778" s="39" t="s">
        <v>57</v>
      </c>
      <c r="AZ778" s="39" t="s">
        <v>57</v>
      </c>
      <c r="BA778" s="39" t="s">
        <v>57</v>
      </c>
      <c r="BB778" s="39" t="s">
        <v>57</v>
      </c>
      <c r="BC778" s="39" t="s">
        <v>57</v>
      </c>
      <c r="BE778" s="8"/>
      <c r="BF778" s="8"/>
      <c r="BG778" s="8"/>
      <c r="BH778" s="8"/>
      <c r="BI778" s="8"/>
      <c r="BJ778" s="8"/>
      <c r="BK778" s="8"/>
      <c r="BL778" s="8"/>
      <c r="BM778" s="8"/>
      <c r="BN778" s="8"/>
    </row>
    <row r="779" spans="4:66" outlineLevel="1">
      <c r="E779" s="11"/>
    </row>
    <row r="780" spans="4:66" outlineLevel="1">
      <c r="D780" s="2" t="str">
        <f>INDEX($AT780:$BC780,MATCH(General!$F$14,$AT$4:$BC$4,0))</f>
        <v>Financing expenditures</v>
      </c>
      <c r="E780" s="17" t="str">
        <f>General!$F$16</f>
        <v>EUR</v>
      </c>
      <c r="F780" s="28">
        <f>SUM(I780:AR780)</f>
        <v>0</v>
      </c>
      <c r="I780" s="16">
        <f>SUM(I781:I784)</f>
        <v>0</v>
      </c>
      <c r="J780" s="16">
        <f t="shared" ref="J780:AR780" si="789">SUM(J781:J784)</f>
        <v>0</v>
      </c>
      <c r="K780" s="16">
        <f t="shared" si="789"/>
        <v>0</v>
      </c>
      <c r="L780" s="16">
        <f t="shared" si="789"/>
        <v>0</v>
      </c>
      <c r="M780" s="16">
        <f t="shared" si="789"/>
        <v>0</v>
      </c>
      <c r="N780" s="16">
        <f t="shared" si="789"/>
        <v>0</v>
      </c>
      <c r="O780" s="16">
        <f t="shared" si="789"/>
        <v>0</v>
      </c>
      <c r="P780" s="16">
        <f t="shared" si="789"/>
        <v>0</v>
      </c>
      <c r="Q780" s="16">
        <f t="shared" si="789"/>
        <v>0</v>
      </c>
      <c r="R780" s="16">
        <f t="shared" si="789"/>
        <v>0</v>
      </c>
      <c r="S780" s="16">
        <f t="shared" si="789"/>
        <v>0</v>
      </c>
      <c r="T780" s="16">
        <f t="shared" si="789"/>
        <v>0</v>
      </c>
      <c r="U780" s="16">
        <f t="shared" si="789"/>
        <v>0</v>
      </c>
      <c r="V780" s="16">
        <f t="shared" si="789"/>
        <v>0</v>
      </c>
      <c r="W780" s="16">
        <f t="shared" si="789"/>
        <v>0</v>
      </c>
      <c r="X780" s="16">
        <f t="shared" si="789"/>
        <v>0</v>
      </c>
      <c r="Y780" s="16">
        <f t="shared" si="789"/>
        <v>0</v>
      </c>
      <c r="Z780" s="16">
        <f t="shared" si="789"/>
        <v>0</v>
      </c>
      <c r="AA780" s="16">
        <f t="shared" si="789"/>
        <v>0</v>
      </c>
      <c r="AB780" s="16">
        <f t="shared" si="789"/>
        <v>0</v>
      </c>
      <c r="AC780" s="16">
        <f t="shared" si="789"/>
        <v>0</v>
      </c>
      <c r="AD780" s="16">
        <f t="shared" si="789"/>
        <v>0</v>
      </c>
      <c r="AE780" s="16">
        <f t="shared" si="789"/>
        <v>0</v>
      </c>
      <c r="AF780" s="16">
        <f t="shared" si="789"/>
        <v>0</v>
      </c>
      <c r="AG780" s="16">
        <f t="shared" si="789"/>
        <v>0</v>
      </c>
      <c r="AH780" s="16">
        <f t="shared" si="789"/>
        <v>0</v>
      </c>
      <c r="AI780" s="16">
        <f t="shared" si="789"/>
        <v>0</v>
      </c>
      <c r="AJ780" s="16">
        <f t="shared" si="789"/>
        <v>0</v>
      </c>
      <c r="AK780" s="16">
        <f t="shared" si="789"/>
        <v>0</v>
      </c>
      <c r="AL780" s="16">
        <f t="shared" si="789"/>
        <v>0</v>
      </c>
      <c r="AM780" s="16">
        <f t="shared" si="789"/>
        <v>0</v>
      </c>
      <c r="AN780" s="16">
        <f t="shared" si="789"/>
        <v>0</v>
      </c>
      <c r="AO780" s="16">
        <f t="shared" si="789"/>
        <v>0</v>
      </c>
      <c r="AP780" s="16">
        <f t="shared" si="789"/>
        <v>0</v>
      </c>
      <c r="AQ780" s="16">
        <f t="shared" si="789"/>
        <v>0</v>
      </c>
      <c r="AR780" s="16">
        <f t="shared" si="789"/>
        <v>0</v>
      </c>
      <c r="AT780" s="39" t="s">
        <v>191</v>
      </c>
      <c r="AU780" s="39" t="s">
        <v>57</v>
      </c>
      <c r="AV780" s="39" t="s">
        <v>57</v>
      </c>
      <c r="AW780" s="39" t="s">
        <v>57</v>
      </c>
      <c r="AX780" s="39" t="s">
        <v>57</v>
      </c>
      <c r="AY780" s="39" t="s">
        <v>57</v>
      </c>
      <c r="AZ780" s="39" t="s">
        <v>57</v>
      </c>
      <c r="BA780" s="39" t="s">
        <v>57</v>
      </c>
      <c r="BB780" s="39" t="s">
        <v>57</v>
      </c>
      <c r="BC780" s="39" t="s">
        <v>57</v>
      </c>
      <c r="BE780" s="8"/>
      <c r="BF780" s="8"/>
      <c r="BG780" s="8"/>
      <c r="BH780" s="8"/>
      <c r="BI780" s="8"/>
      <c r="BJ780" s="8"/>
      <c r="BK780" s="8"/>
      <c r="BL780" s="8"/>
      <c r="BM780" s="8"/>
      <c r="BN780" s="8"/>
    </row>
    <row r="781" spans="4:66" outlineLevel="1">
      <c r="D781" t="str">
        <f>INDEX($AT781:$BC781,MATCH(General!$F$14,$AT$4:$BC$4,0))</f>
        <v>Principal</v>
      </c>
      <c r="E781" s="11" t="str">
        <f>General!$F$16</f>
        <v>EUR</v>
      </c>
      <c r="F781" s="25">
        <f t="shared" ref="F781:F784" si="790">SUM(I781:AR781)</f>
        <v>0</v>
      </c>
      <c r="I781" s="15">
        <f>IF($F$444=1,0,0)+IF($F$445=1,0,0)+IF($F$446=1,IF(AND($F$515=Config!$I$149,$F$516=Config!$I$144),0,I534))+IF($F$447=1,IF(AND($F$548=Config!$I$149,$F$549=Config!$I$144),0,I573))+IF($F$448=1,IF(AND($F$586=Config!$I$149,$F$587=Config!$I$144),0,I605))+IF($F$449=1,IF(AND($F$618=Config!$I$149,$F$619=Config!$I$144),0,I640))+IF($F$450=1,IF(AND($F$657=Config!$I$149,$F$658=Config!$I$144),0,I675))+IF($F$451=1,IF(AND($F$692=Config!$I$149,$F$693=Config!$I$144),0,I710))+IF($F$452=1,IF(AND($F$730=Config!$I$149,$F$731=Config!$I$144),0,I758))</f>
        <v>0</v>
      </c>
      <c r="J781" s="15">
        <f>IF($F$444=1,0,0)+IF($F$445=1,0,0)+IF($F$446=1,IF(AND($F$515=Config!$I$149,$F$516=Config!$I$144),0,J534))+IF($F$447=1,IF(AND($F$548=Config!$I$149,$F$549=Config!$I$144),0,J573))+IF($F$448=1,IF(AND($F$586=Config!$I$149,$F$587=Config!$I$144),0,J605))+IF($F$449=1,IF(AND($F$618=Config!$I$149,$F$619=Config!$I$144),0,J640))+IF($F$450=1,IF(AND($F$657=Config!$I$149,$F$658=Config!$I$144),0,J675))+IF($F$451=1,IF(AND($F$692=Config!$I$149,$F$693=Config!$I$144),0,J710))+IF($F$452=1,IF(AND($F$730=Config!$I$149,$F$731=Config!$I$144),0,J758))</f>
        <v>0</v>
      </c>
      <c r="K781" s="15">
        <f>IF($F$444=1,0,0)+IF($F$445=1,0,0)+IF($F$446=1,IF(AND($F$515=Config!$I$149,$F$516=Config!$I$144),0,K534))+IF($F$447=1,IF(AND($F$548=Config!$I$149,$F$549=Config!$I$144),0,K573))+IF($F$448=1,IF(AND($F$586=Config!$I$149,$F$587=Config!$I$144),0,K605))+IF($F$449=1,IF(AND($F$618=Config!$I$149,$F$619=Config!$I$144),0,K640))+IF($F$450=1,IF(AND($F$657=Config!$I$149,$F$658=Config!$I$144),0,K675))+IF($F$451=1,IF(AND($F$692=Config!$I$149,$F$693=Config!$I$144),0,K710))+IF($F$452=1,IF(AND($F$730=Config!$I$149,$F$731=Config!$I$144),0,K758))</f>
        <v>0</v>
      </c>
      <c r="L781" s="15">
        <f>IF($F$444=1,0,0)+IF($F$445=1,0,0)+IF($F$446=1,IF(AND($F$515=Config!$I$149,$F$516=Config!$I$144),0,L534))+IF($F$447=1,IF(AND($F$548=Config!$I$149,$F$549=Config!$I$144),0,L573))+IF($F$448=1,IF(AND($F$586=Config!$I$149,$F$587=Config!$I$144),0,L605))+IF($F$449=1,IF(AND($F$618=Config!$I$149,$F$619=Config!$I$144),0,L640))+IF($F$450=1,IF(AND($F$657=Config!$I$149,$F$658=Config!$I$144),0,L675))+IF($F$451=1,IF(AND($F$692=Config!$I$149,$F$693=Config!$I$144),0,L710))+IF($F$452=1,IF(AND($F$730=Config!$I$149,$F$731=Config!$I$144),0,L758))</f>
        <v>0</v>
      </c>
      <c r="M781" s="15">
        <f>IF($F$444=1,0,0)+IF($F$445=1,0,0)+IF($F$446=1,IF(AND($F$515=Config!$I$149,$F$516=Config!$I$144),0,M534))+IF($F$447=1,IF(AND($F$548=Config!$I$149,$F$549=Config!$I$144),0,M573))+IF($F$448=1,IF(AND($F$586=Config!$I$149,$F$587=Config!$I$144),0,M605))+IF($F$449=1,IF(AND($F$618=Config!$I$149,$F$619=Config!$I$144),0,M640))+IF($F$450=1,IF(AND($F$657=Config!$I$149,$F$658=Config!$I$144),0,M675))+IF($F$451=1,IF(AND($F$692=Config!$I$149,$F$693=Config!$I$144),0,M710))+IF($F$452=1,IF(AND($F$730=Config!$I$149,$F$731=Config!$I$144),0,M758))</f>
        <v>0</v>
      </c>
      <c r="N781" s="15">
        <f>IF($F$444=1,0,0)+IF($F$445=1,0,0)+IF($F$446=1,IF(AND($F$515=Config!$I$149,$F$516=Config!$I$144),0,N534))+IF($F$447=1,IF(AND($F$548=Config!$I$149,$F$549=Config!$I$144),0,N573))+IF($F$448=1,IF(AND($F$586=Config!$I$149,$F$587=Config!$I$144),0,N605))+IF($F$449=1,IF(AND($F$618=Config!$I$149,$F$619=Config!$I$144),0,N640))+IF($F$450=1,IF(AND($F$657=Config!$I$149,$F$658=Config!$I$144),0,N675))+IF($F$451=1,IF(AND($F$692=Config!$I$149,$F$693=Config!$I$144),0,N710))+IF($F$452=1,IF(AND($F$730=Config!$I$149,$F$731=Config!$I$144),0,N758))</f>
        <v>0</v>
      </c>
      <c r="O781" s="15">
        <f>IF($F$444=1,0,0)+IF($F$445=1,0,0)+IF($F$446=1,IF(AND($F$515=Config!$I$149,$F$516=Config!$I$144),0,O534))+IF($F$447=1,IF(AND($F$548=Config!$I$149,$F$549=Config!$I$144),0,O573))+IF($F$448=1,IF(AND($F$586=Config!$I$149,$F$587=Config!$I$144),0,O605))+IF($F$449=1,IF(AND($F$618=Config!$I$149,$F$619=Config!$I$144),0,O640))+IF($F$450=1,IF(AND($F$657=Config!$I$149,$F$658=Config!$I$144),0,O675))+IF($F$451=1,IF(AND($F$692=Config!$I$149,$F$693=Config!$I$144),0,O710))+IF($F$452=1,IF(AND($F$730=Config!$I$149,$F$731=Config!$I$144),0,O758))</f>
        <v>0</v>
      </c>
      <c r="P781" s="15">
        <f>IF($F$444=1,0,0)+IF($F$445=1,0,0)+IF($F$446=1,IF(AND($F$515=Config!$I$149,$F$516=Config!$I$144),0,P534))+IF($F$447=1,IF(AND($F$548=Config!$I$149,$F$549=Config!$I$144),0,P573))+IF($F$448=1,IF(AND($F$586=Config!$I$149,$F$587=Config!$I$144),0,P605))+IF($F$449=1,IF(AND($F$618=Config!$I$149,$F$619=Config!$I$144),0,P640))+IF($F$450=1,IF(AND($F$657=Config!$I$149,$F$658=Config!$I$144),0,P675))+IF($F$451=1,IF(AND($F$692=Config!$I$149,$F$693=Config!$I$144),0,P710))+IF($F$452=1,IF(AND($F$730=Config!$I$149,$F$731=Config!$I$144),0,P758))</f>
        <v>0</v>
      </c>
      <c r="Q781" s="15">
        <f>IF($F$444=1,0,0)+IF($F$445=1,0,0)+IF($F$446=1,IF(AND($F$515=Config!$I$149,$F$516=Config!$I$144),0,Q534))+IF($F$447=1,IF(AND($F$548=Config!$I$149,$F$549=Config!$I$144),0,Q573))+IF($F$448=1,IF(AND($F$586=Config!$I$149,$F$587=Config!$I$144),0,Q605))+IF($F$449=1,IF(AND($F$618=Config!$I$149,$F$619=Config!$I$144),0,Q640))+IF($F$450=1,IF(AND($F$657=Config!$I$149,$F$658=Config!$I$144),0,Q675))+IF($F$451=1,IF(AND($F$692=Config!$I$149,$F$693=Config!$I$144),0,Q710))+IF($F$452=1,IF(AND($F$730=Config!$I$149,$F$731=Config!$I$144),0,Q758))</f>
        <v>0</v>
      </c>
      <c r="R781" s="15">
        <f>IF($F$444=1,0,0)+IF($F$445=1,0,0)+IF($F$446=1,IF(AND($F$515=Config!$I$149,$F$516=Config!$I$144),0,R534))+IF($F$447=1,IF(AND($F$548=Config!$I$149,$F$549=Config!$I$144),0,R573))+IF($F$448=1,IF(AND($F$586=Config!$I$149,$F$587=Config!$I$144),0,R605))+IF($F$449=1,IF(AND($F$618=Config!$I$149,$F$619=Config!$I$144),0,R640))+IF($F$450=1,IF(AND($F$657=Config!$I$149,$F$658=Config!$I$144),0,R675))+IF($F$451=1,IF(AND($F$692=Config!$I$149,$F$693=Config!$I$144),0,R710))+IF($F$452=1,IF(AND($F$730=Config!$I$149,$F$731=Config!$I$144),0,R758))</f>
        <v>0</v>
      </c>
      <c r="S781" s="15">
        <f>IF($F$444=1,0,0)+IF($F$445=1,0,0)+IF($F$446=1,IF(AND($F$515=Config!$I$149,$F$516=Config!$I$144),0,S534))+IF($F$447=1,IF(AND($F$548=Config!$I$149,$F$549=Config!$I$144),0,S573))+IF($F$448=1,IF(AND($F$586=Config!$I$149,$F$587=Config!$I$144),0,S605))+IF($F$449=1,IF(AND($F$618=Config!$I$149,$F$619=Config!$I$144),0,S640))+IF($F$450=1,IF(AND($F$657=Config!$I$149,$F$658=Config!$I$144),0,S675))+IF($F$451=1,IF(AND($F$692=Config!$I$149,$F$693=Config!$I$144),0,S710))+IF($F$452=1,IF(AND($F$730=Config!$I$149,$F$731=Config!$I$144),0,S758))</f>
        <v>0</v>
      </c>
      <c r="T781" s="15">
        <f>IF($F$444=1,0,0)+IF($F$445=1,0,0)+IF($F$446=1,IF(AND($F$515=Config!$I$149,$F$516=Config!$I$144),0,T534))+IF($F$447=1,IF(AND($F$548=Config!$I$149,$F$549=Config!$I$144),0,T573))+IF($F$448=1,IF(AND($F$586=Config!$I$149,$F$587=Config!$I$144),0,T605))+IF($F$449=1,IF(AND($F$618=Config!$I$149,$F$619=Config!$I$144),0,T640))+IF($F$450=1,IF(AND($F$657=Config!$I$149,$F$658=Config!$I$144),0,T675))+IF($F$451=1,IF(AND($F$692=Config!$I$149,$F$693=Config!$I$144),0,T710))+IF($F$452=1,IF(AND($F$730=Config!$I$149,$F$731=Config!$I$144),0,T758))</f>
        <v>0</v>
      </c>
      <c r="U781" s="15">
        <f>IF($F$444=1,0,0)+IF($F$445=1,0,0)+IF($F$446=1,IF(AND($F$515=Config!$I$149,$F$516=Config!$I$144),0,U534))+IF($F$447=1,IF(AND($F$548=Config!$I$149,$F$549=Config!$I$144),0,U573))+IF($F$448=1,IF(AND($F$586=Config!$I$149,$F$587=Config!$I$144),0,U605))+IF($F$449=1,IF(AND($F$618=Config!$I$149,$F$619=Config!$I$144),0,U640))+IF($F$450=1,IF(AND($F$657=Config!$I$149,$F$658=Config!$I$144),0,U675))+IF($F$451=1,IF(AND($F$692=Config!$I$149,$F$693=Config!$I$144),0,U710))+IF($F$452=1,IF(AND($F$730=Config!$I$149,$F$731=Config!$I$144),0,U758))</f>
        <v>0</v>
      </c>
      <c r="V781" s="15">
        <f>IF($F$444=1,0,0)+IF($F$445=1,0,0)+IF($F$446=1,IF(AND($F$515=Config!$I$149,$F$516=Config!$I$144),0,V534))+IF($F$447=1,IF(AND($F$548=Config!$I$149,$F$549=Config!$I$144),0,V573))+IF($F$448=1,IF(AND($F$586=Config!$I$149,$F$587=Config!$I$144),0,V605))+IF($F$449=1,IF(AND($F$618=Config!$I$149,$F$619=Config!$I$144),0,V640))+IF($F$450=1,IF(AND($F$657=Config!$I$149,$F$658=Config!$I$144),0,V675))+IF($F$451=1,IF(AND($F$692=Config!$I$149,$F$693=Config!$I$144),0,V710))+IF($F$452=1,IF(AND($F$730=Config!$I$149,$F$731=Config!$I$144),0,V758))</f>
        <v>0</v>
      </c>
      <c r="W781" s="15">
        <f>IF($F$444=1,0,0)+IF($F$445=1,0,0)+IF($F$446=1,IF(AND($F$515=Config!$I$149,$F$516=Config!$I$144),0,W534))+IF($F$447=1,IF(AND($F$548=Config!$I$149,$F$549=Config!$I$144),0,W573))+IF($F$448=1,IF(AND($F$586=Config!$I$149,$F$587=Config!$I$144),0,W605))+IF($F$449=1,IF(AND($F$618=Config!$I$149,$F$619=Config!$I$144),0,W640))+IF($F$450=1,IF(AND($F$657=Config!$I$149,$F$658=Config!$I$144),0,W675))+IF($F$451=1,IF(AND($F$692=Config!$I$149,$F$693=Config!$I$144),0,W710))+IF($F$452=1,IF(AND($F$730=Config!$I$149,$F$731=Config!$I$144),0,W758))</f>
        <v>0</v>
      </c>
      <c r="X781" s="15">
        <f>IF($F$444=1,0,0)+IF($F$445=1,0,0)+IF($F$446=1,IF(AND($F$515=Config!$I$149,$F$516=Config!$I$144),0,X534))+IF($F$447=1,IF(AND($F$548=Config!$I$149,$F$549=Config!$I$144),0,X573))+IF($F$448=1,IF(AND($F$586=Config!$I$149,$F$587=Config!$I$144),0,X605))+IF($F$449=1,IF(AND($F$618=Config!$I$149,$F$619=Config!$I$144),0,X640))+IF($F$450=1,IF(AND($F$657=Config!$I$149,$F$658=Config!$I$144),0,X675))+IF($F$451=1,IF(AND($F$692=Config!$I$149,$F$693=Config!$I$144),0,X710))+IF($F$452=1,IF(AND($F$730=Config!$I$149,$F$731=Config!$I$144),0,X758))</f>
        <v>0</v>
      </c>
      <c r="Y781" s="15">
        <f>IF($F$444=1,0,0)+IF($F$445=1,0,0)+IF($F$446=1,IF(AND($F$515=Config!$I$149,$F$516=Config!$I$144),0,Y534))+IF($F$447=1,IF(AND($F$548=Config!$I$149,$F$549=Config!$I$144),0,Y573))+IF($F$448=1,IF(AND($F$586=Config!$I$149,$F$587=Config!$I$144),0,Y605))+IF($F$449=1,IF(AND($F$618=Config!$I$149,$F$619=Config!$I$144),0,Y640))+IF($F$450=1,IF(AND($F$657=Config!$I$149,$F$658=Config!$I$144),0,Y675))+IF($F$451=1,IF(AND($F$692=Config!$I$149,$F$693=Config!$I$144),0,Y710))+IF($F$452=1,IF(AND($F$730=Config!$I$149,$F$731=Config!$I$144),0,Y758))</f>
        <v>0</v>
      </c>
      <c r="Z781" s="15">
        <f>IF($F$444=1,0,0)+IF($F$445=1,0,0)+IF($F$446=1,IF(AND($F$515=Config!$I$149,$F$516=Config!$I$144),0,Z534))+IF($F$447=1,IF(AND($F$548=Config!$I$149,$F$549=Config!$I$144),0,Z573))+IF($F$448=1,IF(AND($F$586=Config!$I$149,$F$587=Config!$I$144),0,Z605))+IF($F$449=1,IF(AND($F$618=Config!$I$149,$F$619=Config!$I$144),0,Z640))+IF($F$450=1,IF(AND($F$657=Config!$I$149,$F$658=Config!$I$144),0,Z675))+IF($F$451=1,IF(AND($F$692=Config!$I$149,$F$693=Config!$I$144),0,Z710))+IF($F$452=1,IF(AND($F$730=Config!$I$149,$F$731=Config!$I$144),0,Z758))</f>
        <v>0</v>
      </c>
      <c r="AA781" s="15">
        <f>IF($F$444=1,0,0)+IF($F$445=1,0,0)+IF($F$446=1,IF(AND($F$515=Config!$I$149,$F$516=Config!$I$144),0,AA534))+IF($F$447=1,IF(AND($F$548=Config!$I$149,$F$549=Config!$I$144),0,AA573))+IF($F$448=1,IF(AND($F$586=Config!$I$149,$F$587=Config!$I$144),0,AA605))+IF($F$449=1,IF(AND($F$618=Config!$I$149,$F$619=Config!$I$144),0,AA640))+IF($F$450=1,IF(AND($F$657=Config!$I$149,$F$658=Config!$I$144),0,AA675))+IF($F$451=1,IF(AND($F$692=Config!$I$149,$F$693=Config!$I$144),0,AA710))+IF($F$452=1,IF(AND($F$730=Config!$I$149,$F$731=Config!$I$144),0,AA758))</f>
        <v>0</v>
      </c>
      <c r="AB781" s="15">
        <f>IF($F$444=1,0,0)+IF($F$445=1,0,0)+IF($F$446=1,IF(AND($F$515=Config!$I$149,$F$516=Config!$I$144),0,AB534))+IF($F$447=1,IF(AND($F$548=Config!$I$149,$F$549=Config!$I$144),0,AB573))+IF($F$448=1,IF(AND($F$586=Config!$I$149,$F$587=Config!$I$144),0,AB605))+IF($F$449=1,IF(AND($F$618=Config!$I$149,$F$619=Config!$I$144),0,AB640))+IF($F$450=1,IF(AND($F$657=Config!$I$149,$F$658=Config!$I$144),0,AB675))+IF($F$451=1,IF(AND($F$692=Config!$I$149,$F$693=Config!$I$144),0,AB710))+IF($F$452=1,IF(AND($F$730=Config!$I$149,$F$731=Config!$I$144),0,AB758))</f>
        <v>0</v>
      </c>
      <c r="AC781" s="15">
        <f>IF($F$444=1,0,0)+IF($F$445=1,0,0)+IF($F$446=1,IF(AND($F$515=Config!$I$149,$F$516=Config!$I$144),0,AC534))+IF($F$447=1,IF(AND($F$548=Config!$I$149,$F$549=Config!$I$144),0,AC573))+IF($F$448=1,IF(AND($F$586=Config!$I$149,$F$587=Config!$I$144),0,AC605))+IF($F$449=1,IF(AND($F$618=Config!$I$149,$F$619=Config!$I$144),0,AC640))+IF($F$450=1,IF(AND($F$657=Config!$I$149,$F$658=Config!$I$144),0,AC675))+IF($F$451=1,IF(AND($F$692=Config!$I$149,$F$693=Config!$I$144),0,AC710))+IF($F$452=1,IF(AND($F$730=Config!$I$149,$F$731=Config!$I$144),0,AC758))</f>
        <v>0</v>
      </c>
      <c r="AD781" s="15">
        <f>IF($F$444=1,0,0)+IF($F$445=1,0,0)+IF($F$446=1,IF(AND($F$515=Config!$I$149,$F$516=Config!$I$144),0,AD534))+IF($F$447=1,IF(AND($F$548=Config!$I$149,$F$549=Config!$I$144),0,AD573))+IF($F$448=1,IF(AND($F$586=Config!$I$149,$F$587=Config!$I$144),0,AD605))+IF($F$449=1,IF(AND($F$618=Config!$I$149,$F$619=Config!$I$144),0,AD640))+IF($F$450=1,IF(AND($F$657=Config!$I$149,$F$658=Config!$I$144),0,AD675))+IF($F$451=1,IF(AND($F$692=Config!$I$149,$F$693=Config!$I$144),0,AD710))+IF($F$452=1,IF(AND($F$730=Config!$I$149,$F$731=Config!$I$144),0,AD758))</f>
        <v>0</v>
      </c>
      <c r="AE781" s="15">
        <f>IF($F$444=1,0,0)+IF($F$445=1,0,0)+IF($F$446=1,IF(AND($F$515=Config!$I$149,$F$516=Config!$I$144),0,AE534))+IF($F$447=1,IF(AND($F$548=Config!$I$149,$F$549=Config!$I$144),0,AE573))+IF($F$448=1,IF(AND($F$586=Config!$I$149,$F$587=Config!$I$144),0,AE605))+IF($F$449=1,IF(AND($F$618=Config!$I$149,$F$619=Config!$I$144),0,AE640))+IF($F$450=1,IF(AND($F$657=Config!$I$149,$F$658=Config!$I$144),0,AE675))+IF($F$451=1,IF(AND($F$692=Config!$I$149,$F$693=Config!$I$144),0,AE710))+IF($F$452=1,IF(AND($F$730=Config!$I$149,$F$731=Config!$I$144),0,AE758))</f>
        <v>0</v>
      </c>
      <c r="AF781" s="15">
        <f>IF($F$444=1,0,0)+IF($F$445=1,0,0)+IF($F$446=1,IF(AND($F$515=Config!$I$149,$F$516=Config!$I$144),0,AF534))+IF($F$447=1,IF(AND($F$548=Config!$I$149,$F$549=Config!$I$144),0,AF573))+IF($F$448=1,IF(AND($F$586=Config!$I$149,$F$587=Config!$I$144),0,AF605))+IF($F$449=1,IF(AND($F$618=Config!$I$149,$F$619=Config!$I$144),0,AF640))+IF($F$450=1,IF(AND($F$657=Config!$I$149,$F$658=Config!$I$144),0,AF675))+IF($F$451=1,IF(AND($F$692=Config!$I$149,$F$693=Config!$I$144),0,AF710))+IF($F$452=1,IF(AND($F$730=Config!$I$149,$F$731=Config!$I$144),0,AF758))</f>
        <v>0</v>
      </c>
      <c r="AG781" s="15">
        <f>IF($F$444=1,0,0)+IF($F$445=1,0,0)+IF($F$446=1,IF(AND($F$515=Config!$I$149,$F$516=Config!$I$144),0,AG534))+IF($F$447=1,IF(AND($F$548=Config!$I$149,$F$549=Config!$I$144),0,AG573))+IF($F$448=1,IF(AND($F$586=Config!$I$149,$F$587=Config!$I$144),0,AG605))+IF($F$449=1,IF(AND($F$618=Config!$I$149,$F$619=Config!$I$144),0,AG640))+IF($F$450=1,IF(AND($F$657=Config!$I$149,$F$658=Config!$I$144),0,AG675))+IF($F$451=1,IF(AND($F$692=Config!$I$149,$F$693=Config!$I$144),0,AG710))+IF($F$452=1,IF(AND($F$730=Config!$I$149,$F$731=Config!$I$144),0,AG758))</f>
        <v>0</v>
      </c>
      <c r="AH781" s="15">
        <f>IF($F$444=1,0,0)+IF($F$445=1,0,0)+IF($F$446=1,IF(AND($F$515=Config!$I$149,$F$516=Config!$I$144),0,AH534))+IF($F$447=1,IF(AND($F$548=Config!$I$149,$F$549=Config!$I$144),0,AH573))+IF($F$448=1,IF(AND($F$586=Config!$I$149,$F$587=Config!$I$144),0,AH605))+IF($F$449=1,IF(AND($F$618=Config!$I$149,$F$619=Config!$I$144),0,AH640))+IF($F$450=1,IF(AND($F$657=Config!$I$149,$F$658=Config!$I$144),0,AH675))+IF($F$451=1,IF(AND($F$692=Config!$I$149,$F$693=Config!$I$144),0,AH710))+IF($F$452=1,IF(AND($F$730=Config!$I$149,$F$731=Config!$I$144),0,AH758))</f>
        <v>0</v>
      </c>
      <c r="AI781" s="15">
        <f>IF($F$444=1,0,0)+IF($F$445=1,0,0)+IF($F$446=1,IF(AND($F$515=Config!$I$149,$F$516=Config!$I$144),0,AI534))+IF($F$447=1,IF(AND($F$548=Config!$I$149,$F$549=Config!$I$144),0,AI573))+IF($F$448=1,IF(AND($F$586=Config!$I$149,$F$587=Config!$I$144),0,AI605))+IF($F$449=1,IF(AND($F$618=Config!$I$149,$F$619=Config!$I$144),0,AI640))+IF($F$450=1,IF(AND($F$657=Config!$I$149,$F$658=Config!$I$144),0,AI675))+IF($F$451=1,IF(AND($F$692=Config!$I$149,$F$693=Config!$I$144),0,AI710))+IF($F$452=1,IF(AND($F$730=Config!$I$149,$F$731=Config!$I$144),0,AI758))</f>
        <v>0</v>
      </c>
      <c r="AJ781" s="15">
        <f>IF($F$444=1,0,0)+IF($F$445=1,0,0)+IF($F$446=1,IF(AND($F$515=Config!$I$149,$F$516=Config!$I$144),0,AJ534))+IF($F$447=1,IF(AND($F$548=Config!$I$149,$F$549=Config!$I$144),0,AJ573))+IF($F$448=1,IF(AND($F$586=Config!$I$149,$F$587=Config!$I$144),0,AJ605))+IF($F$449=1,IF(AND($F$618=Config!$I$149,$F$619=Config!$I$144),0,AJ640))+IF($F$450=1,IF(AND($F$657=Config!$I$149,$F$658=Config!$I$144),0,AJ675))+IF($F$451=1,IF(AND($F$692=Config!$I$149,$F$693=Config!$I$144),0,AJ710))+IF($F$452=1,IF(AND($F$730=Config!$I$149,$F$731=Config!$I$144),0,AJ758))</f>
        <v>0</v>
      </c>
      <c r="AK781" s="15">
        <f>IF($F$444=1,0,0)+IF($F$445=1,0,0)+IF($F$446=1,IF(AND($F$515=Config!$I$149,$F$516=Config!$I$144),0,AK534))+IF($F$447=1,IF(AND($F$548=Config!$I$149,$F$549=Config!$I$144),0,AK573))+IF($F$448=1,IF(AND($F$586=Config!$I$149,$F$587=Config!$I$144),0,AK605))+IF($F$449=1,IF(AND($F$618=Config!$I$149,$F$619=Config!$I$144),0,AK640))+IF($F$450=1,IF(AND($F$657=Config!$I$149,$F$658=Config!$I$144),0,AK675))+IF($F$451=1,IF(AND($F$692=Config!$I$149,$F$693=Config!$I$144),0,AK710))+IF($F$452=1,IF(AND($F$730=Config!$I$149,$F$731=Config!$I$144),0,AK758))</f>
        <v>0</v>
      </c>
      <c r="AL781" s="15">
        <f>IF($F$444=1,0,0)+IF($F$445=1,0,0)+IF($F$446=1,IF(AND($F$515=Config!$I$149,$F$516=Config!$I$144),0,AL534))+IF($F$447=1,IF(AND($F$548=Config!$I$149,$F$549=Config!$I$144),0,AL573))+IF($F$448=1,IF(AND($F$586=Config!$I$149,$F$587=Config!$I$144),0,AL605))+IF($F$449=1,IF(AND($F$618=Config!$I$149,$F$619=Config!$I$144),0,AL640))+IF($F$450=1,IF(AND($F$657=Config!$I$149,$F$658=Config!$I$144),0,AL675))+IF($F$451=1,IF(AND($F$692=Config!$I$149,$F$693=Config!$I$144),0,AL710))+IF($F$452=1,IF(AND($F$730=Config!$I$149,$F$731=Config!$I$144),0,AL758))</f>
        <v>0</v>
      </c>
      <c r="AM781" s="15">
        <f>IF($F$444=1,0,0)+IF($F$445=1,0,0)+IF($F$446=1,IF(AND($F$515=Config!$I$149,$F$516=Config!$I$144),0,AM534))+IF($F$447=1,IF(AND($F$548=Config!$I$149,$F$549=Config!$I$144),0,AM573))+IF($F$448=1,IF(AND($F$586=Config!$I$149,$F$587=Config!$I$144),0,AM605))+IF($F$449=1,IF(AND($F$618=Config!$I$149,$F$619=Config!$I$144),0,AM640))+IF($F$450=1,IF(AND($F$657=Config!$I$149,$F$658=Config!$I$144),0,AM675))+IF($F$451=1,IF(AND($F$692=Config!$I$149,$F$693=Config!$I$144),0,AM710))+IF($F$452=1,IF(AND($F$730=Config!$I$149,$F$731=Config!$I$144),0,AM758))</f>
        <v>0</v>
      </c>
      <c r="AN781" s="15">
        <f>IF($F$444=1,0,0)+IF($F$445=1,0,0)+IF($F$446=1,IF(AND($F$515=Config!$I$149,$F$516=Config!$I$144),0,AN534))+IF($F$447=1,IF(AND($F$548=Config!$I$149,$F$549=Config!$I$144),0,AN573))+IF($F$448=1,IF(AND($F$586=Config!$I$149,$F$587=Config!$I$144),0,AN605))+IF($F$449=1,IF(AND($F$618=Config!$I$149,$F$619=Config!$I$144),0,AN640))+IF($F$450=1,IF(AND($F$657=Config!$I$149,$F$658=Config!$I$144),0,AN675))+IF($F$451=1,IF(AND($F$692=Config!$I$149,$F$693=Config!$I$144),0,AN710))+IF($F$452=1,IF(AND($F$730=Config!$I$149,$F$731=Config!$I$144),0,AN758))</f>
        <v>0</v>
      </c>
      <c r="AO781" s="15">
        <f>IF($F$444=1,0,0)+IF($F$445=1,0,0)+IF($F$446=1,IF(AND($F$515=Config!$I$149,$F$516=Config!$I$144),0,AO534))+IF($F$447=1,IF(AND($F$548=Config!$I$149,$F$549=Config!$I$144),0,AO573))+IF($F$448=1,IF(AND($F$586=Config!$I$149,$F$587=Config!$I$144),0,AO605))+IF($F$449=1,IF(AND($F$618=Config!$I$149,$F$619=Config!$I$144),0,AO640))+IF($F$450=1,IF(AND($F$657=Config!$I$149,$F$658=Config!$I$144),0,AO675))+IF($F$451=1,IF(AND($F$692=Config!$I$149,$F$693=Config!$I$144),0,AO710))+IF($F$452=1,IF(AND($F$730=Config!$I$149,$F$731=Config!$I$144),0,AO758))</f>
        <v>0</v>
      </c>
      <c r="AP781" s="15">
        <f>IF($F$444=1,0,0)+IF($F$445=1,0,0)+IF($F$446=1,IF(AND($F$515=Config!$I$149,$F$516=Config!$I$144),0,AP534))+IF($F$447=1,IF(AND($F$548=Config!$I$149,$F$549=Config!$I$144),0,AP573))+IF($F$448=1,IF(AND($F$586=Config!$I$149,$F$587=Config!$I$144),0,AP605))+IF($F$449=1,IF(AND($F$618=Config!$I$149,$F$619=Config!$I$144),0,AP640))+IF($F$450=1,IF(AND($F$657=Config!$I$149,$F$658=Config!$I$144),0,AP675))+IF($F$451=1,IF(AND($F$692=Config!$I$149,$F$693=Config!$I$144),0,AP710))+IF($F$452=1,IF(AND($F$730=Config!$I$149,$F$731=Config!$I$144),0,AP758))</f>
        <v>0</v>
      </c>
      <c r="AQ781" s="15">
        <f>IF($F$444=1,0,0)+IF($F$445=1,0,0)+IF($F$446=1,IF(AND($F$515=Config!$I$149,$F$516=Config!$I$144),0,AQ534))+IF($F$447=1,IF(AND($F$548=Config!$I$149,$F$549=Config!$I$144),0,AQ573))+IF($F$448=1,IF(AND($F$586=Config!$I$149,$F$587=Config!$I$144),0,AQ605))+IF($F$449=1,IF(AND($F$618=Config!$I$149,$F$619=Config!$I$144),0,AQ640))+IF($F$450=1,IF(AND($F$657=Config!$I$149,$F$658=Config!$I$144),0,AQ675))+IF($F$451=1,IF(AND($F$692=Config!$I$149,$F$693=Config!$I$144),0,AQ710))+IF($F$452=1,IF(AND($F$730=Config!$I$149,$F$731=Config!$I$144),0,AQ758))</f>
        <v>0</v>
      </c>
      <c r="AR781" s="15">
        <f>IF($F$444=1,0,0)+IF($F$445=1,0,0)+IF($F$446=1,IF(AND($F$515=Config!$I$149,$F$516=Config!$I$144),0,AR534))+IF($F$447=1,IF(AND($F$548=Config!$I$149,$F$549=Config!$I$144),0,AR573))+IF($F$448=1,IF(AND($F$586=Config!$I$149,$F$587=Config!$I$144),0,AR605))+IF($F$449=1,IF(AND($F$618=Config!$I$149,$F$619=Config!$I$144),0,AR640))+IF($F$450=1,IF(AND($F$657=Config!$I$149,$F$658=Config!$I$144),0,AR675))+IF($F$451=1,IF(AND($F$692=Config!$I$149,$F$693=Config!$I$144),0,AR710))+IF($F$452=1,IF(AND($F$730=Config!$I$149,$F$731=Config!$I$144),0,AR758))</f>
        <v>0</v>
      </c>
      <c r="AT781" s="39" t="s">
        <v>192</v>
      </c>
      <c r="AU781" s="39" t="s">
        <v>57</v>
      </c>
      <c r="AV781" s="39" t="s">
        <v>57</v>
      </c>
      <c r="AW781" s="39" t="s">
        <v>57</v>
      </c>
      <c r="AX781" s="39" t="s">
        <v>57</v>
      </c>
      <c r="AY781" s="39" t="s">
        <v>57</v>
      </c>
      <c r="AZ781" s="39" t="s">
        <v>57</v>
      </c>
      <c r="BA781" s="39" t="s">
        <v>57</v>
      </c>
      <c r="BB781" s="39" t="s">
        <v>57</v>
      </c>
      <c r="BC781" s="39" t="s">
        <v>57</v>
      </c>
      <c r="BE781" s="8"/>
      <c r="BF781" s="8"/>
      <c r="BG781" s="8"/>
      <c r="BH781" s="8"/>
      <c r="BI781" s="8"/>
      <c r="BJ781" s="8"/>
      <c r="BK781" s="8"/>
      <c r="BL781" s="8"/>
      <c r="BM781" s="8"/>
      <c r="BN781" s="8"/>
    </row>
    <row r="782" spans="4:66" outlineLevel="1">
      <c r="D782" t="str">
        <f>INDEX($AT782:$BC782,MATCH(General!$F$14,$AT$4:$BC$4,0))</f>
        <v>Interest</v>
      </c>
      <c r="E782" s="11" t="str">
        <f>General!$F$16</f>
        <v>EUR</v>
      </c>
      <c r="F782" s="25">
        <f t="shared" si="790"/>
        <v>0</v>
      </c>
      <c r="I782" s="15">
        <f>IF($F$444=1,0,0)+IF($F$445=1,0,0)+IF($F$446=1,IF(AND($F$515=Config!$I$149,$F$516=Config!$I$144),0,I535))+IF($F$447=1,IF(AND($F$548=Config!$I$149,$F$549=Config!$I$144),0,I574))+IF($F$448=1,IF(AND($F$586=Config!$I$149,$F$587=Config!$I$144),0,I606))+IF($F$449=1,IF(AND($F$618=Config!$I$149,$F$619=Config!$I$144),0,I641))+IF($F$450=1,IF(AND($F$657=Config!$I$149,$F$658=Config!$I$144),0,I676))+IF($F$451=1,IF(AND($F$692=Config!$I$149,$F$693=Config!$I$144),0,I711))+IF($F$452=1,IF(AND($F$730=Config!$I$149,$F$731=Config!$I$144),0,I759))</f>
        <v>0</v>
      </c>
      <c r="J782" s="15">
        <f>IF($F$444=1,0,0)+IF($F$445=1,0,0)+IF($F$446=1,IF(AND($F$515=Config!$I$149,$F$516=Config!$I$144),0,J535))+IF($F$447=1,IF(AND($F$548=Config!$I$149,$F$549=Config!$I$144),0,J574))+IF($F$448=1,IF(AND($F$586=Config!$I$149,$F$587=Config!$I$144),0,J606))+IF($F$449=1,IF(AND($F$618=Config!$I$149,$F$619=Config!$I$144),0,J641))+IF($F$450=1,IF(AND($F$657=Config!$I$149,$F$658=Config!$I$144),0,J676))+IF($F$451=1,IF(AND($F$692=Config!$I$149,$F$693=Config!$I$144),0,J711))+IF($F$452=1,IF(AND($F$730=Config!$I$149,$F$731=Config!$I$144),0,J759))</f>
        <v>0</v>
      </c>
      <c r="K782" s="15">
        <f>IF($F$444=1,0,0)+IF($F$445=1,0,0)+IF($F$446=1,IF(AND($F$515=Config!$I$149,$F$516=Config!$I$144),0,K535))+IF($F$447=1,IF(AND($F$548=Config!$I$149,$F$549=Config!$I$144),0,K574))+IF($F$448=1,IF(AND($F$586=Config!$I$149,$F$587=Config!$I$144),0,K606))+IF($F$449=1,IF(AND($F$618=Config!$I$149,$F$619=Config!$I$144),0,K641))+IF($F$450=1,IF(AND($F$657=Config!$I$149,$F$658=Config!$I$144),0,K676))+IF($F$451=1,IF(AND($F$692=Config!$I$149,$F$693=Config!$I$144),0,K711))+IF($F$452=1,IF(AND($F$730=Config!$I$149,$F$731=Config!$I$144),0,K759))</f>
        <v>0</v>
      </c>
      <c r="L782" s="15">
        <f>IF($F$444=1,0,0)+IF($F$445=1,0,0)+IF($F$446=1,IF(AND($F$515=Config!$I$149,$F$516=Config!$I$144),0,L535))+IF($F$447=1,IF(AND($F$548=Config!$I$149,$F$549=Config!$I$144),0,L574))+IF($F$448=1,IF(AND($F$586=Config!$I$149,$F$587=Config!$I$144),0,L606))+IF($F$449=1,IF(AND($F$618=Config!$I$149,$F$619=Config!$I$144),0,L641))+IF($F$450=1,IF(AND($F$657=Config!$I$149,$F$658=Config!$I$144),0,L676))+IF($F$451=1,IF(AND($F$692=Config!$I$149,$F$693=Config!$I$144),0,L711))+IF($F$452=1,IF(AND($F$730=Config!$I$149,$F$731=Config!$I$144),0,L759))</f>
        <v>0</v>
      </c>
      <c r="M782" s="15">
        <f>IF($F$444=1,0,0)+IF($F$445=1,0,0)+IF($F$446=1,IF(AND($F$515=Config!$I$149,$F$516=Config!$I$144),0,M535))+IF($F$447=1,IF(AND($F$548=Config!$I$149,$F$549=Config!$I$144),0,M574))+IF($F$448=1,IF(AND($F$586=Config!$I$149,$F$587=Config!$I$144),0,M606))+IF($F$449=1,IF(AND($F$618=Config!$I$149,$F$619=Config!$I$144),0,M641))+IF($F$450=1,IF(AND($F$657=Config!$I$149,$F$658=Config!$I$144),0,M676))+IF($F$451=1,IF(AND($F$692=Config!$I$149,$F$693=Config!$I$144),0,M711))+IF($F$452=1,IF(AND($F$730=Config!$I$149,$F$731=Config!$I$144),0,M759))</f>
        <v>0</v>
      </c>
      <c r="N782" s="15">
        <f>IF($F$444=1,0,0)+IF($F$445=1,0,0)+IF($F$446=1,IF(AND($F$515=Config!$I$149,$F$516=Config!$I$144),0,N535))+IF($F$447=1,IF(AND($F$548=Config!$I$149,$F$549=Config!$I$144),0,N574))+IF($F$448=1,IF(AND($F$586=Config!$I$149,$F$587=Config!$I$144),0,N606))+IF($F$449=1,IF(AND($F$618=Config!$I$149,$F$619=Config!$I$144),0,N641))+IF($F$450=1,IF(AND($F$657=Config!$I$149,$F$658=Config!$I$144),0,N676))+IF($F$451=1,IF(AND($F$692=Config!$I$149,$F$693=Config!$I$144),0,N711))+IF($F$452=1,IF(AND($F$730=Config!$I$149,$F$731=Config!$I$144),0,N759))</f>
        <v>0</v>
      </c>
      <c r="O782" s="15">
        <f>IF($F$444=1,0,0)+IF($F$445=1,0,0)+IF($F$446=1,IF(AND($F$515=Config!$I$149,$F$516=Config!$I$144),0,O535))+IF($F$447=1,IF(AND($F$548=Config!$I$149,$F$549=Config!$I$144),0,O574))+IF($F$448=1,IF(AND($F$586=Config!$I$149,$F$587=Config!$I$144),0,O606))+IF($F$449=1,IF(AND($F$618=Config!$I$149,$F$619=Config!$I$144),0,O641))+IF($F$450=1,IF(AND($F$657=Config!$I$149,$F$658=Config!$I$144),0,O676))+IF($F$451=1,IF(AND($F$692=Config!$I$149,$F$693=Config!$I$144),0,O711))+IF($F$452=1,IF(AND($F$730=Config!$I$149,$F$731=Config!$I$144),0,O759))</f>
        <v>0</v>
      </c>
      <c r="P782" s="15">
        <f>IF($F$444=1,0,0)+IF($F$445=1,0,0)+IF($F$446=1,IF(AND($F$515=Config!$I$149,$F$516=Config!$I$144),0,P535))+IF($F$447=1,IF(AND($F$548=Config!$I$149,$F$549=Config!$I$144),0,P574))+IF($F$448=1,IF(AND($F$586=Config!$I$149,$F$587=Config!$I$144),0,P606))+IF($F$449=1,IF(AND($F$618=Config!$I$149,$F$619=Config!$I$144),0,P641))+IF($F$450=1,IF(AND($F$657=Config!$I$149,$F$658=Config!$I$144),0,P676))+IF($F$451=1,IF(AND($F$692=Config!$I$149,$F$693=Config!$I$144),0,P711))+IF($F$452=1,IF(AND($F$730=Config!$I$149,$F$731=Config!$I$144),0,P759))</f>
        <v>0</v>
      </c>
      <c r="Q782" s="15">
        <f>IF($F$444=1,0,0)+IF($F$445=1,0,0)+IF($F$446=1,IF(AND($F$515=Config!$I$149,$F$516=Config!$I$144),0,Q535))+IF($F$447=1,IF(AND($F$548=Config!$I$149,$F$549=Config!$I$144),0,Q574))+IF($F$448=1,IF(AND($F$586=Config!$I$149,$F$587=Config!$I$144),0,Q606))+IF($F$449=1,IF(AND($F$618=Config!$I$149,$F$619=Config!$I$144),0,Q641))+IF($F$450=1,IF(AND($F$657=Config!$I$149,$F$658=Config!$I$144),0,Q676))+IF($F$451=1,IF(AND($F$692=Config!$I$149,$F$693=Config!$I$144),0,Q711))+IF($F$452=1,IF(AND($F$730=Config!$I$149,$F$731=Config!$I$144),0,Q759))</f>
        <v>0</v>
      </c>
      <c r="R782" s="15">
        <f>IF($F$444=1,0,0)+IF($F$445=1,0,0)+IF($F$446=1,IF(AND($F$515=Config!$I$149,$F$516=Config!$I$144),0,R535))+IF($F$447=1,IF(AND($F$548=Config!$I$149,$F$549=Config!$I$144),0,R574))+IF($F$448=1,IF(AND($F$586=Config!$I$149,$F$587=Config!$I$144),0,R606))+IF($F$449=1,IF(AND($F$618=Config!$I$149,$F$619=Config!$I$144),0,R641))+IF($F$450=1,IF(AND($F$657=Config!$I$149,$F$658=Config!$I$144),0,R676))+IF($F$451=1,IF(AND($F$692=Config!$I$149,$F$693=Config!$I$144),0,R711))+IF($F$452=1,IF(AND($F$730=Config!$I$149,$F$731=Config!$I$144),0,R759))</f>
        <v>0</v>
      </c>
      <c r="S782" s="15">
        <f>IF($F$444=1,0,0)+IF($F$445=1,0,0)+IF($F$446=1,IF(AND($F$515=Config!$I$149,$F$516=Config!$I$144),0,S535))+IF($F$447=1,IF(AND($F$548=Config!$I$149,$F$549=Config!$I$144),0,S574))+IF($F$448=1,IF(AND($F$586=Config!$I$149,$F$587=Config!$I$144),0,S606))+IF($F$449=1,IF(AND($F$618=Config!$I$149,$F$619=Config!$I$144),0,S641))+IF($F$450=1,IF(AND($F$657=Config!$I$149,$F$658=Config!$I$144),0,S676))+IF($F$451=1,IF(AND($F$692=Config!$I$149,$F$693=Config!$I$144),0,S711))+IF($F$452=1,IF(AND($F$730=Config!$I$149,$F$731=Config!$I$144),0,S759))</f>
        <v>0</v>
      </c>
      <c r="T782" s="15">
        <f>IF($F$444=1,0,0)+IF($F$445=1,0,0)+IF($F$446=1,IF(AND($F$515=Config!$I$149,$F$516=Config!$I$144),0,T535))+IF($F$447=1,IF(AND($F$548=Config!$I$149,$F$549=Config!$I$144),0,T574))+IF($F$448=1,IF(AND($F$586=Config!$I$149,$F$587=Config!$I$144),0,T606))+IF($F$449=1,IF(AND($F$618=Config!$I$149,$F$619=Config!$I$144),0,T641))+IF($F$450=1,IF(AND($F$657=Config!$I$149,$F$658=Config!$I$144),0,T676))+IF($F$451=1,IF(AND($F$692=Config!$I$149,$F$693=Config!$I$144),0,T711))+IF($F$452=1,IF(AND($F$730=Config!$I$149,$F$731=Config!$I$144),0,T759))</f>
        <v>0</v>
      </c>
      <c r="U782" s="15">
        <f>IF($F$444=1,0,0)+IF($F$445=1,0,0)+IF($F$446=1,IF(AND($F$515=Config!$I$149,$F$516=Config!$I$144),0,U535))+IF($F$447=1,IF(AND($F$548=Config!$I$149,$F$549=Config!$I$144),0,U574))+IF($F$448=1,IF(AND($F$586=Config!$I$149,$F$587=Config!$I$144),0,U606))+IF($F$449=1,IF(AND($F$618=Config!$I$149,$F$619=Config!$I$144),0,U641))+IF($F$450=1,IF(AND($F$657=Config!$I$149,$F$658=Config!$I$144),0,U676))+IF($F$451=1,IF(AND($F$692=Config!$I$149,$F$693=Config!$I$144),0,U711))+IF($F$452=1,IF(AND($F$730=Config!$I$149,$F$731=Config!$I$144),0,U759))</f>
        <v>0</v>
      </c>
      <c r="V782" s="15">
        <f>IF($F$444=1,0,0)+IF($F$445=1,0,0)+IF($F$446=1,IF(AND($F$515=Config!$I$149,$F$516=Config!$I$144),0,V535))+IF($F$447=1,IF(AND($F$548=Config!$I$149,$F$549=Config!$I$144),0,V574))+IF($F$448=1,IF(AND($F$586=Config!$I$149,$F$587=Config!$I$144),0,V606))+IF($F$449=1,IF(AND($F$618=Config!$I$149,$F$619=Config!$I$144),0,V641))+IF($F$450=1,IF(AND($F$657=Config!$I$149,$F$658=Config!$I$144),0,V676))+IF($F$451=1,IF(AND($F$692=Config!$I$149,$F$693=Config!$I$144),0,V711))+IF($F$452=1,IF(AND($F$730=Config!$I$149,$F$731=Config!$I$144),0,V759))</f>
        <v>0</v>
      </c>
      <c r="W782" s="15">
        <f>IF($F$444=1,0,0)+IF($F$445=1,0,0)+IF($F$446=1,IF(AND($F$515=Config!$I$149,$F$516=Config!$I$144),0,W535))+IF($F$447=1,IF(AND($F$548=Config!$I$149,$F$549=Config!$I$144),0,W574))+IF($F$448=1,IF(AND($F$586=Config!$I$149,$F$587=Config!$I$144),0,W606))+IF($F$449=1,IF(AND($F$618=Config!$I$149,$F$619=Config!$I$144),0,W641))+IF($F$450=1,IF(AND($F$657=Config!$I$149,$F$658=Config!$I$144),0,W676))+IF($F$451=1,IF(AND($F$692=Config!$I$149,$F$693=Config!$I$144),0,W711))+IF($F$452=1,IF(AND($F$730=Config!$I$149,$F$731=Config!$I$144),0,W759))</f>
        <v>0</v>
      </c>
      <c r="X782" s="15">
        <f>IF($F$444=1,0,0)+IF($F$445=1,0,0)+IF($F$446=1,IF(AND($F$515=Config!$I$149,$F$516=Config!$I$144),0,X535))+IF($F$447=1,IF(AND($F$548=Config!$I$149,$F$549=Config!$I$144),0,X574))+IF($F$448=1,IF(AND($F$586=Config!$I$149,$F$587=Config!$I$144),0,X606))+IF($F$449=1,IF(AND($F$618=Config!$I$149,$F$619=Config!$I$144),0,X641))+IF($F$450=1,IF(AND($F$657=Config!$I$149,$F$658=Config!$I$144),0,X676))+IF($F$451=1,IF(AND($F$692=Config!$I$149,$F$693=Config!$I$144),0,X711))+IF($F$452=1,IF(AND($F$730=Config!$I$149,$F$731=Config!$I$144),0,X759))</f>
        <v>0</v>
      </c>
      <c r="Y782" s="15">
        <f>IF($F$444=1,0,0)+IF($F$445=1,0,0)+IF($F$446=1,IF(AND($F$515=Config!$I$149,$F$516=Config!$I$144),0,Y535))+IF($F$447=1,IF(AND($F$548=Config!$I$149,$F$549=Config!$I$144),0,Y574))+IF($F$448=1,IF(AND($F$586=Config!$I$149,$F$587=Config!$I$144),0,Y606))+IF($F$449=1,IF(AND($F$618=Config!$I$149,$F$619=Config!$I$144),0,Y641))+IF($F$450=1,IF(AND($F$657=Config!$I$149,$F$658=Config!$I$144),0,Y676))+IF($F$451=1,IF(AND($F$692=Config!$I$149,$F$693=Config!$I$144),0,Y711))+IF($F$452=1,IF(AND($F$730=Config!$I$149,$F$731=Config!$I$144),0,Y759))</f>
        <v>0</v>
      </c>
      <c r="Z782" s="15">
        <f>IF($F$444=1,0,0)+IF($F$445=1,0,0)+IF($F$446=1,IF(AND($F$515=Config!$I$149,$F$516=Config!$I$144),0,Z535))+IF($F$447=1,IF(AND($F$548=Config!$I$149,$F$549=Config!$I$144),0,Z574))+IF($F$448=1,IF(AND($F$586=Config!$I$149,$F$587=Config!$I$144),0,Z606))+IF($F$449=1,IF(AND($F$618=Config!$I$149,$F$619=Config!$I$144),0,Z641))+IF($F$450=1,IF(AND($F$657=Config!$I$149,$F$658=Config!$I$144),0,Z676))+IF($F$451=1,IF(AND($F$692=Config!$I$149,$F$693=Config!$I$144),0,Z711))+IF($F$452=1,IF(AND($F$730=Config!$I$149,$F$731=Config!$I$144),0,Z759))</f>
        <v>0</v>
      </c>
      <c r="AA782" s="15">
        <f>IF($F$444=1,0,0)+IF($F$445=1,0,0)+IF($F$446=1,IF(AND($F$515=Config!$I$149,$F$516=Config!$I$144),0,AA535))+IF($F$447=1,IF(AND($F$548=Config!$I$149,$F$549=Config!$I$144),0,AA574))+IF($F$448=1,IF(AND($F$586=Config!$I$149,$F$587=Config!$I$144),0,AA606))+IF($F$449=1,IF(AND($F$618=Config!$I$149,$F$619=Config!$I$144),0,AA641))+IF($F$450=1,IF(AND($F$657=Config!$I$149,$F$658=Config!$I$144),0,AA676))+IF($F$451=1,IF(AND($F$692=Config!$I$149,$F$693=Config!$I$144),0,AA711))+IF($F$452=1,IF(AND($F$730=Config!$I$149,$F$731=Config!$I$144),0,AA759))</f>
        <v>0</v>
      </c>
      <c r="AB782" s="15">
        <f>IF($F$444=1,0,0)+IF($F$445=1,0,0)+IF($F$446=1,IF(AND($F$515=Config!$I$149,$F$516=Config!$I$144),0,AB535))+IF($F$447=1,IF(AND($F$548=Config!$I$149,$F$549=Config!$I$144),0,AB574))+IF($F$448=1,IF(AND($F$586=Config!$I$149,$F$587=Config!$I$144),0,AB606))+IF($F$449=1,IF(AND($F$618=Config!$I$149,$F$619=Config!$I$144),0,AB641))+IF($F$450=1,IF(AND($F$657=Config!$I$149,$F$658=Config!$I$144),0,AB676))+IF($F$451=1,IF(AND($F$692=Config!$I$149,$F$693=Config!$I$144),0,AB711))+IF($F$452=1,IF(AND($F$730=Config!$I$149,$F$731=Config!$I$144),0,AB759))</f>
        <v>0</v>
      </c>
      <c r="AC782" s="15">
        <f>IF($F$444=1,0,0)+IF($F$445=1,0,0)+IF($F$446=1,IF(AND($F$515=Config!$I$149,$F$516=Config!$I$144),0,AC535))+IF($F$447=1,IF(AND($F$548=Config!$I$149,$F$549=Config!$I$144),0,AC574))+IF($F$448=1,IF(AND($F$586=Config!$I$149,$F$587=Config!$I$144),0,AC606))+IF($F$449=1,IF(AND($F$618=Config!$I$149,$F$619=Config!$I$144),0,AC641))+IF($F$450=1,IF(AND($F$657=Config!$I$149,$F$658=Config!$I$144),0,AC676))+IF($F$451=1,IF(AND($F$692=Config!$I$149,$F$693=Config!$I$144),0,AC711))+IF($F$452=1,IF(AND($F$730=Config!$I$149,$F$731=Config!$I$144),0,AC759))</f>
        <v>0</v>
      </c>
      <c r="AD782" s="15">
        <f>IF($F$444=1,0,0)+IF($F$445=1,0,0)+IF($F$446=1,IF(AND($F$515=Config!$I$149,$F$516=Config!$I$144),0,AD535))+IF($F$447=1,IF(AND($F$548=Config!$I$149,$F$549=Config!$I$144),0,AD574))+IF($F$448=1,IF(AND($F$586=Config!$I$149,$F$587=Config!$I$144),0,AD606))+IF($F$449=1,IF(AND($F$618=Config!$I$149,$F$619=Config!$I$144),0,AD641))+IF($F$450=1,IF(AND($F$657=Config!$I$149,$F$658=Config!$I$144),0,AD676))+IF($F$451=1,IF(AND($F$692=Config!$I$149,$F$693=Config!$I$144),0,AD711))+IF($F$452=1,IF(AND($F$730=Config!$I$149,$F$731=Config!$I$144),0,AD759))</f>
        <v>0</v>
      </c>
      <c r="AE782" s="15">
        <f>IF($F$444=1,0,0)+IF($F$445=1,0,0)+IF($F$446=1,IF(AND($F$515=Config!$I$149,$F$516=Config!$I$144),0,AE535))+IF($F$447=1,IF(AND($F$548=Config!$I$149,$F$549=Config!$I$144),0,AE574))+IF($F$448=1,IF(AND($F$586=Config!$I$149,$F$587=Config!$I$144),0,AE606))+IF($F$449=1,IF(AND($F$618=Config!$I$149,$F$619=Config!$I$144),0,AE641))+IF($F$450=1,IF(AND($F$657=Config!$I$149,$F$658=Config!$I$144),0,AE676))+IF($F$451=1,IF(AND($F$692=Config!$I$149,$F$693=Config!$I$144),0,AE711))+IF($F$452=1,IF(AND($F$730=Config!$I$149,$F$731=Config!$I$144),0,AE759))</f>
        <v>0</v>
      </c>
      <c r="AF782" s="15">
        <f>IF($F$444=1,0,0)+IF($F$445=1,0,0)+IF($F$446=1,IF(AND($F$515=Config!$I$149,$F$516=Config!$I$144),0,AF535))+IF($F$447=1,IF(AND($F$548=Config!$I$149,$F$549=Config!$I$144),0,AF574))+IF($F$448=1,IF(AND($F$586=Config!$I$149,$F$587=Config!$I$144),0,AF606))+IF($F$449=1,IF(AND($F$618=Config!$I$149,$F$619=Config!$I$144),0,AF641))+IF($F$450=1,IF(AND($F$657=Config!$I$149,$F$658=Config!$I$144),0,AF676))+IF($F$451=1,IF(AND($F$692=Config!$I$149,$F$693=Config!$I$144),0,AF711))+IF($F$452=1,IF(AND($F$730=Config!$I$149,$F$731=Config!$I$144),0,AF759))</f>
        <v>0</v>
      </c>
      <c r="AG782" s="15">
        <f>IF($F$444=1,0,0)+IF($F$445=1,0,0)+IF($F$446=1,IF(AND($F$515=Config!$I$149,$F$516=Config!$I$144),0,AG535))+IF($F$447=1,IF(AND($F$548=Config!$I$149,$F$549=Config!$I$144),0,AG574))+IF($F$448=1,IF(AND($F$586=Config!$I$149,$F$587=Config!$I$144),0,AG606))+IF($F$449=1,IF(AND($F$618=Config!$I$149,$F$619=Config!$I$144),0,AG641))+IF($F$450=1,IF(AND($F$657=Config!$I$149,$F$658=Config!$I$144),0,AG676))+IF($F$451=1,IF(AND($F$692=Config!$I$149,$F$693=Config!$I$144),0,AG711))+IF($F$452=1,IF(AND($F$730=Config!$I$149,$F$731=Config!$I$144),0,AG759))</f>
        <v>0</v>
      </c>
      <c r="AH782" s="15">
        <f>IF($F$444=1,0,0)+IF($F$445=1,0,0)+IF($F$446=1,IF(AND($F$515=Config!$I$149,$F$516=Config!$I$144),0,AH535))+IF($F$447=1,IF(AND($F$548=Config!$I$149,$F$549=Config!$I$144),0,AH574))+IF($F$448=1,IF(AND($F$586=Config!$I$149,$F$587=Config!$I$144),0,AH606))+IF($F$449=1,IF(AND($F$618=Config!$I$149,$F$619=Config!$I$144),0,AH641))+IF($F$450=1,IF(AND($F$657=Config!$I$149,$F$658=Config!$I$144),0,AH676))+IF($F$451=1,IF(AND($F$692=Config!$I$149,$F$693=Config!$I$144),0,AH711))+IF($F$452=1,IF(AND($F$730=Config!$I$149,$F$731=Config!$I$144),0,AH759))</f>
        <v>0</v>
      </c>
      <c r="AI782" s="15">
        <f>IF($F$444=1,0,0)+IF($F$445=1,0,0)+IF($F$446=1,IF(AND($F$515=Config!$I$149,$F$516=Config!$I$144),0,AI535))+IF($F$447=1,IF(AND($F$548=Config!$I$149,$F$549=Config!$I$144),0,AI574))+IF($F$448=1,IF(AND($F$586=Config!$I$149,$F$587=Config!$I$144),0,AI606))+IF($F$449=1,IF(AND($F$618=Config!$I$149,$F$619=Config!$I$144),0,AI641))+IF($F$450=1,IF(AND($F$657=Config!$I$149,$F$658=Config!$I$144),0,AI676))+IF($F$451=1,IF(AND($F$692=Config!$I$149,$F$693=Config!$I$144),0,AI711))+IF($F$452=1,IF(AND($F$730=Config!$I$149,$F$731=Config!$I$144),0,AI759))</f>
        <v>0</v>
      </c>
      <c r="AJ782" s="15">
        <f>IF($F$444=1,0,0)+IF($F$445=1,0,0)+IF($F$446=1,IF(AND($F$515=Config!$I$149,$F$516=Config!$I$144),0,AJ535))+IF($F$447=1,IF(AND($F$548=Config!$I$149,$F$549=Config!$I$144),0,AJ574))+IF($F$448=1,IF(AND($F$586=Config!$I$149,$F$587=Config!$I$144),0,AJ606))+IF($F$449=1,IF(AND($F$618=Config!$I$149,$F$619=Config!$I$144),0,AJ641))+IF($F$450=1,IF(AND($F$657=Config!$I$149,$F$658=Config!$I$144),0,AJ676))+IF($F$451=1,IF(AND($F$692=Config!$I$149,$F$693=Config!$I$144),0,AJ711))+IF($F$452=1,IF(AND($F$730=Config!$I$149,$F$731=Config!$I$144),0,AJ759))</f>
        <v>0</v>
      </c>
      <c r="AK782" s="15">
        <f>IF($F$444=1,0,0)+IF($F$445=1,0,0)+IF($F$446=1,IF(AND($F$515=Config!$I$149,$F$516=Config!$I$144),0,AK535))+IF($F$447=1,IF(AND($F$548=Config!$I$149,$F$549=Config!$I$144),0,AK574))+IF($F$448=1,IF(AND($F$586=Config!$I$149,$F$587=Config!$I$144),0,AK606))+IF($F$449=1,IF(AND($F$618=Config!$I$149,$F$619=Config!$I$144),0,AK641))+IF($F$450=1,IF(AND($F$657=Config!$I$149,$F$658=Config!$I$144),0,AK676))+IF($F$451=1,IF(AND($F$692=Config!$I$149,$F$693=Config!$I$144),0,AK711))+IF($F$452=1,IF(AND($F$730=Config!$I$149,$F$731=Config!$I$144),0,AK759))</f>
        <v>0</v>
      </c>
      <c r="AL782" s="15">
        <f>IF($F$444=1,0,0)+IF($F$445=1,0,0)+IF($F$446=1,IF(AND($F$515=Config!$I$149,$F$516=Config!$I$144),0,AL535))+IF($F$447=1,IF(AND($F$548=Config!$I$149,$F$549=Config!$I$144),0,AL574))+IF($F$448=1,IF(AND($F$586=Config!$I$149,$F$587=Config!$I$144),0,AL606))+IF($F$449=1,IF(AND($F$618=Config!$I$149,$F$619=Config!$I$144),0,AL641))+IF($F$450=1,IF(AND($F$657=Config!$I$149,$F$658=Config!$I$144),0,AL676))+IF($F$451=1,IF(AND($F$692=Config!$I$149,$F$693=Config!$I$144),0,AL711))+IF($F$452=1,IF(AND($F$730=Config!$I$149,$F$731=Config!$I$144),0,AL759))</f>
        <v>0</v>
      </c>
      <c r="AM782" s="15">
        <f>IF($F$444=1,0,0)+IF($F$445=1,0,0)+IF($F$446=1,IF(AND($F$515=Config!$I$149,$F$516=Config!$I$144),0,AM535))+IF($F$447=1,IF(AND($F$548=Config!$I$149,$F$549=Config!$I$144),0,AM574))+IF($F$448=1,IF(AND($F$586=Config!$I$149,$F$587=Config!$I$144),0,AM606))+IF($F$449=1,IF(AND($F$618=Config!$I$149,$F$619=Config!$I$144),0,AM641))+IF($F$450=1,IF(AND($F$657=Config!$I$149,$F$658=Config!$I$144),0,AM676))+IF($F$451=1,IF(AND($F$692=Config!$I$149,$F$693=Config!$I$144),0,AM711))+IF($F$452=1,IF(AND($F$730=Config!$I$149,$F$731=Config!$I$144),0,AM759))</f>
        <v>0</v>
      </c>
      <c r="AN782" s="15">
        <f>IF($F$444=1,0,0)+IF($F$445=1,0,0)+IF($F$446=1,IF(AND($F$515=Config!$I$149,$F$516=Config!$I$144),0,AN535))+IF($F$447=1,IF(AND($F$548=Config!$I$149,$F$549=Config!$I$144),0,AN574))+IF($F$448=1,IF(AND($F$586=Config!$I$149,$F$587=Config!$I$144),0,AN606))+IF($F$449=1,IF(AND($F$618=Config!$I$149,$F$619=Config!$I$144),0,AN641))+IF($F$450=1,IF(AND($F$657=Config!$I$149,$F$658=Config!$I$144),0,AN676))+IF($F$451=1,IF(AND($F$692=Config!$I$149,$F$693=Config!$I$144),0,AN711))+IF($F$452=1,IF(AND($F$730=Config!$I$149,$F$731=Config!$I$144),0,AN759))</f>
        <v>0</v>
      </c>
      <c r="AO782" s="15">
        <f>IF($F$444=1,0,0)+IF($F$445=1,0,0)+IF($F$446=1,IF(AND($F$515=Config!$I$149,$F$516=Config!$I$144),0,AO535))+IF($F$447=1,IF(AND($F$548=Config!$I$149,$F$549=Config!$I$144),0,AO574))+IF($F$448=1,IF(AND($F$586=Config!$I$149,$F$587=Config!$I$144),0,AO606))+IF($F$449=1,IF(AND($F$618=Config!$I$149,$F$619=Config!$I$144),0,AO641))+IF($F$450=1,IF(AND($F$657=Config!$I$149,$F$658=Config!$I$144),0,AO676))+IF($F$451=1,IF(AND($F$692=Config!$I$149,$F$693=Config!$I$144),0,AO711))+IF($F$452=1,IF(AND($F$730=Config!$I$149,$F$731=Config!$I$144),0,AO759))</f>
        <v>0</v>
      </c>
      <c r="AP782" s="15">
        <f>IF($F$444=1,0,0)+IF($F$445=1,0,0)+IF($F$446=1,IF(AND($F$515=Config!$I$149,$F$516=Config!$I$144),0,AP535))+IF($F$447=1,IF(AND($F$548=Config!$I$149,$F$549=Config!$I$144),0,AP574))+IF($F$448=1,IF(AND($F$586=Config!$I$149,$F$587=Config!$I$144),0,AP606))+IF($F$449=1,IF(AND($F$618=Config!$I$149,$F$619=Config!$I$144),0,AP641))+IF($F$450=1,IF(AND($F$657=Config!$I$149,$F$658=Config!$I$144),0,AP676))+IF($F$451=1,IF(AND($F$692=Config!$I$149,$F$693=Config!$I$144),0,AP711))+IF($F$452=1,IF(AND($F$730=Config!$I$149,$F$731=Config!$I$144),0,AP759))</f>
        <v>0</v>
      </c>
      <c r="AQ782" s="15">
        <f>IF($F$444=1,0,0)+IF($F$445=1,0,0)+IF($F$446=1,IF(AND($F$515=Config!$I$149,$F$516=Config!$I$144),0,AQ535))+IF($F$447=1,IF(AND($F$548=Config!$I$149,$F$549=Config!$I$144),0,AQ574))+IF($F$448=1,IF(AND($F$586=Config!$I$149,$F$587=Config!$I$144),0,AQ606))+IF($F$449=1,IF(AND($F$618=Config!$I$149,$F$619=Config!$I$144),0,AQ641))+IF($F$450=1,IF(AND($F$657=Config!$I$149,$F$658=Config!$I$144),0,AQ676))+IF($F$451=1,IF(AND($F$692=Config!$I$149,$F$693=Config!$I$144),0,AQ711))+IF($F$452=1,IF(AND($F$730=Config!$I$149,$F$731=Config!$I$144),0,AQ759))</f>
        <v>0</v>
      </c>
      <c r="AR782" s="15">
        <f>IF($F$444=1,0,0)+IF($F$445=1,0,0)+IF($F$446=1,IF(AND($F$515=Config!$I$149,$F$516=Config!$I$144),0,AR535))+IF($F$447=1,IF(AND($F$548=Config!$I$149,$F$549=Config!$I$144),0,AR574))+IF($F$448=1,IF(AND($F$586=Config!$I$149,$F$587=Config!$I$144),0,AR606))+IF($F$449=1,IF(AND($F$618=Config!$I$149,$F$619=Config!$I$144),0,AR641))+IF($F$450=1,IF(AND($F$657=Config!$I$149,$F$658=Config!$I$144),0,AR676))+IF($F$451=1,IF(AND($F$692=Config!$I$149,$F$693=Config!$I$144),0,AR711))+IF($F$452=1,IF(AND($F$730=Config!$I$149,$F$731=Config!$I$144),0,AR759))</f>
        <v>0</v>
      </c>
      <c r="AT782" s="39" t="s">
        <v>167</v>
      </c>
      <c r="AU782" s="39" t="s">
        <v>57</v>
      </c>
      <c r="AV782" s="39" t="s">
        <v>57</v>
      </c>
      <c r="AW782" s="39" t="s">
        <v>57</v>
      </c>
      <c r="AX782" s="39" t="s">
        <v>57</v>
      </c>
      <c r="AY782" s="39" t="s">
        <v>57</v>
      </c>
      <c r="AZ782" s="39" t="s">
        <v>57</v>
      </c>
      <c r="BA782" s="39" t="s">
        <v>57</v>
      </c>
      <c r="BB782" s="39" t="s">
        <v>57</v>
      </c>
      <c r="BC782" s="39" t="s">
        <v>57</v>
      </c>
      <c r="BE782" s="8"/>
      <c r="BF782" s="8"/>
      <c r="BG782" s="8"/>
      <c r="BH782" s="8"/>
      <c r="BI782" s="8"/>
      <c r="BJ782" s="8"/>
      <c r="BK782" s="8"/>
      <c r="BL782" s="8"/>
      <c r="BM782" s="8"/>
      <c r="BN782" s="8"/>
    </row>
    <row r="783" spans="4:66" outlineLevel="1">
      <c r="D783" t="str">
        <f>INDEX($AT783:$BC783,MATCH(General!$F$14,$AT$4:$BC$4,0))</f>
        <v>Preparation costs</v>
      </c>
      <c r="E783" s="11" t="str">
        <f>General!$F$16</f>
        <v>EUR</v>
      </c>
      <c r="F783" s="25">
        <f t="shared" si="790"/>
        <v>0</v>
      </c>
      <c r="I783" s="15">
        <f>IF($F$444=1,0,0)+IF($F$445=1,0,0)+IF($F$446=1,IF(AND($F$515=Config!$I$149,$F$516=Config!$I$144),0,I536))+IF($F$447=1,IF(AND($F$548=Config!$I$149,$F$549=Config!$I$144),0,I575))+IF($F$448=1,IF(AND($F$586=Config!$I$149,$F$587=Config!$I$144),0,I607))+IF($F$449=1,IF(AND($F$618=Config!$I$149,$F$619=Config!$I$144),0,I642))+IF($F$450=1,IF(AND($F$657=Config!$I$149,$F$658=Config!$I$144),0,I677))+IF($F$451=1,IF(AND($F$692=Config!$I$149,$F$693=Config!$I$144),0,I712))+IF($F$452=1,IF(AND($F$730=Config!$I$149,$F$731=Config!$I$144),0,I760))</f>
        <v>0</v>
      </c>
      <c r="J783" s="15">
        <f>IF($F$444=1,0,0)+IF($F$445=1,0,0)+IF($F$446=1,IF(AND($F$515=Config!$I$149,$F$516=Config!$I$144),0,J536))+IF($F$447=1,IF(AND($F$548=Config!$I$149,$F$549=Config!$I$144),0,J575))+IF($F$448=1,IF(AND($F$586=Config!$I$149,$F$587=Config!$I$144),0,J607))+IF($F$449=1,IF(AND($F$618=Config!$I$149,$F$619=Config!$I$144),0,J642))+IF($F$450=1,IF(AND($F$657=Config!$I$149,$F$658=Config!$I$144),0,J677))+IF($F$451=1,IF(AND($F$692=Config!$I$149,$F$693=Config!$I$144),0,J712))+IF($F$452=1,IF(AND($F$730=Config!$I$149,$F$731=Config!$I$144),0,J760))</f>
        <v>0</v>
      </c>
      <c r="K783" s="15">
        <f>IF($F$444=1,0,0)+IF($F$445=1,0,0)+IF($F$446=1,IF(AND($F$515=Config!$I$149,$F$516=Config!$I$144),0,K536))+IF($F$447=1,IF(AND($F$548=Config!$I$149,$F$549=Config!$I$144),0,K575))+IF($F$448=1,IF(AND($F$586=Config!$I$149,$F$587=Config!$I$144),0,K607))+IF($F$449=1,IF(AND($F$618=Config!$I$149,$F$619=Config!$I$144),0,K642))+IF($F$450=1,IF(AND($F$657=Config!$I$149,$F$658=Config!$I$144),0,K677))+IF($F$451=1,IF(AND($F$692=Config!$I$149,$F$693=Config!$I$144),0,K712))+IF($F$452=1,IF(AND($F$730=Config!$I$149,$F$731=Config!$I$144),0,K760))</f>
        <v>0</v>
      </c>
      <c r="L783" s="15">
        <f>IF($F$444=1,0,0)+IF($F$445=1,0,0)+IF($F$446=1,IF(AND($F$515=Config!$I$149,$F$516=Config!$I$144),0,L536))+IF($F$447=1,IF(AND($F$548=Config!$I$149,$F$549=Config!$I$144),0,L575))+IF($F$448=1,IF(AND($F$586=Config!$I$149,$F$587=Config!$I$144),0,L607))+IF($F$449=1,IF(AND($F$618=Config!$I$149,$F$619=Config!$I$144),0,L642))+IF($F$450=1,IF(AND($F$657=Config!$I$149,$F$658=Config!$I$144),0,L677))+IF($F$451=1,IF(AND($F$692=Config!$I$149,$F$693=Config!$I$144),0,L712))+IF($F$452=1,IF(AND($F$730=Config!$I$149,$F$731=Config!$I$144),0,L760))</f>
        <v>0</v>
      </c>
      <c r="M783" s="15">
        <f>IF($F$444=1,0,0)+IF($F$445=1,0,0)+IF($F$446=1,IF(AND($F$515=Config!$I$149,$F$516=Config!$I$144),0,M536))+IF($F$447=1,IF(AND($F$548=Config!$I$149,$F$549=Config!$I$144),0,M575))+IF($F$448=1,IF(AND($F$586=Config!$I$149,$F$587=Config!$I$144),0,M607))+IF($F$449=1,IF(AND($F$618=Config!$I$149,$F$619=Config!$I$144),0,M642))+IF($F$450=1,IF(AND($F$657=Config!$I$149,$F$658=Config!$I$144),0,M677))+IF($F$451=1,IF(AND($F$692=Config!$I$149,$F$693=Config!$I$144),0,M712))+IF($F$452=1,IF(AND($F$730=Config!$I$149,$F$731=Config!$I$144),0,M760))</f>
        <v>0</v>
      </c>
      <c r="N783" s="15">
        <f>IF($F$444=1,0,0)+IF($F$445=1,0,0)+IF($F$446=1,IF(AND($F$515=Config!$I$149,$F$516=Config!$I$144),0,N536))+IF($F$447=1,IF(AND($F$548=Config!$I$149,$F$549=Config!$I$144),0,N575))+IF($F$448=1,IF(AND($F$586=Config!$I$149,$F$587=Config!$I$144),0,N607))+IF($F$449=1,IF(AND($F$618=Config!$I$149,$F$619=Config!$I$144),0,N642))+IF($F$450=1,IF(AND($F$657=Config!$I$149,$F$658=Config!$I$144),0,N677))+IF($F$451=1,IF(AND($F$692=Config!$I$149,$F$693=Config!$I$144),0,N712))+IF($F$452=1,IF(AND($F$730=Config!$I$149,$F$731=Config!$I$144),0,N760))</f>
        <v>0</v>
      </c>
      <c r="O783" s="15">
        <f>IF($F$444=1,0,0)+IF($F$445=1,0,0)+IF($F$446=1,IF(AND($F$515=Config!$I$149,$F$516=Config!$I$144),0,O536))+IF($F$447=1,IF(AND($F$548=Config!$I$149,$F$549=Config!$I$144),0,O575))+IF($F$448=1,IF(AND($F$586=Config!$I$149,$F$587=Config!$I$144),0,O607))+IF($F$449=1,IF(AND($F$618=Config!$I$149,$F$619=Config!$I$144),0,O642))+IF($F$450=1,IF(AND($F$657=Config!$I$149,$F$658=Config!$I$144),0,O677))+IF($F$451=1,IF(AND($F$692=Config!$I$149,$F$693=Config!$I$144),0,O712))+IF($F$452=1,IF(AND($F$730=Config!$I$149,$F$731=Config!$I$144),0,O760))</f>
        <v>0</v>
      </c>
      <c r="P783" s="15">
        <f>IF($F$444=1,0,0)+IF($F$445=1,0,0)+IF($F$446=1,IF(AND($F$515=Config!$I$149,$F$516=Config!$I$144),0,P536))+IF($F$447=1,IF(AND($F$548=Config!$I$149,$F$549=Config!$I$144),0,P575))+IF($F$448=1,IF(AND($F$586=Config!$I$149,$F$587=Config!$I$144),0,P607))+IF($F$449=1,IF(AND($F$618=Config!$I$149,$F$619=Config!$I$144),0,P642))+IF($F$450=1,IF(AND($F$657=Config!$I$149,$F$658=Config!$I$144),0,P677))+IF($F$451=1,IF(AND($F$692=Config!$I$149,$F$693=Config!$I$144),0,P712))+IF($F$452=1,IF(AND($F$730=Config!$I$149,$F$731=Config!$I$144),0,P760))</f>
        <v>0</v>
      </c>
      <c r="Q783" s="15">
        <f>IF($F$444=1,0,0)+IF($F$445=1,0,0)+IF($F$446=1,IF(AND($F$515=Config!$I$149,$F$516=Config!$I$144),0,Q536))+IF($F$447=1,IF(AND($F$548=Config!$I$149,$F$549=Config!$I$144),0,Q575))+IF($F$448=1,IF(AND($F$586=Config!$I$149,$F$587=Config!$I$144),0,Q607))+IF($F$449=1,IF(AND($F$618=Config!$I$149,$F$619=Config!$I$144),0,Q642))+IF($F$450=1,IF(AND($F$657=Config!$I$149,$F$658=Config!$I$144),0,Q677))+IF($F$451=1,IF(AND($F$692=Config!$I$149,$F$693=Config!$I$144),0,Q712))+IF($F$452=1,IF(AND($F$730=Config!$I$149,$F$731=Config!$I$144),0,Q760))</f>
        <v>0</v>
      </c>
      <c r="R783" s="15">
        <f>IF($F$444=1,0,0)+IF($F$445=1,0,0)+IF($F$446=1,IF(AND($F$515=Config!$I$149,$F$516=Config!$I$144),0,R536))+IF($F$447=1,IF(AND($F$548=Config!$I$149,$F$549=Config!$I$144),0,R575))+IF($F$448=1,IF(AND($F$586=Config!$I$149,$F$587=Config!$I$144),0,R607))+IF($F$449=1,IF(AND($F$618=Config!$I$149,$F$619=Config!$I$144),0,R642))+IF($F$450=1,IF(AND($F$657=Config!$I$149,$F$658=Config!$I$144),0,R677))+IF($F$451=1,IF(AND($F$692=Config!$I$149,$F$693=Config!$I$144),0,R712))+IF($F$452=1,IF(AND($F$730=Config!$I$149,$F$731=Config!$I$144),0,R760))</f>
        <v>0</v>
      </c>
      <c r="S783" s="15">
        <f>IF($F$444=1,0,0)+IF($F$445=1,0,0)+IF($F$446=1,IF(AND($F$515=Config!$I$149,$F$516=Config!$I$144),0,S536))+IF($F$447=1,IF(AND($F$548=Config!$I$149,$F$549=Config!$I$144),0,S575))+IF($F$448=1,IF(AND($F$586=Config!$I$149,$F$587=Config!$I$144),0,S607))+IF($F$449=1,IF(AND($F$618=Config!$I$149,$F$619=Config!$I$144),0,S642))+IF($F$450=1,IF(AND($F$657=Config!$I$149,$F$658=Config!$I$144),0,S677))+IF($F$451=1,IF(AND($F$692=Config!$I$149,$F$693=Config!$I$144),0,S712))+IF($F$452=1,IF(AND($F$730=Config!$I$149,$F$731=Config!$I$144),0,S760))</f>
        <v>0</v>
      </c>
      <c r="T783" s="15">
        <f>IF($F$444=1,0,0)+IF($F$445=1,0,0)+IF($F$446=1,IF(AND($F$515=Config!$I$149,$F$516=Config!$I$144),0,T536))+IF($F$447=1,IF(AND($F$548=Config!$I$149,$F$549=Config!$I$144),0,T575))+IF($F$448=1,IF(AND($F$586=Config!$I$149,$F$587=Config!$I$144),0,T607))+IF($F$449=1,IF(AND($F$618=Config!$I$149,$F$619=Config!$I$144),0,T642))+IF($F$450=1,IF(AND($F$657=Config!$I$149,$F$658=Config!$I$144),0,T677))+IF($F$451=1,IF(AND($F$692=Config!$I$149,$F$693=Config!$I$144),0,T712))+IF($F$452=1,IF(AND($F$730=Config!$I$149,$F$731=Config!$I$144),0,T760))</f>
        <v>0</v>
      </c>
      <c r="U783" s="15">
        <f>IF($F$444=1,0,0)+IF($F$445=1,0,0)+IF($F$446=1,IF(AND($F$515=Config!$I$149,$F$516=Config!$I$144),0,U536))+IF($F$447=1,IF(AND($F$548=Config!$I$149,$F$549=Config!$I$144),0,U575))+IF($F$448=1,IF(AND($F$586=Config!$I$149,$F$587=Config!$I$144),0,U607))+IF($F$449=1,IF(AND($F$618=Config!$I$149,$F$619=Config!$I$144),0,U642))+IF($F$450=1,IF(AND($F$657=Config!$I$149,$F$658=Config!$I$144),0,U677))+IF($F$451=1,IF(AND($F$692=Config!$I$149,$F$693=Config!$I$144),0,U712))+IF($F$452=1,IF(AND($F$730=Config!$I$149,$F$731=Config!$I$144),0,U760))</f>
        <v>0</v>
      </c>
      <c r="V783" s="15">
        <f>IF($F$444=1,0,0)+IF($F$445=1,0,0)+IF($F$446=1,IF(AND($F$515=Config!$I$149,$F$516=Config!$I$144),0,V536))+IF($F$447=1,IF(AND($F$548=Config!$I$149,$F$549=Config!$I$144),0,V575))+IF($F$448=1,IF(AND($F$586=Config!$I$149,$F$587=Config!$I$144),0,V607))+IF($F$449=1,IF(AND($F$618=Config!$I$149,$F$619=Config!$I$144),0,V642))+IF($F$450=1,IF(AND($F$657=Config!$I$149,$F$658=Config!$I$144),0,V677))+IF($F$451=1,IF(AND($F$692=Config!$I$149,$F$693=Config!$I$144),0,V712))+IF($F$452=1,IF(AND($F$730=Config!$I$149,$F$731=Config!$I$144),0,V760))</f>
        <v>0</v>
      </c>
      <c r="W783" s="15">
        <f>IF($F$444=1,0,0)+IF($F$445=1,0,0)+IF($F$446=1,IF(AND($F$515=Config!$I$149,$F$516=Config!$I$144),0,W536))+IF($F$447=1,IF(AND($F$548=Config!$I$149,$F$549=Config!$I$144),0,W575))+IF($F$448=1,IF(AND($F$586=Config!$I$149,$F$587=Config!$I$144),0,W607))+IF($F$449=1,IF(AND($F$618=Config!$I$149,$F$619=Config!$I$144),0,W642))+IF($F$450=1,IF(AND($F$657=Config!$I$149,$F$658=Config!$I$144),0,W677))+IF($F$451=1,IF(AND($F$692=Config!$I$149,$F$693=Config!$I$144),0,W712))+IF($F$452=1,IF(AND($F$730=Config!$I$149,$F$731=Config!$I$144),0,W760))</f>
        <v>0</v>
      </c>
      <c r="X783" s="15">
        <f>IF($F$444=1,0,0)+IF($F$445=1,0,0)+IF($F$446=1,IF(AND($F$515=Config!$I$149,$F$516=Config!$I$144),0,X536))+IF($F$447=1,IF(AND($F$548=Config!$I$149,$F$549=Config!$I$144),0,X575))+IF($F$448=1,IF(AND($F$586=Config!$I$149,$F$587=Config!$I$144),0,X607))+IF($F$449=1,IF(AND($F$618=Config!$I$149,$F$619=Config!$I$144),0,X642))+IF($F$450=1,IF(AND($F$657=Config!$I$149,$F$658=Config!$I$144),0,X677))+IF($F$451=1,IF(AND($F$692=Config!$I$149,$F$693=Config!$I$144),0,X712))+IF($F$452=1,IF(AND($F$730=Config!$I$149,$F$731=Config!$I$144),0,X760))</f>
        <v>0</v>
      </c>
      <c r="Y783" s="15">
        <f>IF($F$444=1,0,0)+IF($F$445=1,0,0)+IF($F$446=1,IF(AND($F$515=Config!$I$149,$F$516=Config!$I$144),0,Y536))+IF($F$447=1,IF(AND($F$548=Config!$I$149,$F$549=Config!$I$144),0,Y575))+IF($F$448=1,IF(AND($F$586=Config!$I$149,$F$587=Config!$I$144),0,Y607))+IF($F$449=1,IF(AND($F$618=Config!$I$149,$F$619=Config!$I$144),0,Y642))+IF($F$450=1,IF(AND($F$657=Config!$I$149,$F$658=Config!$I$144),0,Y677))+IF($F$451=1,IF(AND($F$692=Config!$I$149,$F$693=Config!$I$144),0,Y712))+IF($F$452=1,IF(AND($F$730=Config!$I$149,$F$731=Config!$I$144),0,Y760))</f>
        <v>0</v>
      </c>
      <c r="Z783" s="15">
        <f>IF($F$444=1,0,0)+IF($F$445=1,0,0)+IF($F$446=1,IF(AND($F$515=Config!$I$149,$F$516=Config!$I$144),0,Z536))+IF($F$447=1,IF(AND($F$548=Config!$I$149,$F$549=Config!$I$144),0,Z575))+IF($F$448=1,IF(AND($F$586=Config!$I$149,$F$587=Config!$I$144),0,Z607))+IF($F$449=1,IF(AND($F$618=Config!$I$149,$F$619=Config!$I$144),0,Z642))+IF($F$450=1,IF(AND($F$657=Config!$I$149,$F$658=Config!$I$144),0,Z677))+IF($F$451=1,IF(AND($F$692=Config!$I$149,$F$693=Config!$I$144),0,Z712))+IF($F$452=1,IF(AND($F$730=Config!$I$149,$F$731=Config!$I$144),0,Z760))</f>
        <v>0</v>
      </c>
      <c r="AA783" s="15">
        <f>IF($F$444=1,0,0)+IF($F$445=1,0,0)+IF($F$446=1,IF(AND($F$515=Config!$I$149,$F$516=Config!$I$144),0,AA536))+IF($F$447=1,IF(AND($F$548=Config!$I$149,$F$549=Config!$I$144),0,AA575))+IF($F$448=1,IF(AND($F$586=Config!$I$149,$F$587=Config!$I$144),0,AA607))+IF($F$449=1,IF(AND($F$618=Config!$I$149,$F$619=Config!$I$144),0,AA642))+IF($F$450=1,IF(AND($F$657=Config!$I$149,$F$658=Config!$I$144),0,AA677))+IF($F$451=1,IF(AND($F$692=Config!$I$149,$F$693=Config!$I$144),0,AA712))+IF($F$452=1,IF(AND($F$730=Config!$I$149,$F$731=Config!$I$144),0,AA760))</f>
        <v>0</v>
      </c>
      <c r="AB783" s="15">
        <f>IF($F$444=1,0,0)+IF($F$445=1,0,0)+IF($F$446=1,IF(AND($F$515=Config!$I$149,$F$516=Config!$I$144),0,AB536))+IF($F$447=1,IF(AND($F$548=Config!$I$149,$F$549=Config!$I$144),0,AB575))+IF($F$448=1,IF(AND($F$586=Config!$I$149,$F$587=Config!$I$144),0,AB607))+IF($F$449=1,IF(AND($F$618=Config!$I$149,$F$619=Config!$I$144),0,AB642))+IF($F$450=1,IF(AND($F$657=Config!$I$149,$F$658=Config!$I$144),0,AB677))+IF($F$451=1,IF(AND($F$692=Config!$I$149,$F$693=Config!$I$144),0,AB712))+IF($F$452=1,IF(AND($F$730=Config!$I$149,$F$731=Config!$I$144),0,AB760))</f>
        <v>0</v>
      </c>
      <c r="AC783" s="15">
        <f>IF($F$444=1,0,0)+IF($F$445=1,0,0)+IF($F$446=1,IF(AND($F$515=Config!$I$149,$F$516=Config!$I$144),0,AC536))+IF($F$447=1,IF(AND($F$548=Config!$I$149,$F$549=Config!$I$144),0,AC575))+IF($F$448=1,IF(AND($F$586=Config!$I$149,$F$587=Config!$I$144),0,AC607))+IF($F$449=1,IF(AND($F$618=Config!$I$149,$F$619=Config!$I$144),0,AC642))+IF($F$450=1,IF(AND($F$657=Config!$I$149,$F$658=Config!$I$144),0,AC677))+IF($F$451=1,IF(AND($F$692=Config!$I$149,$F$693=Config!$I$144),0,AC712))+IF($F$452=1,IF(AND($F$730=Config!$I$149,$F$731=Config!$I$144),0,AC760))</f>
        <v>0</v>
      </c>
      <c r="AD783" s="15">
        <f>IF($F$444=1,0,0)+IF($F$445=1,0,0)+IF($F$446=1,IF(AND($F$515=Config!$I$149,$F$516=Config!$I$144),0,AD536))+IF($F$447=1,IF(AND($F$548=Config!$I$149,$F$549=Config!$I$144),0,AD575))+IF($F$448=1,IF(AND($F$586=Config!$I$149,$F$587=Config!$I$144),0,AD607))+IF($F$449=1,IF(AND($F$618=Config!$I$149,$F$619=Config!$I$144),0,AD642))+IF($F$450=1,IF(AND($F$657=Config!$I$149,$F$658=Config!$I$144),0,AD677))+IF($F$451=1,IF(AND($F$692=Config!$I$149,$F$693=Config!$I$144),0,AD712))+IF($F$452=1,IF(AND($F$730=Config!$I$149,$F$731=Config!$I$144),0,AD760))</f>
        <v>0</v>
      </c>
      <c r="AE783" s="15">
        <f>IF($F$444=1,0,0)+IF($F$445=1,0,0)+IF($F$446=1,IF(AND($F$515=Config!$I$149,$F$516=Config!$I$144),0,AE536))+IF($F$447=1,IF(AND($F$548=Config!$I$149,$F$549=Config!$I$144),0,AE575))+IF($F$448=1,IF(AND($F$586=Config!$I$149,$F$587=Config!$I$144),0,AE607))+IF($F$449=1,IF(AND($F$618=Config!$I$149,$F$619=Config!$I$144),0,AE642))+IF($F$450=1,IF(AND($F$657=Config!$I$149,$F$658=Config!$I$144),0,AE677))+IF($F$451=1,IF(AND($F$692=Config!$I$149,$F$693=Config!$I$144),0,AE712))+IF($F$452=1,IF(AND($F$730=Config!$I$149,$F$731=Config!$I$144),0,AE760))</f>
        <v>0</v>
      </c>
      <c r="AF783" s="15">
        <f>IF($F$444=1,0,0)+IF($F$445=1,0,0)+IF($F$446=1,IF(AND($F$515=Config!$I$149,$F$516=Config!$I$144),0,AF536))+IF($F$447=1,IF(AND($F$548=Config!$I$149,$F$549=Config!$I$144),0,AF575))+IF($F$448=1,IF(AND($F$586=Config!$I$149,$F$587=Config!$I$144),0,AF607))+IF($F$449=1,IF(AND($F$618=Config!$I$149,$F$619=Config!$I$144),0,AF642))+IF($F$450=1,IF(AND($F$657=Config!$I$149,$F$658=Config!$I$144),0,AF677))+IF($F$451=1,IF(AND($F$692=Config!$I$149,$F$693=Config!$I$144),0,AF712))+IF($F$452=1,IF(AND($F$730=Config!$I$149,$F$731=Config!$I$144),0,AF760))</f>
        <v>0</v>
      </c>
      <c r="AG783" s="15">
        <f>IF($F$444=1,0,0)+IF($F$445=1,0,0)+IF($F$446=1,IF(AND($F$515=Config!$I$149,$F$516=Config!$I$144),0,AG536))+IF($F$447=1,IF(AND($F$548=Config!$I$149,$F$549=Config!$I$144),0,AG575))+IF($F$448=1,IF(AND($F$586=Config!$I$149,$F$587=Config!$I$144),0,AG607))+IF($F$449=1,IF(AND($F$618=Config!$I$149,$F$619=Config!$I$144),0,AG642))+IF($F$450=1,IF(AND($F$657=Config!$I$149,$F$658=Config!$I$144),0,AG677))+IF($F$451=1,IF(AND($F$692=Config!$I$149,$F$693=Config!$I$144),0,AG712))+IF($F$452=1,IF(AND($F$730=Config!$I$149,$F$731=Config!$I$144),0,AG760))</f>
        <v>0</v>
      </c>
      <c r="AH783" s="15">
        <f>IF($F$444=1,0,0)+IF($F$445=1,0,0)+IF($F$446=1,IF(AND($F$515=Config!$I$149,$F$516=Config!$I$144),0,AH536))+IF($F$447=1,IF(AND($F$548=Config!$I$149,$F$549=Config!$I$144),0,AH575))+IF($F$448=1,IF(AND($F$586=Config!$I$149,$F$587=Config!$I$144),0,AH607))+IF($F$449=1,IF(AND($F$618=Config!$I$149,$F$619=Config!$I$144),0,AH642))+IF($F$450=1,IF(AND($F$657=Config!$I$149,$F$658=Config!$I$144),0,AH677))+IF($F$451=1,IF(AND($F$692=Config!$I$149,$F$693=Config!$I$144),0,AH712))+IF($F$452=1,IF(AND($F$730=Config!$I$149,$F$731=Config!$I$144),0,AH760))</f>
        <v>0</v>
      </c>
      <c r="AI783" s="15">
        <f>IF($F$444=1,0,0)+IF($F$445=1,0,0)+IF($F$446=1,IF(AND($F$515=Config!$I$149,$F$516=Config!$I$144),0,AI536))+IF($F$447=1,IF(AND($F$548=Config!$I$149,$F$549=Config!$I$144),0,AI575))+IF($F$448=1,IF(AND($F$586=Config!$I$149,$F$587=Config!$I$144),0,AI607))+IF($F$449=1,IF(AND($F$618=Config!$I$149,$F$619=Config!$I$144),0,AI642))+IF($F$450=1,IF(AND($F$657=Config!$I$149,$F$658=Config!$I$144),0,AI677))+IF($F$451=1,IF(AND($F$692=Config!$I$149,$F$693=Config!$I$144),0,AI712))+IF($F$452=1,IF(AND($F$730=Config!$I$149,$F$731=Config!$I$144),0,AI760))</f>
        <v>0</v>
      </c>
      <c r="AJ783" s="15">
        <f>IF($F$444=1,0,0)+IF($F$445=1,0,0)+IF($F$446=1,IF(AND($F$515=Config!$I$149,$F$516=Config!$I$144),0,AJ536))+IF($F$447=1,IF(AND($F$548=Config!$I$149,$F$549=Config!$I$144),0,AJ575))+IF($F$448=1,IF(AND($F$586=Config!$I$149,$F$587=Config!$I$144),0,AJ607))+IF($F$449=1,IF(AND($F$618=Config!$I$149,$F$619=Config!$I$144),0,AJ642))+IF($F$450=1,IF(AND($F$657=Config!$I$149,$F$658=Config!$I$144),0,AJ677))+IF($F$451=1,IF(AND($F$692=Config!$I$149,$F$693=Config!$I$144),0,AJ712))+IF($F$452=1,IF(AND($F$730=Config!$I$149,$F$731=Config!$I$144),0,AJ760))</f>
        <v>0</v>
      </c>
      <c r="AK783" s="15">
        <f>IF($F$444=1,0,0)+IF($F$445=1,0,0)+IF($F$446=1,IF(AND($F$515=Config!$I$149,$F$516=Config!$I$144),0,AK536))+IF($F$447=1,IF(AND($F$548=Config!$I$149,$F$549=Config!$I$144),0,AK575))+IF($F$448=1,IF(AND($F$586=Config!$I$149,$F$587=Config!$I$144),0,AK607))+IF($F$449=1,IF(AND($F$618=Config!$I$149,$F$619=Config!$I$144),0,AK642))+IF($F$450=1,IF(AND($F$657=Config!$I$149,$F$658=Config!$I$144),0,AK677))+IF($F$451=1,IF(AND($F$692=Config!$I$149,$F$693=Config!$I$144),0,AK712))+IF($F$452=1,IF(AND($F$730=Config!$I$149,$F$731=Config!$I$144),0,AK760))</f>
        <v>0</v>
      </c>
      <c r="AL783" s="15">
        <f>IF($F$444=1,0,0)+IF($F$445=1,0,0)+IF($F$446=1,IF(AND($F$515=Config!$I$149,$F$516=Config!$I$144),0,AL536))+IF($F$447=1,IF(AND($F$548=Config!$I$149,$F$549=Config!$I$144),0,AL575))+IF($F$448=1,IF(AND($F$586=Config!$I$149,$F$587=Config!$I$144),0,AL607))+IF($F$449=1,IF(AND($F$618=Config!$I$149,$F$619=Config!$I$144),0,AL642))+IF($F$450=1,IF(AND($F$657=Config!$I$149,$F$658=Config!$I$144),0,AL677))+IF($F$451=1,IF(AND($F$692=Config!$I$149,$F$693=Config!$I$144),0,AL712))+IF($F$452=1,IF(AND($F$730=Config!$I$149,$F$731=Config!$I$144),0,AL760))</f>
        <v>0</v>
      </c>
      <c r="AM783" s="15">
        <f>IF($F$444=1,0,0)+IF($F$445=1,0,0)+IF($F$446=1,IF(AND($F$515=Config!$I$149,$F$516=Config!$I$144),0,AM536))+IF($F$447=1,IF(AND($F$548=Config!$I$149,$F$549=Config!$I$144),0,AM575))+IF($F$448=1,IF(AND($F$586=Config!$I$149,$F$587=Config!$I$144),0,AM607))+IF($F$449=1,IF(AND($F$618=Config!$I$149,$F$619=Config!$I$144),0,AM642))+IF($F$450=1,IF(AND($F$657=Config!$I$149,$F$658=Config!$I$144),0,AM677))+IF($F$451=1,IF(AND($F$692=Config!$I$149,$F$693=Config!$I$144),0,AM712))+IF($F$452=1,IF(AND($F$730=Config!$I$149,$F$731=Config!$I$144),0,AM760))</f>
        <v>0</v>
      </c>
      <c r="AN783" s="15">
        <f>IF($F$444=1,0,0)+IF($F$445=1,0,0)+IF($F$446=1,IF(AND($F$515=Config!$I$149,$F$516=Config!$I$144),0,AN536))+IF($F$447=1,IF(AND($F$548=Config!$I$149,$F$549=Config!$I$144),0,AN575))+IF($F$448=1,IF(AND($F$586=Config!$I$149,$F$587=Config!$I$144),0,AN607))+IF($F$449=1,IF(AND($F$618=Config!$I$149,$F$619=Config!$I$144),0,AN642))+IF($F$450=1,IF(AND($F$657=Config!$I$149,$F$658=Config!$I$144),0,AN677))+IF($F$451=1,IF(AND($F$692=Config!$I$149,$F$693=Config!$I$144),0,AN712))+IF($F$452=1,IF(AND($F$730=Config!$I$149,$F$731=Config!$I$144),0,AN760))</f>
        <v>0</v>
      </c>
      <c r="AO783" s="15">
        <f>IF($F$444=1,0,0)+IF($F$445=1,0,0)+IF($F$446=1,IF(AND($F$515=Config!$I$149,$F$516=Config!$I$144),0,AO536))+IF($F$447=1,IF(AND($F$548=Config!$I$149,$F$549=Config!$I$144),0,AO575))+IF($F$448=1,IF(AND($F$586=Config!$I$149,$F$587=Config!$I$144),0,AO607))+IF($F$449=1,IF(AND($F$618=Config!$I$149,$F$619=Config!$I$144),0,AO642))+IF($F$450=1,IF(AND($F$657=Config!$I$149,$F$658=Config!$I$144),0,AO677))+IF($F$451=1,IF(AND($F$692=Config!$I$149,$F$693=Config!$I$144),0,AO712))+IF($F$452=1,IF(AND($F$730=Config!$I$149,$F$731=Config!$I$144),0,AO760))</f>
        <v>0</v>
      </c>
      <c r="AP783" s="15">
        <f>IF($F$444=1,0,0)+IF($F$445=1,0,0)+IF($F$446=1,IF(AND($F$515=Config!$I$149,$F$516=Config!$I$144),0,AP536))+IF($F$447=1,IF(AND($F$548=Config!$I$149,$F$549=Config!$I$144),0,AP575))+IF($F$448=1,IF(AND($F$586=Config!$I$149,$F$587=Config!$I$144),0,AP607))+IF($F$449=1,IF(AND($F$618=Config!$I$149,$F$619=Config!$I$144),0,AP642))+IF($F$450=1,IF(AND($F$657=Config!$I$149,$F$658=Config!$I$144),0,AP677))+IF($F$451=1,IF(AND($F$692=Config!$I$149,$F$693=Config!$I$144),0,AP712))+IF($F$452=1,IF(AND($F$730=Config!$I$149,$F$731=Config!$I$144),0,AP760))</f>
        <v>0</v>
      </c>
      <c r="AQ783" s="15">
        <f>IF($F$444=1,0,0)+IF($F$445=1,0,0)+IF($F$446=1,IF(AND($F$515=Config!$I$149,$F$516=Config!$I$144),0,AQ536))+IF($F$447=1,IF(AND($F$548=Config!$I$149,$F$549=Config!$I$144),0,AQ575))+IF($F$448=1,IF(AND($F$586=Config!$I$149,$F$587=Config!$I$144),0,AQ607))+IF($F$449=1,IF(AND($F$618=Config!$I$149,$F$619=Config!$I$144),0,AQ642))+IF($F$450=1,IF(AND($F$657=Config!$I$149,$F$658=Config!$I$144),0,AQ677))+IF($F$451=1,IF(AND($F$692=Config!$I$149,$F$693=Config!$I$144),0,AQ712))+IF($F$452=1,IF(AND($F$730=Config!$I$149,$F$731=Config!$I$144),0,AQ760))</f>
        <v>0</v>
      </c>
      <c r="AR783" s="15">
        <f>IF($F$444=1,0,0)+IF($F$445=1,0,0)+IF($F$446=1,IF(AND($F$515=Config!$I$149,$F$516=Config!$I$144),0,AR536))+IF($F$447=1,IF(AND($F$548=Config!$I$149,$F$549=Config!$I$144),0,AR575))+IF($F$448=1,IF(AND($F$586=Config!$I$149,$F$587=Config!$I$144),0,AR607))+IF($F$449=1,IF(AND($F$618=Config!$I$149,$F$619=Config!$I$144),0,AR642))+IF($F$450=1,IF(AND($F$657=Config!$I$149,$F$658=Config!$I$144),0,AR677))+IF($F$451=1,IF(AND($F$692=Config!$I$149,$F$693=Config!$I$144),0,AR712))+IF($F$452=1,IF(AND($F$730=Config!$I$149,$F$731=Config!$I$144),0,AR760))</f>
        <v>0</v>
      </c>
      <c r="AT783" s="39" t="s">
        <v>168</v>
      </c>
      <c r="AU783" s="39" t="s">
        <v>57</v>
      </c>
      <c r="AV783" s="39" t="s">
        <v>57</v>
      </c>
      <c r="AW783" s="39" t="s">
        <v>57</v>
      </c>
      <c r="AX783" s="39" t="s">
        <v>57</v>
      </c>
      <c r="AY783" s="39" t="s">
        <v>57</v>
      </c>
      <c r="AZ783" s="39" t="s">
        <v>57</v>
      </c>
      <c r="BA783" s="39" t="s">
        <v>57</v>
      </c>
      <c r="BB783" s="39" t="s">
        <v>57</v>
      </c>
      <c r="BC783" s="39" t="s">
        <v>57</v>
      </c>
      <c r="BE783" s="8"/>
      <c r="BF783" s="8"/>
      <c r="BG783" s="8"/>
      <c r="BH783" s="8"/>
      <c r="BI783" s="8"/>
      <c r="BJ783" s="8"/>
      <c r="BK783" s="8"/>
      <c r="BL783" s="8"/>
      <c r="BM783" s="8"/>
      <c r="BN783" s="8"/>
    </row>
    <row r="784" spans="4:66" outlineLevel="1">
      <c r="D784" t="str">
        <f>INDEX($AT784:$BC784,MATCH(General!$F$14,$AT$4:$BC$4,0))</f>
        <v>Other financial costs</v>
      </c>
      <c r="E784" s="11" t="str">
        <f>General!$F$16</f>
        <v>EUR</v>
      </c>
      <c r="F784" s="25">
        <f t="shared" si="790"/>
        <v>0</v>
      </c>
      <c r="I784" s="15">
        <f>IF($F$444=1,0,0)+IF($F$445=1,0,0)+IF($F$446=1,IF(AND($F$515=Config!$I$149,$F$516=Config!$I$144),0,I537))+IF($F$447=1,IF(AND($F$548=Config!$I$149,$F$549=Config!$I$144),0,I576))+IF($F$448=1,IF(AND($F$586=Config!$I$149,$F$587=Config!$I$144),0,I608))+IF($F$449=1,IF(AND($F$618=Config!$I$149,$F$619=Config!$I$144),0,I643))+IF($F$450=1,IF(AND($F$657=Config!$I$149,$F$658=Config!$I$144),0,I678))+IF($F$451=1,IF(AND($F$692=Config!$I$149,$F$693=Config!$I$144),0,I713))+IF($F$452=1,IF(AND($F$730=Config!$I$149,$F$731=Config!$I$144),0,I761))</f>
        <v>0</v>
      </c>
      <c r="J784" s="15">
        <f>IF($F$444=1,0,0)+IF($F$445=1,0,0)+IF($F$446=1,IF(AND($F$515=Config!$I$149,$F$516=Config!$I$144),0,J537))+IF($F$447=1,IF(AND($F$548=Config!$I$149,$F$549=Config!$I$144),0,J576))+IF($F$448=1,IF(AND($F$586=Config!$I$149,$F$587=Config!$I$144),0,J608))+IF($F$449=1,IF(AND($F$618=Config!$I$149,$F$619=Config!$I$144),0,J643))+IF($F$450=1,IF(AND($F$657=Config!$I$149,$F$658=Config!$I$144),0,J678))+IF($F$451=1,IF(AND($F$692=Config!$I$149,$F$693=Config!$I$144),0,J713))+IF($F$452=1,IF(AND($F$730=Config!$I$149,$F$731=Config!$I$144),0,J761))</f>
        <v>0</v>
      </c>
      <c r="K784" s="15">
        <f>IF($F$444=1,0,0)+IF($F$445=1,0,0)+IF($F$446=1,IF(AND($F$515=Config!$I$149,$F$516=Config!$I$144),0,K537))+IF($F$447=1,IF(AND($F$548=Config!$I$149,$F$549=Config!$I$144),0,K576))+IF($F$448=1,IF(AND($F$586=Config!$I$149,$F$587=Config!$I$144),0,K608))+IF($F$449=1,IF(AND($F$618=Config!$I$149,$F$619=Config!$I$144),0,K643))+IF($F$450=1,IF(AND($F$657=Config!$I$149,$F$658=Config!$I$144),0,K678))+IF($F$451=1,IF(AND($F$692=Config!$I$149,$F$693=Config!$I$144),0,K713))+IF($F$452=1,IF(AND($F$730=Config!$I$149,$F$731=Config!$I$144),0,K761))</f>
        <v>0</v>
      </c>
      <c r="L784" s="15">
        <f>IF($F$444=1,0,0)+IF($F$445=1,0,0)+IF($F$446=1,IF(AND($F$515=Config!$I$149,$F$516=Config!$I$144),0,L537))+IF($F$447=1,IF(AND($F$548=Config!$I$149,$F$549=Config!$I$144),0,L576))+IF($F$448=1,IF(AND($F$586=Config!$I$149,$F$587=Config!$I$144),0,L608))+IF($F$449=1,IF(AND($F$618=Config!$I$149,$F$619=Config!$I$144),0,L643))+IF($F$450=1,IF(AND($F$657=Config!$I$149,$F$658=Config!$I$144),0,L678))+IF($F$451=1,IF(AND($F$692=Config!$I$149,$F$693=Config!$I$144),0,L713))+IF($F$452=1,IF(AND($F$730=Config!$I$149,$F$731=Config!$I$144),0,L761))</f>
        <v>0</v>
      </c>
      <c r="M784" s="15">
        <f>IF($F$444=1,0,0)+IF($F$445=1,0,0)+IF($F$446=1,IF(AND($F$515=Config!$I$149,$F$516=Config!$I$144),0,M537))+IF($F$447=1,IF(AND($F$548=Config!$I$149,$F$549=Config!$I$144),0,M576))+IF($F$448=1,IF(AND($F$586=Config!$I$149,$F$587=Config!$I$144),0,M608))+IF($F$449=1,IF(AND($F$618=Config!$I$149,$F$619=Config!$I$144),0,M643))+IF($F$450=1,IF(AND($F$657=Config!$I$149,$F$658=Config!$I$144),0,M678))+IF($F$451=1,IF(AND($F$692=Config!$I$149,$F$693=Config!$I$144),0,M713))+IF($F$452=1,IF(AND($F$730=Config!$I$149,$F$731=Config!$I$144),0,M761))</f>
        <v>0</v>
      </c>
      <c r="N784" s="15">
        <f>IF($F$444=1,0,0)+IF($F$445=1,0,0)+IF($F$446=1,IF(AND($F$515=Config!$I$149,$F$516=Config!$I$144),0,N537))+IF($F$447=1,IF(AND($F$548=Config!$I$149,$F$549=Config!$I$144),0,N576))+IF($F$448=1,IF(AND($F$586=Config!$I$149,$F$587=Config!$I$144),0,N608))+IF($F$449=1,IF(AND($F$618=Config!$I$149,$F$619=Config!$I$144),0,N643))+IF($F$450=1,IF(AND($F$657=Config!$I$149,$F$658=Config!$I$144),0,N678))+IF($F$451=1,IF(AND($F$692=Config!$I$149,$F$693=Config!$I$144),0,N713))+IF($F$452=1,IF(AND($F$730=Config!$I$149,$F$731=Config!$I$144),0,N761))</f>
        <v>0</v>
      </c>
      <c r="O784" s="15">
        <f>IF($F$444=1,0,0)+IF($F$445=1,0,0)+IF($F$446=1,IF(AND($F$515=Config!$I$149,$F$516=Config!$I$144),0,O537))+IF($F$447=1,IF(AND($F$548=Config!$I$149,$F$549=Config!$I$144),0,O576))+IF($F$448=1,IF(AND($F$586=Config!$I$149,$F$587=Config!$I$144),0,O608))+IF($F$449=1,IF(AND($F$618=Config!$I$149,$F$619=Config!$I$144),0,O643))+IF($F$450=1,IF(AND($F$657=Config!$I$149,$F$658=Config!$I$144),0,O678))+IF($F$451=1,IF(AND($F$692=Config!$I$149,$F$693=Config!$I$144),0,O713))+IF($F$452=1,IF(AND($F$730=Config!$I$149,$F$731=Config!$I$144),0,O761))</f>
        <v>0</v>
      </c>
      <c r="P784" s="15">
        <f>IF($F$444=1,0,0)+IF($F$445=1,0,0)+IF($F$446=1,IF(AND($F$515=Config!$I$149,$F$516=Config!$I$144),0,P537))+IF($F$447=1,IF(AND($F$548=Config!$I$149,$F$549=Config!$I$144),0,P576))+IF($F$448=1,IF(AND($F$586=Config!$I$149,$F$587=Config!$I$144),0,P608))+IF($F$449=1,IF(AND($F$618=Config!$I$149,$F$619=Config!$I$144),0,P643))+IF($F$450=1,IF(AND($F$657=Config!$I$149,$F$658=Config!$I$144),0,P678))+IF($F$451=1,IF(AND($F$692=Config!$I$149,$F$693=Config!$I$144),0,P713))+IF($F$452=1,IF(AND($F$730=Config!$I$149,$F$731=Config!$I$144),0,P761))</f>
        <v>0</v>
      </c>
      <c r="Q784" s="15">
        <f>IF($F$444=1,0,0)+IF($F$445=1,0,0)+IF($F$446=1,IF(AND($F$515=Config!$I$149,$F$516=Config!$I$144),0,Q537))+IF($F$447=1,IF(AND($F$548=Config!$I$149,$F$549=Config!$I$144),0,Q576))+IF($F$448=1,IF(AND($F$586=Config!$I$149,$F$587=Config!$I$144),0,Q608))+IF($F$449=1,IF(AND($F$618=Config!$I$149,$F$619=Config!$I$144),0,Q643))+IF($F$450=1,IF(AND($F$657=Config!$I$149,$F$658=Config!$I$144),0,Q678))+IF($F$451=1,IF(AND($F$692=Config!$I$149,$F$693=Config!$I$144),0,Q713))+IF($F$452=1,IF(AND($F$730=Config!$I$149,$F$731=Config!$I$144),0,Q761))</f>
        <v>0</v>
      </c>
      <c r="R784" s="15">
        <f>IF($F$444=1,0,0)+IF($F$445=1,0,0)+IF($F$446=1,IF(AND($F$515=Config!$I$149,$F$516=Config!$I$144),0,R537))+IF($F$447=1,IF(AND($F$548=Config!$I$149,$F$549=Config!$I$144),0,R576))+IF($F$448=1,IF(AND($F$586=Config!$I$149,$F$587=Config!$I$144),0,R608))+IF($F$449=1,IF(AND($F$618=Config!$I$149,$F$619=Config!$I$144),0,R643))+IF($F$450=1,IF(AND($F$657=Config!$I$149,$F$658=Config!$I$144),0,R678))+IF($F$451=1,IF(AND($F$692=Config!$I$149,$F$693=Config!$I$144),0,R713))+IF($F$452=1,IF(AND($F$730=Config!$I$149,$F$731=Config!$I$144),0,R761))</f>
        <v>0</v>
      </c>
      <c r="S784" s="15">
        <f>IF($F$444=1,0,0)+IF($F$445=1,0,0)+IF($F$446=1,IF(AND($F$515=Config!$I$149,$F$516=Config!$I$144),0,S537))+IF($F$447=1,IF(AND($F$548=Config!$I$149,$F$549=Config!$I$144),0,S576))+IF($F$448=1,IF(AND($F$586=Config!$I$149,$F$587=Config!$I$144),0,S608))+IF($F$449=1,IF(AND($F$618=Config!$I$149,$F$619=Config!$I$144),0,S643))+IF($F$450=1,IF(AND($F$657=Config!$I$149,$F$658=Config!$I$144),0,S678))+IF($F$451=1,IF(AND($F$692=Config!$I$149,$F$693=Config!$I$144),0,S713))+IF($F$452=1,IF(AND($F$730=Config!$I$149,$F$731=Config!$I$144),0,S761))</f>
        <v>0</v>
      </c>
      <c r="T784" s="15">
        <f>IF($F$444=1,0,0)+IF($F$445=1,0,0)+IF($F$446=1,IF(AND($F$515=Config!$I$149,$F$516=Config!$I$144),0,T537))+IF($F$447=1,IF(AND($F$548=Config!$I$149,$F$549=Config!$I$144),0,T576))+IF($F$448=1,IF(AND($F$586=Config!$I$149,$F$587=Config!$I$144),0,T608))+IF($F$449=1,IF(AND($F$618=Config!$I$149,$F$619=Config!$I$144),0,T643))+IF($F$450=1,IF(AND($F$657=Config!$I$149,$F$658=Config!$I$144),0,T678))+IF($F$451=1,IF(AND($F$692=Config!$I$149,$F$693=Config!$I$144),0,T713))+IF($F$452=1,IF(AND($F$730=Config!$I$149,$F$731=Config!$I$144),0,T761))</f>
        <v>0</v>
      </c>
      <c r="U784" s="15">
        <f>IF($F$444=1,0,0)+IF($F$445=1,0,0)+IF($F$446=1,IF(AND($F$515=Config!$I$149,$F$516=Config!$I$144),0,U537))+IF($F$447=1,IF(AND($F$548=Config!$I$149,$F$549=Config!$I$144),0,U576))+IF($F$448=1,IF(AND($F$586=Config!$I$149,$F$587=Config!$I$144),0,U608))+IF($F$449=1,IF(AND($F$618=Config!$I$149,$F$619=Config!$I$144),0,U643))+IF($F$450=1,IF(AND($F$657=Config!$I$149,$F$658=Config!$I$144),0,U678))+IF($F$451=1,IF(AND($F$692=Config!$I$149,$F$693=Config!$I$144),0,U713))+IF($F$452=1,IF(AND($F$730=Config!$I$149,$F$731=Config!$I$144),0,U761))</f>
        <v>0</v>
      </c>
      <c r="V784" s="15">
        <f>IF($F$444=1,0,0)+IF($F$445=1,0,0)+IF($F$446=1,IF(AND($F$515=Config!$I$149,$F$516=Config!$I$144),0,V537))+IF($F$447=1,IF(AND($F$548=Config!$I$149,$F$549=Config!$I$144),0,V576))+IF($F$448=1,IF(AND($F$586=Config!$I$149,$F$587=Config!$I$144),0,V608))+IF($F$449=1,IF(AND($F$618=Config!$I$149,$F$619=Config!$I$144),0,V643))+IF($F$450=1,IF(AND($F$657=Config!$I$149,$F$658=Config!$I$144),0,V678))+IF($F$451=1,IF(AND($F$692=Config!$I$149,$F$693=Config!$I$144),0,V713))+IF($F$452=1,IF(AND($F$730=Config!$I$149,$F$731=Config!$I$144),0,V761))</f>
        <v>0</v>
      </c>
      <c r="W784" s="15">
        <f>IF($F$444=1,0,0)+IF($F$445=1,0,0)+IF($F$446=1,IF(AND($F$515=Config!$I$149,$F$516=Config!$I$144),0,W537))+IF($F$447=1,IF(AND($F$548=Config!$I$149,$F$549=Config!$I$144),0,W576))+IF($F$448=1,IF(AND($F$586=Config!$I$149,$F$587=Config!$I$144),0,W608))+IF($F$449=1,IF(AND($F$618=Config!$I$149,$F$619=Config!$I$144),0,W643))+IF($F$450=1,IF(AND($F$657=Config!$I$149,$F$658=Config!$I$144),0,W678))+IF($F$451=1,IF(AND($F$692=Config!$I$149,$F$693=Config!$I$144),0,W713))+IF($F$452=1,IF(AND($F$730=Config!$I$149,$F$731=Config!$I$144),0,W761))</f>
        <v>0</v>
      </c>
      <c r="X784" s="15">
        <f>IF($F$444=1,0,0)+IF($F$445=1,0,0)+IF($F$446=1,IF(AND($F$515=Config!$I$149,$F$516=Config!$I$144),0,X537))+IF($F$447=1,IF(AND($F$548=Config!$I$149,$F$549=Config!$I$144),0,X576))+IF($F$448=1,IF(AND($F$586=Config!$I$149,$F$587=Config!$I$144),0,X608))+IF($F$449=1,IF(AND($F$618=Config!$I$149,$F$619=Config!$I$144),0,X643))+IF($F$450=1,IF(AND($F$657=Config!$I$149,$F$658=Config!$I$144),0,X678))+IF($F$451=1,IF(AND($F$692=Config!$I$149,$F$693=Config!$I$144),0,X713))+IF($F$452=1,IF(AND($F$730=Config!$I$149,$F$731=Config!$I$144),0,X761))</f>
        <v>0</v>
      </c>
      <c r="Y784" s="15">
        <f>IF($F$444=1,0,0)+IF($F$445=1,0,0)+IF($F$446=1,IF(AND($F$515=Config!$I$149,$F$516=Config!$I$144),0,Y537))+IF($F$447=1,IF(AND($F$548=Config!$I$149,$F$549=Config!$I$144),0,Y576))+IF($F$448=1,IF(AND($F$586=Config!$I$149,$F$587=Config!$I$144),0,Y608))+IF($F$449=1,IF(AND($F$618=Config!$I$149,$F$619=Config!$I$144),0,Y643))+IF($F$450=1,IF(AND($F$657=Config!$I$149,$F$658=Config!$I$144),0,Y678))+IF($F$451=1,IF(AND($F$692=Config!$I$149,$F$693=Config!$I$144),0,Y713))+IF($F$452=1,IF(AND($F$730=Config!$I$149,$F$731=Config!$I$144),0,Y761))</f>
        <v>0</v>
      </c>
      <c r="Z784" s="15">
        <f>IF($F$444=1,0,0)+IF($F$445=1,0,0)+IF($F$446=1,IF(AND($F$515=Config!$I$149,$F$516=Config!$I$144),0,Z537))+IF($F$447=1,IF(AND($F$548=Config!$I$149,$F$549=Config!$I$144),0,Z576))+IF($F$448=1,IF(AND($F$586=Config!$I$149,$F$587=Config!$I$144),0,Z608))+IF($F$449=1,IF(AND($F$618=Config!$I$149,$F$619=Config!$I$144),0,Z643))+IF($F$450=1,IF(AND($F$657=Config!$I$149,$F$658=Config!$I$144),0,Z678))+IF($F$451=1,IF(AND($F$692=Config!$I$149,$F$693=Config!$I$144),0,Z713))+IF($F$452=1,IF(AND($F$730=Config!$I$149,$F$731=Config!$I$144),0,Z761))</f>
        <v>0</v>
      </c>
      <c r="AA784" s="15">
        <f>IF($F$444=1,0,0)+IF($F$445=1,0,0)+IF($F$446=1,IF(AND($F$515=Config!$I$149,$F$516=Config!$I$144),0,AA537))+IF($F$447=1,IF(AND($F$548=Config!$I$149,$F$549=Config!$I$144),0,AA576))+IF($F$448=1,IF(AND($F$586=Config!$I$149,$F$587=Config!$I$144),0,AA608))+IF($F$449=1,IF(AND($F$618=Config!$I$149,$F$619=Config!$I$144),0,AA643))+IF($F$450=1,IF(AND($F$657=Config!$I$149,$F$658=Config!$I$144),0,AA678))+IF($F$451=1,IF(AND($F$692=Config!$I$149,$F$693=Config!$I$144),0,AA713))+IF($F$452=1,IF(AND($F$730=Config!$I$149,$F$731=Config!$I$144),0,AA761))</f>
        <v>0</v>
      </c>
      <c r="AB784" s="15">
        <f>IF($F$444=1,0,0)+IF($F$445=1,0,0)+IF($F$446=1,IF(AND($F$515=Config!$I$149,$F$516=Config!$I$144),0,AB537))+IF($F$447=1,IF(AND($F$548=Config!$I$149,$F$549=Config!$I$144),0,AB576))+IF($F$448=1,IF(AND($F$586=Config!$I$149,$F$587=Config!$I$144),0,AB608))+IF($F$449=1,IF(AND($F$618=Config!$I$149,$F$619=Config!$I$144),0,AB643))+IF($F$450=1,IF(AND($F$657=Config!$I$149,$F$658=Config!$I$144),0,AB678))+IF($F$451=1,IF(AND($F$692=Config!$I$149,$F$693=Config!$I$144),0,AB713))+IF($F$452=1,IF(AND($F$730=Config!$I$149,$F$731=Config!$I$144),0,AB761))</f>
        <v>0</v>
      </c>
      <c r="AC784" s="15">
        <f>IF($F$444=1,0,0)+IF($F$445=1,0,0)+IF($F$446=1,IF(AND($F$515=Config!$I$149,$F$516=Config!$I$144),0,AC537))+IF($F$447=1,IF(AND($F$548=Config!$I$149,$F$549=Config!$I$144),0,AC576))+IF($F$448=1,IF(AND($F$586=Config!$I$149,$F$587=Config!$I$144),0,AC608))+IF($F$449=1,IF(AND($F$618=Config!$I$149,$F$619=Config!$I$144),0,AC643))+IF($F$450=1,IF(AND($F$657=Config!$I$149,$F$658=Config!$I$144),0,AC678))+IF($F$451=1,IF(AND($F$692=Config!$I$149,$F$693=Config!$I$144),0,AC713))+IF($F$452=1,IF(AND($F$730=Config!$I$149,$F$731=Config!$I$144),0,AC761))</f>
        <v>0</v>
      </c>
      <c r="AD784" s="15">
        <f>IF($F$444=1,0,0)+IF($F$445=1,0,0)+IF($F$446=1,IF(AND($F$515=Config!$I$149,$F$516=Config!$I$144),0,AD537))+IF($F$447=1,IF(AND($F$548=Config!$I$149,$F$549=Config!$I$144),0,AD576))+IF($F$448=1,IF(AND($F$586=Config!$I$149,$F$587=Config!$I$144),0,AD608))+IF($F$449=1,IF(AND($F$618=Config!$I$149,$F$619=Config!$I$144),0,AD643))+IF($F$450=1,IF(AND($F$657=Config!$I$149,$F$658=Config!$I$144),0,AD678))+IF($F$451=1,IF(AND($F$692=Config!$I$149,$F$693=Config!$I$144),0,AD713))+IF($F$452=1,IF(AND($F$730=Config!$I$149,$F$731=Config!$I$144),0,AD761))</f>
        <v>0</v>
      </c>
      <c r="AE784" s="15">
        <f>IF($F$444=1,0,0)+IF($F$445=1,0,0)+IF($F$446=1,IF(AND($F$515=Config!$I$149,$F$516=Config!$I$144),0,AE537))+IF($F$447=1,IF(AND($F$548=Config!$I$149,$F$549=Config!$I$144),0,AE576))+IF($F$448=1,IF(AND($F$586=Config!$I$149,$F$587=Config!$I$144),0,AE608))+IF($F$449=1,IF(AND($F$618=Config!$I$149,$F$619=Config!$I$144),0,AE643))+IF($F$450=1,IF(AND($F$657=Config!$I$149,$F$658=Config!$I$144),0,AE678))+IF($F$451=1,IF(AND($F$692=Config!$I$149,$F$693=Config!$I$144),0,AE713))+IF($F$452=1,IF(AND($F$730=Config!$I$149,$F$731=Config!$I$144),0,AE761))</f>
        <v>0</v>
      </c>
      <c r="AF784" s="15">
        <f>IF($F$444=1,0,0)+IF($F$445=1,0,0)+IF($F$446=1,IF(AND($F$515=Config!$I$149,$F$516=Config!$I$144),0,AF537))+IF($F$447=1,IF(AND($F$548=Config!$I$149,$F$549=Config!$I$144),0,AF576))+IF($F$448=1,IF(AND($F$586=Config!$I$149,$F$587=Config!$I$144),0,AF608))+IF($F$449=1,IF(AND($F$618=Config!$I$149,$F$619=Config!$I$144),0,AF643))+IF($F$450=1,IF(AND($F$657=Config!$I$149,$F$658=Config!$I$144),0,AF678))+IF($F$451=1,IF(AND($F$692=Config!$I$149,$F$693=Config!$I$144),0,AF713))+IF($F$452=1,IF(AND($F$730=Config!$I$149,$F$731=Config!$I$144),0,AF761))</f>
        <v>0</v>
      </c>
      <c r="AG784" s="15">
        <f>IF($F$444=1,0,0)+IF($F$445=1,0,0)+IF($F$446=1,IF(AND($F$515=Config!$I$149,$F$516=Config!$I$144),0,AG537))+IF($F$447=1,IF(AND($F$548=Config!$I$149,$F$549=Config!$I$144),0,AG576))+IF($F$448=1,IF(AND($F$586=Config!$I$149,$F$587=Config!$I$144),0,AG608))+IF($F$449=1,IF(AND($F$618=Config!$I$149,$F$619=Config!$I$144),0,AG643))+IF($F$450=1,IF(AND($F$657=Config!$I$149,$F$658=Config!$I$144),0,AG678))+IF($F$451=1,IF(AND($F$692=Config!$I$149,$F$693=Config!$I$144),0,AG713))+IF($F$452=1,IF(AND($F$730=Config!$I$149,$F$731=Config!$I$144),0,AG761))</f>
        <v>0</v>
      </c>
      <c r="AH784" s="15">
        <f>IF($F$444=1,0,0)+IF($F$445=1,0,0)+IF($F$446=1,IF(AND($F$515=Config!$I$149,$F$516=Config!$I$144),0,AH537))+IF($F$447=1,IF(AND($F$548=Config!$I$149,$F$549=Config!$I$144),0,AH576))+IF($F$448=1,IF(AND($F$586=Config!$I$149,$F$587=Config!$I$144),0,AH608))+IF($F$449=1,IF(AND($F$618=Config!$I$149,$F$619=Config!$I$144),0,AH643))+IF($F$450=1,IF(AND($F$657=Config!$I$149,$F$658=Config!$I$144),0,AH678))+IF($F$451=1,IF(AND($F$692=Config!$I$149,$F$693=Config!$I$144),0,AH713))+IF($F$452=1,IF(AND($F$730=Config!$I$149,$F$731=Config!$I$144),0,AH761))</f>
        <v>0</v>
      </c>
      <c r="AI784" s="15">
        <f>IF($F$444=1,0,0)+IF($F$445=1,0,0)+IF($F$446=1,IF(AND($F$515=Config!$I$149,$F$516=Config!$I$144),0,AI537))+IF($F$447=1,IF(AND($F$548=Config!$I$149,$F$549=Config!$I$144),0,AI576))+IF($F$448=1,IF(AND($F$586=Config!$I$149,$F$587=Config!$I$144),0,AI608))+IF($F$449=1,IF(AND($F$618=Config!$I$149,$F$619=Config!$I$144),0,AI643))+IF($F$450=1,IF(AND($F$657=Config!$I$149,$F$658=Config!$I$144),0,AI678))+IF($F$451=1,IF(AND($F$692=Config!$I$149,$F$693=Config!$I$144),0,AI713))+IF($F$452=1,IF(AND($F$730=Config!$I$149,$F$731=Config!$I$144),0,AI761))</f>
        <v>0</v>
      </c>
      <c r="AJ784" s="15">
        <f>IF($F$444=1,0,0)+IF($F$445=1,0,0)+IF($F$446=1,IF(AND($F$515=Config!$I$149,$F$516=Config!$I$144),0,AJ537))+IF($F$447=1,IF(AND($F$548=Config!$I$149,$F$549=Config!$I$144),0,AJ576))+IF($F$448=1,IF(AND($F$586=Config!$I$149,$F$587=Config!$I$144),0,AJ608))+IF($F$449=1,IF(AND($F$618=Config!$I$149,$F$619=Config!$I$144),0,AJ643))+IF($F$450=1,IF(AND($F$657=Config!$I$149,$F$658=Config!$I$144),0,AJ678))+IF($F$451=1,IF(AND($F$692=Config!$I$149,$F$693=Config!$I$144),0,AJ713))+IF($F$452=1,IF(AND($F$730=Config!$I$149,$F$731=Config!$I$144),0,AJ761))</f>
        <v>0</v>
      </c>
      <c r="AK784" s="15">
        <f>IF($F$444=1,0,0)+IF($F$445=1,0,0)+IF($F$446=1,IF(AND($F$515=Config!$I$149,$F$516=Config!$I$144),0,AK537))+IF($F$447=1,IF(AND($F$548=Config!$I$149,$F$549=Config!$I$144),0,AK576))+IF($F$448=1,IF(AND($F$586=Config!$I$149,$F$587=Config!$I$144),0,AK608))+IF($F$449=1,IF(AND($F$618=Config!$I$149,$F$619=Config!$I$144),0,AK643))+IF($F$450=1,IF(AND($F$657=Config!$I$149,$F$658=Config!$I$144),0,AK678))+IF($F$451=1,IF(AND($F$692=Config!$I$149,$F$693=Config!$I$144),0,AK713))+IF($F$452=1,IF(AND($F$730=Config!$I$149,$F$731=Config!$I$144),0,AK761))</f>
        <v>0</v>
      </c>
      <c r="AL784" s="15">
        <f>IF($F$444=1,0,0)+IF($F$445=1,0,0)+IF($F$446=1,IF(AND($F$515=Config!$I$149,$F$516=Config!$I$144),0,AL537))+IF($F$447=1,IF(AND($F$548=Config!$I$149,$F$549=Config!$I$144),0,AL576))+IF($F$448=1,IF(AND($F$586=Config!$I$149,$F$587=Config!$I$144),0,AL608))+IF($F$449=1,IF(AND($F$618=Config!$I$149,$F$619=Config!$I$144),0,AL643))+IF($F$450=1,IF(AND($F$657=Config!$I$149,$F$658=Config!$I$144),0,AL678))+IF($F$451=1,IF(AND($F$692=Config!$I$149,$F$693=Config!$I$144),0,AL713))+IF($F$452=1,IF(AND($F$730=Config!$I$149,$F$731=Config!$I$144),0,AL761))</f>
        <v>0</v>
      </c>
      <c r="AM784" s="15">
        <f>IF($F$444=1,0,0)+IF($F$445=1,0,0)+IF($F$446=1,IF(AND($F$515=Config!$I$149,$F$516=Config!$I$144),0,AM537))+IF($F$447=1,IF(AND($F$548=Config!$I$149,$F$549=Config!$I$144),0,AM576))+IF($F$448=1,IF(AND($F$586=Config!$I$149,$F$587=Config!$I$144),0,AM608))+IF($F$449=1,IF(AND($F$618=Config!$I$149,$F$619=Config!$I$144),0,AM643))+IF($F$450=1,IF(AND($F$657=Config!$I$149,$F$658=Config!$I$144),0,AM678))+IF($F$451=1,IF(AND($F$692=Config!$I$149,$F$693=Config!$I$144),0,AM713))+IF($F$452=1,IF(AND($F$730=Config!$I$149,$F$731=Config!$I$144),0,AM761))</f>
        <v>0</v>
      </c>
      <c r="AN784" s="15">
        <f>IF($F$444=1,0,0)+IF($F$445=1,0,0)+IF($F$446=1,IF(AND($F$515=Config!$I$149,$F$516=Config!$I$144),0,AN537))+IF($F$447=1,IF(AND($F$548=Config!$I$149,$F$549=Config!$I$144),0,AN576))+IF($F$448=1,IF(AND($F$586=Config!$I$149,$F$587=Config!$I$144),0,AN608))+IF($F$449=1,IF(AND($F$618=Config!$I$149,$F$619=Config!$I$144),0,AN643))+IF($F$450=1,IF(AND($F$657=Config!$I$149,$F$658=Config!$I$144),0,AN678))+IF($F$451=1,IF(AND($F$692=Config!$I$149,$F$693=Config!$I$144),0,AN713))+IF($F$452=1,IF(AND($F$730=Config!$I$149,$F$731=Config!$I$144),0,AN761))</f>
        <v>0</v>
      </c>
      <c r="AO784" s="15">
        <f>IF($F$444=1,0,0)+IF($F$445=1,0,0)+IF($F$446=1,IF(AND($F$515=Config!$I$149,$F$516=Config!$I$144),0,AO537))+IF($F$447=1,IF(AND($F$548=Config!$I$149,$F$549=Config!$I$144),0,AO576))+IF($F$448=1,IF(AND($F$586=Config!$I$149,$F$587=Config!$I$144),0,AO608))+IF($F$449=1,IF(AND($F$618=Config!$I$149,$F$619=Config!$I$144),0,AO643))+IF($F$450=1,IF(AND($F$657=Config!$I$149,$F$658=Config!$I$144),0,AO678))+IF($F$451=1,IF(AND($F$692=Config!$I$149,$F$693=Config!$I$144),0,AO713))+IF($F$452=1,IF(AND($F$730=Config!$I$149,$F$731=Config!$I$144),0,AO761))</f>
        <v>0</v>
      </c>
      <c r="AP784" s="15">
        <f>IF($F$444=1,0,0)+IF($F$445=1,0,0)+IF($F$446=1,IF(AND($F$515=Config!$I$149,$F$516=Config!$I$144),0,AP537))+IF($F$447=1,IF(AND($F$548=Config!$I$149,$F$549=Config!$I$144),0,AP576))+IF($F$448=1,IF(AND($F$586=Config!$I$149,$F$587=Config!$I$144),0,AP608))+IF($F$449=1,IF(AND($F$618=Config!$I$149,$F$619=Config!$I$144),0,AP643))+IF($F$450=1,IF(AND($F$657=Config!$I$149,$F$658=Config!$I$144),0,AP678))+IF($F$451=1,IF(AND($F$692=Config!$I$149,$F$693=Config!$I$144),0,AP713))+IF($F$452=1,IF(AND($F$730=Config!$I$149,$F$731=Config!$I$144),0,AP761))</f>
        <v>0</v>
      </c>
      <c r="AQ784" s="15">
        <f>IF($F$444=1,0,0)+IF($F$445=1,0,0)+IF($F$446=1,IF(AND($F$515=Config!$I$149,$F$516=Config!$I$144),0,AQ537))+IF($F$447=1,IF(AND($F$548=Config!$I$149,$F$549=Config!$I$144),0,AQ576))+IF($F$448=1,IF(AND($F$586=Config!$I$149,$F$587=Config!$I$144),0,AQ608))+IF($F$449=1,IF(AND($F$618=Config!$I$149,$F$619=Config!$I$144),0,AQ643))+IF($F$450=1,IF(AND($F$657=Config!$I$149,$F$658=Config!$I$144),0,AQ678))+IF($F$451=1,IF(AND($F$692=Config!$I$149,$F$693=Config!$I$144),0,AQ713))+IF($F$452=1,IF(AND($F$730=Config!$I$149,$F$731=Config!$I$144),0,AQ761))</f>
        <v>0</v>
      </c>
      <c r="AR784" s="15">
        <f>IF($F$444=1,0,0)+IF($F$445=1,0,0)+IF($F$446=1,IF(AND($F$515=Config!$I$149,$F$516=Config!$I$144),0,AR537))+IF($F$447=1,IF(AND($F$548=Config!$I$149,$F$549=Config!$I$144),0,AR576))+IF($F$448=1,IF(AND($F$586=Config!$I$149,$F$587=Config!$I$144),0,AR608))+IF($F$449=1,IF(AND($F$618=Config!$I$149,$F$619=Config!$I$144),0,AR643))+IF($F$450=1,IF(AND($F$657=Config!$I$149,$F$658=Config!$I$144),0,AR678))+IF($F$451=1,IF(AND($F$692=Config!$I$149,$F$693=Config!$I$144),0,AR713))+IF($F$452=1,IF(AND($F$730=Config!$I$149,$F$731=Config!$I$144),0,AR761))</f>
        <v>0</v>
      </c>
      <c r="AT784" s="39" t="s">
        <v>169</v>
      </c>
      <c r="AU784" s="39" t="s">
        <v>57</v>
      </c>
      <c r="AV784" s="39" t="s">
        <v>57</v>
      </c>
      <c r="AW784" s="39" t="s">
        <v>57</v>
      </c>
      <c r="AX784" s="39" t="s">
        <v>57</v>
      </c>
      <c r="AY784" s="39" t="s">
        <v>57</v>
      </c>
      <c r="AZ784" s="39" t="s">
        <v>57</v>
      </c>
      <c r="BA784" s="39" t="s">
        <v>57</v>
      </c>
      <c r="BB784" s="39" t="s">
        <v>57</v>
      </c>
      <c r="BC784" s="39" t="s">
        <v>57</v>
      </c>
      <c r="BE784" s="8"/>
      <c r="BF784" s="8"/>
      <c r="BG784" s="8"/>
      <c r="BH784" s="8"/>
      <c r="BI784" s="8"/>
      <c r="BJ784" s="8"/>
      <c r="BK784" s="8"/>
      <c r="BL784" s="8"/>
      <c r="BM784" s="8"/>
      <c r="BN784" s="8"/>
    </row>
    <row r="785" spans="1:66">
      <c r="E785" s="11"/>
    </row>
    <row r="786" spans="1:66">
      <c r="A786" s="4" t="str">
        <f>INDEX($AT786:$BC786,MATCH(General!$F$14,$AT$4:$BC$4,0))</f>
        <v>Financial analysis</v>
      </c>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T786" s="39" t="s">
        <v>193</v>
      </c>
      <c r="AU786" s="39" t="s">
        <v>57</v>
      </c>
      <c r="AV786" s="39" t="s">
        <v>57</v>
      </c>
      <c r="AW786" s="39" t="s">
        <v>57</v>
      </c>
      <c r="AX786" s="39" t="s">
        <v>57</v>
      </c>
      <c r="AY786" s="39" t="s">
        <v>57</v>
      </c>
      <c r="AZ786" s="39" t="s">
        <v>57</v>
      </c>
      <c r="BA786" s="39" t="s">
        <v>57</v>
      </c>
      <c r="BB786" s="39" t="s">
        <v>57</v>
      </c>
      <c r="BC786" s="39" t="s">
        <v>57</v>
      </c>
    </row>
    <row r="787" spans="1:66" outlineLevel="1">
      <c r="E787" s="11"/>
    </row>
    <row r="788" spans="1:66" outlineLevel="1">
      <c r="C788" s="6" t="str">
        <f>INDEX($AT788:$BC788,MATCH(General!$F$14,$AT$4:$BC$4,0))</f>
        <v>Discount rate</v>
      </c>
      <c r="D788" s="6"/>
      <c r="E788" s="13"/>
      <c r="F788" s="6"/>
      <c r="G788" s="6"/>
      <c r="H788" s="6"/>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c r="AG788" s="14"/>
      <c r="AH788" s="14"/>
      <c r="AI788" s="14"/>
      <c r="AJ788" s="14"/>
      <c r="AK788" s="14"/>
      <c r="AL788" s="14"/>
      <c r="AM788" s="14"/>
      <c r="AN788" s="14"/>
      <c r="AO788" s="14"/>
      <c r="AP788" s="14"/>
      <c r="AQ788" s="14"/>
      <c r="AR788" s="14"/>
      <c r="AT788" s="39" t="s">
        <v>195</v>
      </c>
      <c r="AU788" s="39" t="s">
        <v>57</v>
      </c>
      <c r="AV788" s="39" t="s">
        <v>57</v>
      </c>
      <c r="AW788" s="39" t="s">
        <v>57</v>
      </c>
      <c r="AX788" s="39" t="s">
        <v>57</v>
      </c>
      <c r="AY788" s="39" t="s">
        <v>57</v>
      </c>
      <c r="AZ788" s="39" t="s">
        <v>57</v>
      </c>
      <c r="BA788" s="39" t="s">
        <v>57</v>
      </c>
      <c r="BB788" s="39" t="s">
        <v>57</v>
      </c>
      <c r="BC788" s="39" t="s">
        <v>57</v>
      </c>
    </row>
    <row r="789" spans="1:66" outlineLevel="1">
      <c r="E789" s="11"/>
    </row>
    <row r="790" spans="1:66" outlineLevel="1">
      <c r="D790" t="str">
        <f>INDEX($AT790:$BC790,MATCH(General!$F$14,$AT$4:$BC$4,0))</f>
        <v>Financial discount rate used in the model - real discount rate</v>
      </c>
      <c r="E790" s="11" t="str">
        <f>INDEX($BC790:$BL790,MATCH(General!$F$14,$BC$4:$BL$4,0))</f>
        <v>%</v>
      </c>
      <c r="F790" s="106">
        <f>Analysis_param!F9</f>
        <v>0.04</v>
      </c>
      <c r="AT790" s="39" t="s">
        <v>194</v>
      </c>
      <c r="AU790" s="39" t="s">
        <v>57</v>
      </c>
      <c r="AV790" s="39" t="s">
        <v>57</v>
      </c>
      <c r="AW790" s="39" t="s">
        <v>57</v>
      </c>
      <c r="AX790" s="39" t="s">
        <v>57</v>
      </c>
      <c r="AY790" s="39" t="s">
        <v>57</v>
      </c>
      <c r="AZ790" s="39" t="s">
        <v>57</v>
      </c>
      <c r="BA790" s="39" t="s">
        <v>57</v>
      </c>
      <c r="BB790" s="39" t="s">
        <v>57</v>
      </c>
      <c r="BC790" s="39" t="s">
        <v>57</v>
      </c>
      <c r="BE790" s="39" t="s">
        <v>21</v>
      </c>
      <c r="BF790" s="39" t="s">
        <v>21</v>
      </c>
      <c r="BG790" s="39" t="s">
        <v>57</v>
      </c>
      <c r="BH790" s="39" t="s">
        <v>57</v>
      </c>
      <c r="BI790" s="39" t="s">
        <v>57</v>
      </c>
      <c r="BJ790" s="39" t="s">
        <v>57</v>
      </c>
      <c r="BK790" s="39" t="s">
        <v>57</v>
      </c>
      <c r="BL790" s="39" t="s">
        <v>57</v>
      </c>
      <c r="BM790" s="39" t="s">
        <v>57</v>
      </c>
      <c r="BN790" s="39" t="s">
        <v>57</v>
      </c>
    </row>
    <row r="791" spans="1:66" outlineLevel="1">
      <c r="E791" s="11"/>
    </row>
    <row r="792" spans="1:66" outlineLevel="1">
      <c r="C792" s="6" t="str">
        <f>INDEX($AT792:$BC792,MATCH(General!$F$14,$AT$4:$BC$4,0))</f>
        <v>Residual value</v>
      </c>
      <c r="D792" s="6"/>
      <c r="E792" s="13"/>
      <c r="F792" s="6"/>
      <c r="G792" s="6"/>
      <c r="H792" s="6"/>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c r="AG792" s="14"/>
      <c r="AH792" s="14"/>
      <c r="AI792" s="14"/>
      <c r="AJ792" s="14"/>
      <c r="AK792" s="14"/>
      <c r="AL792" s="14"/>
      <c r="AM792" s="14"/>
      <c r="AN792" s="14"/>
      <c r="AO792" s="14"/>
      <c r="AP792" s="14"/>
      <c r="AQ792" s="14"/>
      <c r="AR792" s="14"/>
      <c r="AT792" s="39" t="s">
        <v>101</v>
      </c>
      <c r="AU792" s="39" t="s">
        <v>57</v>
      </c>
      <c r="AV792" s="39" t="s">
        <v>57</v>
      </c>
      <c r="AW792" s="39" t="s">
        <v>57</v>
      </c>
      <c r="AX792" s="39" t="s">
        <v>57</v>
      </c>
      <c r="AY792" s="39" t="s">
        <v>57</v>
      </c>
      <c r="AZ792" s="39" t="s">
        <v>57</v>
      </c>
      <c r="BA792" s="39" t="s">
        <v>57</v>
      </c>
      <c r="BB792" s="39" t="s">
        <v>57</v>
      </c>
      <c r="BC792" s="39" t="s">
        <v>57</v>
      </c>
    </row>
    <row r="793" spans="1:66" outlineLevel="1">
      <c r="E793" s="11"/>
    </row>
    <row r="794" spans="1:66" outlineLevel="1">
      <c r="D794" s="50" t="str">
        <f>INDEX($AT794:$BC794,MATCH(General!$F$14,$AT$4:$BC$4,0))</f>
        <v>Residual value selection</v>
      </c>
      <c r="E794" s="51" t="str">
        <f>INDEX($BC794:$BL794,MATCH(General!$F$14,$BC$4:$BL$4,0))</f>
        <v>text</v>
      </c>
      <c r="F794" s="136" t="str">
        <f>Analysis_param!F12</f>
        <v>Net book value</v>
      </c>
      <c r="AT794" s="39" t="s">
        <v>512</v>
      </c>
      <c r="AU794" s="39" t="s">
        <v>57</v>
      </c>
      <c r="AV794" s="39" t="s">
        <v>57</v>
      </c>
      <c r="AW794" s="39" t="s">
        <v>57</v>
      </c>
      <c r="AX794" s="39" t="s">
        <v>57</v>
      </c>
      <c r="AY794" s="39" t="s">
        <v>57</v>
      </c>
      <c r="AZ794" s="39" t="s">
        <v>57</v>
      </c>
      <c r="BA794" s="39" t="s">
        <v>57</v>
      </c>
      <c r="BB794" s="39" t="s">
        <v>57</v>
      </c>
      <c r="BC794" s="39" t="s">
        <v>57</v>
      </c>
      <c r="BE794" s="39" t="s">
        <v>107</v>
      </c>
      <c r="BF794" s="39" t="s">
        <v>199</v>
      </c>
      <c r="BG794" s="39" t="s">
        <v>57</v>
      </c>
      <c r="BH794" s="39" t="s">
        <v>57</v>
      </c>
      <c r="BI794" s="39" t="s">
        <v>57</v>
      </c>
      <c r="BJ794" s="39" t="s">
        <v>57</v>
      </c>
      <c r="BK794" s="39" t="s">
        <v>57</v>
      </c>
      <c r="BL794" s="39" t="s">
        <v>57</v>
      </c>
      <c r="BM794" s="39" t="s">
        <v>57</v>
      </c>
      <c r="BN794" s="39" t="s">
        <v>57</v>
      </c>
    </row>
    <row r="795" spans="1:66" outlineLevel="1">
      <c r="D795" t="str">
        <f>D798</f>
        <v>Net book value</v>
      </c>
      <c r="E795" s="11" t="s">
        <v>1</v>
      </c>
      <c r="F795" s="25">
        <f>--(D795=F$794)</f>
        <v>1</v>
      </c>
      <c r="AT795" s="8"/>
      <c r="AU795" s="8"/>
      <c r="AV795" s="8"/>
      <c r="AW795" s="8"/>
      <c r="AX795" s="8"/>
      <c r="AY795" s="8"/>
      <c r="AZ795" s="8"/>
      <c r="BA795" s="8"/>
      <c r="BB795" s="8"/>
      <c r="BC795" s="8"/>
    </row>
    <row r="796" spans="1:66" outlineLevel="1">
      <c r="D796" t="str">
        <f>D826</f>
        <v>Input</v>
      </c>
      <c r="E796" s="11" t="s">
        <v>1</v>
      </c>
      <c r="F796" s="25">
        <f>--(D796=F$794)</f>
        <v>0</v>
      </c>
      <c r="AT796" s="8"/>
      <c r="AU796" s="8"/>
      <c r="AV796" s="8"/>
      <c r="AW796" s="8"/>
      <c r="AX796" s="8"/>
      <c r="AY796" s="8"/>
      <c r="AZ796" s="8"/>
      <c r="BA796" s="8"/>
      <c r="BB796" s="8"/>
      <c r="BC796" s="8"/>
    </row>
    <row r="797" spans="1:66" outlineLevel="1">
      <c r="E797" s="11"/>
    </row>
    <row r="798" spans="1:66" outlineLevel="1">
      <c r="D798" s="2" t="str">
        <f>INDEX($AT798:$BC798,MATCH(General!$F$14,$AT$4:$BC$4,0))</f>
        <v>Net book value</v>
      </c>
      <c r="E798" s="11"/>
      <c r="AT798" s="39" t="s">
        <v>196</v>
      </c>
      <c r="AU798" s="39" t="s">
        <v>57</v>
      </c>
      <c r="AV798" s="39" t="s">
        <v>57</v>
      </c>
      <c r="AW798" s="39" t="s">
        <v>57</v>
      </c>
      <c r="AX798" s="39" t="s">
        <v>57</v>
      </c>
      <c r="AY798" s="39" t="s">
        <v>57</v>
      </c>
      <c r="AZ798" s="39" t="s">
        <v>57</v>
      </c>
      <c r="BA798" s="39" t="s">
        <v>57</v>
      </c>
      <c r="BB798" s="39" t="s">
        <v>57</v>
      </c>
      <c r="BC798" s="39" t="s">
        <v>57</v>
      </c>
    </row>
    <row r="799" spans="1:66" outlineLevel="1">
      <c r="D799" s="12" t="str">
        <f>INDEX($AT799:$BC799,MATCH(General!$F$14,$AT$4:$BC$4,0))</f>
        <v>1. Planning/design fees</v>
      </c>
      <c r="E799" s="11" t="str">
        <f>General!$F$16</f>
        <v>EUR</v>
      </c>
      <c r="F799" s="25">
        <f>IF(General!$F$24-General!$F$22&gt;=F100,0,IFERROR(F67-F67/F100*(General!$F$24-General!$F$22),0))</f>
        <v>0</v>
      </c>
      <c r="AT799" s="39" t="s">
        <v>25</v>
      </c>
      <c r="AU799" s="39" t="s">
        <v>57</v>
      </c>
      <c r="AV799" s="39" t="s">
        <v>57</v>
      </c>
      <c r="AW799" s="39" t="s">
        <v>57</v>
      </c>
      <c r="AX799" s="39" t="s">
        <v>57</v>
      </c>
      <c r="AY799" s="39" t="s">
        <v>57</v>
      </c>
      <c r="AZ799" s="39" t="s">
        <v>57</v>
      </c>
      <c r="BA799" s="39" t="s">
        <v>57</v>
      </c>
      <c r="BB799" s="39" t="s">
        <v>57</v>
      </c>
      <c r="BC799" s="39" t="s">
        <v>57</v>
      </c>
      <c r="BE799" s="8"/>
      <c r="BF799" s="8"/>
      <c r="BG799" s="8"/>
      <c r="BH799" s="8"/>
      <c r="BI799" s="8"/>
      <c r="BJ799" s="8"/>
      <c r="BK799" s="8"/>
      <c r="BL799" s="8"/>
      <c r="BM799" s="8"/>
      <c r="BN799" s="8"/>
    </row>
    <row r="800" spans="1:66" outlineLevel="1">
      <c r="D800" s="12" t="str">
        <f>INDEX($AT800:$BC800,MATCH(General!$F$14,$AT$4:$BC$4,0))</f>
        <v>2. Land purchase</v>
      </c>
      <c r="E800" s="11" t="str">
        <f>General!$F$16</f>
        <v>EUR</v>
      </c>
      <c r="F800" s="25">
        <f>IF(General!$F$24-General!$F$22&gt;=F101,0,IFERROR(F68-F68/F101*(General!$F$24-General!$F$22),0))</f>
        <v>0</v>
      </c>
      <c r="AT800" s="39" t="s">
        <v>26</v>
      </c>
      <c r="AU800" s="39" t="s">
        <v>57</v>
      </c>
      <c r="AV800" s="39" t="s">
        <v>57</v>
      </c>
      <c r="AW800" s="39" t="s">
        <v>57</v>
      </c>
      <c r="AX800" s="39" t="s">
        <v>57</v>
      </c>
      <c r="AY800" s="39" t="s">
        <v>57</v>
      </c>
      <c r="AZ800" s="39" t="s">
        <v>57</v>
      </c>
      <c r="BA800" s="39" t="s">
        <v>57</v>
      </c>
      <c r="BB800" s="39" t="s">
        <v>57</v>
      </c>
      <c r="BC800" s="39" t="s">
        <v>57</v>
      </c>
      <c r="BE800" s="8"/>
      <c r="BF800" s="8"/>
      <c r="BG800" s="8"/>
      <c r="BH800" s="8"/>
      <c r="BI800" s="8"/>
      <c r="BJ800" s="8"/>
      <c r="BK800" s="8"/>
      <c r="BL800" s="8"/>
      <c r="BM800" s="8"/>
      <c r="BN800" s="8"/>
    </row>
    <row r="801" spans="4:66" outlineLevel="1">
      <c r="D801" s="12" t="str">
        <f>INDEX($AT801:$BC801,MATCH(General!$F$14,$AT$4:$BC$4,0))</f>
        <v>3. Building and construction</v>
      </c>
      <c r="E801" s="11" t="str">
        <f>General!$F$16</f>
        <v>EUR</v>
      </c>
      <c r="F801" s="25">
        <f>SUM(F802:F807)</f>
        <v>112000</v>
      </c>
      <c r="AT801" s="39" t="s">
        <v>27</v>
      </c>
      <c r="AU801" s="39" t="s">
        <v>57</v>
      </c>
      <c r="AV801" s="39" t="s">
        <v>57</v>
      </c>
      <c r="AW801" s="39" t="s">
        <v>57</v>
      </c>
      <c r="AX801" s="39" t="s">
        <v>57</v>
      </c>
      <c r="AY801" s="39" t="s">
        <v>57</v>
      </c>
      <c r="AZ801" s="39" t="s">
        <v>57</v>
      </c>
      <c r="BA801" s="39" t="s">
        <v>57</v>
      </c>
      <c r="BB801" s="39" t="s">
        <v>57</v>
      </c>
      <c r="BC801" s="39" t="s">
        <v>57</v>
      </c>
      <c r="BE801" s="8"/>
      <c r="BF801" s="8"/>
      <c r="BG801" s="8"/>
      <c r="BH801" s="8"/>
      <c r="BI801" s="8"/>
      <c r="BJ801" s="8"/>
      <c r="BK801" s="8"/>
      <c r="BL801" s="8"/>
      <c r="BM801" s="8"/>
      <c r="BN801" s="8"/>
    </row>
    <row r="802" spans="4:66" outlineLevel="1">
      <c r="D802" s="42" t="str">
        <f>INDEX($AT802:$BC802,MATCH(General!$F$14,$AT$4:$BC$4,0))</f>
        <v>a. Construction elements</v>
      </c>
      <c r="E802" s="11" t="str">
        <f>General!$F$16</f>
        <v>EUR</v>
      </c>
      <c r="F802" s="25">
        <f>IF(General!$F$24-General!$F$22&gt;=F103,0,IFERROR(F70-F70/F103*(General!$F$24-General!$F$22),0))</f>
        <v>55000</v>
      </c>
      <c r="AT802" s="39" t="s">
        <v>28</v>
      </c>
      <c r="AU802" s="39" t="s">
        <v>57</v>
      </c>
      <c r="AV802" s="39" t="s">
        <v>57</v>
      </c>
      <c r="AW802" s="39" t="s">
        <v>57</v>
      </c>
      <c r="AX802" s="39" t="s">
        <v>57</v>
      </c>
      <c r="AY802" s="39" t="s">
        <v>57</v>
      </c>
      <c r="AZ802" s="39" t="s">
        <v>57</v>
      </c>
      <c r="BA802" s="39" t="s">
        <v>57</v>
      </c>
      <c r="BB802" s="39" t="s">
        <v>57</v>
      </c>
      <c r="BC802" s="39" t="s">
        <v>57</v>
      </c>
      <c r="BE802" s="8"/>
      <c r="BF802" s="8"/>
      <c r="BG802" s="8"/>
      <c r="BH802" s="8"/>
      <c r="BI802" s="8"/>
      <c r="BJ802" s="8"/>
      <c r="BK802" s="8"/>
      <c r="BL802" s="8"/>
      <c r="BM802" s="8"/>
      <c r="BN802" s="8"/>
    </row>
    <row r="803" spans="4:66" outlineLevel="1">
      <c r="D803" s="42" t="str">
        <f>INDEX($AT803:$BC803,MATCH(General!$F$14,$AT$4:$BC$4,0))</f>
        <v>b. Insulation and facade</v>
      </c>
      <c r="E803" s="11" t="str">
        <f>General!$F$16</f>
        <v>EUR</v>
      </c>
      <c r="F803" s="25">
        <f>IF(General!$F$24-General!$F$22&gt;=F104,0,IFERROR(F71-F71/F104*(General!$F$24-General!$F$22),0))</f>
        <v>55000</v>
      </c>
      <c r="AT803" s="39" t="s">
        <v>29</v>
      </c>
      <c r="AU803" s="39" t="s">
        <v>57</v>
      </c>
      <c r="AV803" s="39" t="s">
        <v>57</v>
      </c>
      <c r="AW803" s="39" t="s">
        <v>57</v>
      </c>
      <c r="AX803" s="39" t="s">
        <v>57</v>
      </c>
      <c r="AY803" s="39" t="s">
        <v>57</v>
      </c>
      <c r="AZ803" s="39" t="s">
        <v>57</v>
      </c>
      <c r="BA803" s="39" t="s">
        <v>57</v>
      </c>
      <c r="BB803" s="39" t="s">
        <v>57</v>
      </c>
      <c r="BC803" s="39" t="s">
        <v>57</v>
      </c>
      <c r="BE803" s="8"/>
      <c r="BF803" s="8"/>
      <c r="BG803" s="8"/>
      <c r="BH803" s="8"/>
      <c r="BI803" s="8"/>
      <c r="BJ803" s="8"/>
      <c r="BK803" s="8"/>
      <c r="BL803" s="8"/>
      <c r="BM803" s="8"/>
      <c r="BN803" s="8"/>
    </row>
    <row r="804" spans="4:66" outlineLevel="1">
      <c r="D804" s="42" t="str">
        <f>INDEX($AT804:$BC804,MATCH(General!$F$14,$AT$4:$BC$4,0))</f>
        <v>c. Windows</v>
      </c>
      <c r="E804" s="11" t="str">
        <f>General!$F$16</f>
        <v>EUR</v>
      </c>
      <c r="F804" s="25">
        <f>IF(General!$F$24-General!$F$22&gt;=F105,0,IFERROR(F72-F72/F105*(General!$F$24-General!$F$22),0))</f>
        <v>2000</v>
      </c>
      <c r="AT804" s="39" t="s">
        <v>30</v>
      </c>
      <c r="AU804" s="39" t="s">
        <v>57</v>
      </c>
      <c r="AV804" s="39" t="s">
        <v>57</v>
      </c>
      <c r="AW804" s="39" t="s">
        <v>57</v>
      </c>
      <c r="AX804" s="39" t="s">
        <v>57</v>
      </c>
      <c r="AY804" s="39" t="s">
        <v>57</v>
      </c>
      <c r="AZ804" s="39" t="s">
        <v>57</v>
      </c>
      <c r="BA804" s="39" t="s">
        <v>57</v>
      </c>
      <c r="BB804" s="39" t="s">
        <v>57</v>
      </c>
      <c r="BC804" s="39" t="s">
        <v>57</v>
      </c>
      <c r="BE804" s="8"/>
      <c r="BF804" s="8"/>
      <c r="BG804" s="8"/>
      <c r="BH804" s="8"/>
      <c r="BI804" s="8"/>
      <c r="BJ804" s="8"/>
      <c r="BK804" s="8"/>
      <c r="BL804" s="8"/>
      <c r="BM804" s="8"/>
      <c r="BN804" s="8"/>
    </row>
    <row r="805" spans="4:66" outlineLevel="1">
      <c r="D805" s="42" t="str">
        <f>INDEX($AT805:$BC805,MATCH(General!$F$14,$AT$4:$BC$4,0))</f>
        <v>d. Seismic retrofit reinforcements</v>
      </c>
      <c r="E805" s="11" t="str">
        <f>General!$F$16</f>
        <v>EUR</v>
      </c>
      <c r="F805" s="25">
        <f>IF(General!$F$24-General!$F$22&gt;=F106,0,IFERROR(F73-F73/F106*(General!$F$24-General!$F$22),0))</f>
        <v>0</v>
      </c>
      <c r="AT805" s="39" t="s">
        <v>31</v>
      </c>
      <c r="AU805" s="39" t="s">
        <v>57</v>
      </c>
      <c r="AV805" s="39" t="s">
        <v>57</v>
      </c>
      <c r="AW805" s="39" t="s">
        <v>57</v>
      </c>
      <c r="AX805" s="39" t="s">
        <v>57</v>
      </c>
      <c r="AY805" s="39" t="s">
        <v>57</v>
      </c>
      <c r="AZ805" s="39" t="s">
        <v>57</v>
      </c>
      <c r="BA805" s="39" t="s">
        <v>57</v>
      </c>
      <c r="BB805" s="39" t="s">
        <v>57</v>
      </c>
      <c r="BC805" s="39" t="s">
        <v>57</v>
      </c>
      <c r="BE805" s="8"/>
      <c r="BF805" s="8"/>
      <c r="BG805" s="8"/>
      <c r="BH805" s="8"/>
      <c r="BI805" s="8"/>
      <c r="BJ805" s="8"/>
      <c r="BK805" s="8"/>
      <c r="BL805" s="8"/>
      <c r="BM805" s="8"/>
      <c r="BN805" s="8"/>
    </row>
    <row r="806" spans="4:66" outlineLevel="1">
      <c r="D806" s="42" t="str">
        <f>INDEX($AT806:$BC806,MATCH(General!$F$14,$AT$4:$BC$4,0))</f>
        <v>e. Green infrastructure (NBS)</v>
      </c>
      <c r="E806" s="11" t="str">
        <f>General!$F$16</f>
        <v>EUR</v>
      </c>
      <c r="F806" s="25">
        <f>IF(General!$F$24-General!$F$22&gt;=F107,0,IFERROR(F74-F74/F107*(General!$F$24-General!$F$22),0))</f>
        <v>0</v>
      </c>
      <c r="AT806" s="39" t="s">
        <v>32</v>
      </c>
      <c r="AU806" s="39" t="s">
        <v>57</v>
      </c>
      <c r="AV806" s="39" t="s">
        <v>57</v>
      </c>
      <c r="AW806" s="39" t="s">
        <v>57</v>
      </c>
      <c r="AX806" s="39" t="s">
        <v>57</v>
      </c>
      <c r="AY806" s="39" t="s">
        <v>57</v>
      </c>
      <c r="AZ806" s="39" t="s">
        <v>57</v>
      </c>
      <c r="BA806" s="39" t="s">
        <v>57</v>
      </c>
      <c r="BB806" s="39" t="s">
        <v>57</v>
      </c>
      <c r="BC806" s="39" t="s">
        <v>57</v>
      </c>
      <c r="BE806" s="8"/>
      <c r="BF806" s="8"/>
      <c r="BG806" s="8"/>
      <c r="BH806" s="8"/>
      <c r="BI806" s="8"/>
      <c r="BJ806" s="8"/>
      <c r="BK806" s="8"/>
      <c r="BL806" s="8"/>
      <c r="BM806" s="8"/>
      <c r="BN806" s="8"/>
    </row>
    <row r="807" spans="4:66" outlineLevel="1">
      <c r="D807" s="42" t="str">
        <f>INDEX($AT807:$BC807,MATCH(General!$F$14,$AT$4:$BC$4,0))</f>
        <v>f. Other</v>
      </c>
      <c r="E807" s="11" t="str">
        <f>General!$F$16</f>
        <v>EUR</v>
      </c>
      <c r="F807" s="25">
        <f>IF(General!$F$24-General!$F$22&gt;=F108,0,IFERROR(F75-F75/F108*(General!$F$24-General!$F$22),0))</f>
        <v>0</v>
      </c>
      <c r="AT807" s="39" t="s">
        <v>33</v>
      </c>
      <c r="AU807" s="39" t="s">
        <v>57</v>
      </c>
      <c r="AV807" s="39" t="s">
        <v>57</v>
      </c>
      <c r="AW807" s="39" t="s">
        <v>57</v>
      </c>
      <c r="AX807" s="39" t="s">
        <v>57</v>
      </c>
      <c r="AY807" s="39" t="s">
        <v>57</v>
      </c>
      <c r="AZ807" s="39" t="s">
        <v>57</v>
      </c>
      <c r="BA807" s="39" t="s">
        <v>57</v>
      </c>
      <c r="BB807" s="39" t="s">
        <v>57</v>
      </c>
      <c r="BC807" s="39" t="s">
        <v>57</v>
      </c>
      <c r="BE807" s="8"/>
      <c r="BF807" s="8"/>
      <c r="BG807" s="8"/>
      <c r="BH807" s="8"/>
      <c r="BI807" s="8"/>
      <c r="BJ807" s="8"/>
      <c r="BK807" s="8"/>
      <c r="BL807" s="8"/>
      <c r="BM807" s="8"/>
      <c r="BN807" s="8"/>
    </row>
    <row r="808" spans="4:66" outlineLevel="1">
      <c r="D808" s="12" t="str">
        <f>INDEX($AT808:$BC808,MATCH(General!$F$14,$AT$4:$BC$4,0))</f>
        <v>4. Plant and machinery</v>
      </c>
      <c r="E808" s="11" t="str">
        <f>General!$F$16</f>
        <v>EUR</v>
      </c>
      <c r="F808" s="25">
        <f>SUM(F809:F815)</f>
        <v>1550</v>
      </c>
      <c r="AT808" s="39" t="s">
        <v>34</v>
      </c>
      <c r="AU808" s="39" t="s">
        <v>57</v>
      </c>
      <c r="AV808" s="39" t="s">
        <v>57</v>
      </c>
      <c r="AW808" s="39" t="s">
        <v>57</v>
      </c>
      <c r="AX808" s="39" t="s">
        <v>57</v>
      </c>
      <c r="AY808" s="39" t="s">
        <v>57</v>
      </c>
      <c r="AZ808" s="39" t="s">
        <v>57</v>
      </c>
      <c r="BA808" s="39" t="s">
        <v>57</v>
      </c>
      <c r="BB808" s="39" t="s">
        <v>57</v>
      </c>
      <c r="BC808" s="39" t="s">
        <v>57</v>
      </c>
      <c r="BE808" s="8"/>
      <c r="BF808" s="8"/>
      <c r="BG808" s="8"/>
      <c r="BH808" s="8"/>
      <c r="BI808" s="8"/>
      <c r="BJ808" s="8"/>
      <c r="BK808" s="8"/>
      <c r="BL808" s="8"/>
      <c r="BM808" s="8"/>
      <c r="BN808" s="8"/>
    </row>
    <row r="809" spans="4:66" outlineLevel="1">
      <c r="D809" s="42" t="str">
        <f>INDEX($AT809:$BC809,MATCH(General!$F$14,$AT$4:$BC$4,0))</f>
        <v>a. Heating, ventilation, and air conditioning</v>
      </c>
      <c r="E809" s="11" t="str">
        <f>General!$F$16</f>
        <v>EUR</v>
      </c>
      <c r="F809" s="25">
        <f>IF(General!$F$24-General!$F$22&gt;=F110,0,IFERROR(F77-F77/F110*(General!$F$24-General!$F$22),0))</f>
        <v>0</v>
      </c>
      <c r="AT809" s="39" t="s">
        <v>35</v>
      </c>
      <c r="AU809" s="39" t="s">
        <v>57</v>
      </c>
      <c r="AV809" s="39" t="s">
        <v>57</v>
      </c>
      <c r="AW809" s="39" t="s">
        <v>57</v>
      </c>
      <c r="AX809" s="39" t="s">
        <v>57</v>
      </c>
      <c r="AY809" s="39" t="s">
        <v>57</v>
      </c>
      <c r="AZ809" s="39" t="s">
        <v>57</v>
      </c>
      <c r="BA809" s="39" t="s">
        <v>57</v>
      </c>
      <c r="BB809" s="39" t="s">
        <v>57</v>
      </c>
      <c r="BC809" s="39" t="s">
        <v>57</v>
      </c>
      <c r="BE809" s="8"/>
      <c r="BF809" s="8"/>
      <c r="BG809" s="8"/>
      <c r="BH809" s="8"/>
      <c r="BI809" s="8"/>
      <c r="BJ809" s="8"/>
      <c r="BK809" s="8"/>
      <c r="BL809" s="8"/>
      <c r="BM809" s="8"/>
      <c r="BN809" s="8"/>
    </row>
    <row r="810" spans="4:66" outlineLevel="1">
      <c r="D810" s="42" t="str">
        <f>INDEX($AT810:$BC810,MATCH(General!$F$14,$AT$4:$BC$4,0))</f>
        <v>b. Solar power plant</v>
      </c>
      <c r="E810" s="11" t="str">
        <f>General!$F$16</f>
        <v>EUR</v>
      </c>
      <c r="F810" s="25">
        <f>IF(General!$F$24-General!$F$22&gt;=F111,0,IFERROR(F78-F78/F111*(General!$F$24-General!$F$22),0))</f>
        <v>1000</v>
      </c>
      <c r="AT810" s="39" t="s">
        <v>36</v>
      </c>
      <c r="AU810" s="39" t="s">
        <v>57</v>
      </c>
      <c r="AV810" s="39" t="s">
        <v>57</v>
      </c>
      <c r="AW810" s="39" t="s">
        <v>57</v>
      </c>
      <c r="AX810" s="39" t="s">
        <v>57</v>
      </c>
      <c r="AY810" s="39" t="s">
        <v>57</v>
      </c>
      <c r="AZ810" s="39" t="s">
        <v>57</v>
      </c>
      <c r="BA810" s="39" t="s">
        <v>57</v>
      </c>
      <c r="BB810" s="39" t="s">
        <v>57</v>
      </c>
      <c r="BC810" s="39" t="s">
        <v>57</v>
      </c>
      <c r="BE810" s="8"/>
      <c r="BF810" s="8"/>
      <c r="BG810" s="8"/>
      <c r="BH810" s="8"/>
      <c r="BI810" s="8"/>
      <c r="BJ810" s="8"/>
      <c r="BK810" s="8"/>
      <c r="BL810" s="8"/>
      <c r="BM810" s="8"/>
      <c r="BN810" s="8"/>
    </row>
    <row r="811" spans="4:66" outlineLevel="1">
      <c r="D811" s="42" t="str">
        <f>INDEX($AT811:$BC811,MATCH(General!$F$14,$AT$4:$BC$4,0))</f>
        <v>c. Battery energy storage system</v>
      </c>
      <c r="E811" s="11" t="str">
        <f>General!$F$16</f>
        <v>EUR</v>
      </c>
      <c r="F811" s="25">
        <f>IF(General!$F$24-General!$F$22&gt;=F112,0,IFERROR(F79-F79/F112*(General!$F$24-General!$F$22),0))</f>
        <v>0</v>
      </c>
      <c r="AT811" s="39" t="s">
        <v>37</v>
      </c>
      <c r="AU811" s="39" t="s">
        <v>57</v>
      </c>
      <c r="AV811" s="39" t="s">
        <v>57</v>
      </c>
      <c r="AW811" s="39" t="s">
        <v>57</v>
      </c>
      <c r="AX811" s="39" t="s">
        <v>57</v>
      </c>
      <c r="AY811" s="39" t="s">
        <v>57</v>
      </c>
      <c r="AZ811" s="39" t="s">
        <v>57</v>
      </c>
      <c r="BA811" s="39" t="s">
        <v>57</v>
      </c>
      <c r="BB811" s="39" t="s">
        <v>57</v>
      </c>
      <c r="BC811" s="39" t="s">
        <v>57</v>
      </c>
      <c r="BE811" s="8"/>
      <c r="BF811" s="8"/>
      <c r="BG811" s="8"/>
      <c r="BH811" s="8"/>
      <c r="BI811" s="8"/>
      <c r="BJ811" s="8"/>
      <c r="BK811" s="8"/>
      <c r="BL811" s="8"/>
      <c r="BM811" s="8"/>
      <c r="BN811" s="8"/>
    </row>
    <row r="812" spans="4:66" outlineLevel="1">
      <c r="D812" s="42" t="str">
        <f>INDEX($AT812:$BC812,MATCH(General!$F$14,$AT$4:$BC$4,0))</f>
        <v>d. Charging equipment</v>
      </c>
      <c r="E812" s="11" t="str">
        <f>General!$F$16</f>
        <v>EUR</v>
      </c>
      <c r="F812" s="25">
        <f>IF(General!$F$24-General!$F$22&gt;=F113,0,IFERROR(F80-F80/F113*(General!$F$24-General!$F$22),0))</f>
        <v>550</v>
      </c>
      <c r="AT812" s="39" t="s">
        <v>58</v>
      </c>
      <c r="AU812" s="39" t="s">
        <v>57</v>
      </c>
      <c r="AV812" s="39" t="s">
        <v>57</v>
      </c>
      <c r="AW812" s="39" t="s">
        <v>57</v>
      </c>
      <c r="AX812" s="39" t="s">
        <v>57</v>
      </c>
      <c r="AY812" s="39" t="s">
        <v>57</v>
      </c>
      <c r="AZ812" s="39" t="s">
        <v>57</v>
      </c>
      <c r="BA812" s="39" t="s">
        <v>57</v>
      </c>
      <c r="BB812" s="39" t="s">
        <v>57</v>
      </c>
      <c r="BC812" s="39" t="s">
        <v>57</v>
      </c>
      <c r="BE812" s="8"/>
      <c r="BF812" s="8"/>
      <c r="BG812" s="8"/>
      <c r="BH812" s="8"/>
      <c r="BI812" s="8"/>
      <c r="BJ812" s="8"/>
      <c r="BK812" s="8"/>
      <c r="BL812" s="8"/>
      <c r="BM812" s="8"/>
      <c r="BN812" s="8"/>
    </row>
    <row r="813" spans="4:66" outlineLevel="1">
      <c r="D813" s="42" t="str">
        <f>INDEX($AT813:$BC813,MATCH(General!$F$14,$AT$4:$BC$4,0))</f>
        <v>e. IT equipment and sensors</v>
      </c>
      <c r="E813" s="11" t="str">
        <f>General!$F$16</f>
        <v>EUR</v>
      </c>
      <c r="F813" s="25">
        <f>IF(General!$F$24-General!$F$22&gt;=F114,0,IFERROR(F81-F81/F114*(General!$F$24-General!$F$22),0))</f>
        <v>0</v>
      </c>
      <c r="AT813" s="39" t="s">
        <v>38</v>
      </c>
      <c r="AU813" s="39" t="s">
        <v>57</v>
      </c>
      <c r="AV813" s="39" t="s">
        <v>57</v>
      </c>
      <c r="AW813" s="39" t="s">
        <v>57</v>
      </c>
      <c r="AX813" s="39" t="s">
        <v>57</v>
      </c>
      <c r="AY813" s="39" t="s">
        <v>57</v>
      </c>
      <c r="AZ813" s="39" t="s">
        <v>57</v>
      </c>
      <c r="BA813" s="39" t="s">
        <v>57</v>
      </c>
      <c r="BB813" s="39" t="s">
        <v>57</v>
      </c>
      <c r="BC813" s="39" t="s">
        <v>57</v>
      </c>
      <c r="BE813" s="8"/>
      <c r="BF813" s="8"/>
      <c r="BG813" s="8"/>
      <c r="BH813" s="8"/>
      <c r="BI813" s="8"/>
      <c r="BJ813" s="8"/>
      <c r="BK813" s="8"/>
      <c r="BL813" s="8"/>
      <c r="BM813" s="8"/>
      <c r="BN813" s="8"/>
    </row>
    <row r="814" spans="4:66" outlineLevel="1">
      <c r="D814" s="42" t="str">
        <f>INDEX($AT814:$BC814,MATCH(General!$F$14,$AT$4:$BC$4,0))</f>
        <v>f. Other electric equipment</v>
      </c>
      <c r="E814" s="11" t="str">
        <f>General!$F$16</f>
        <v>EUR</v>
      </c>
      <c r="F814" s="25">
        <f>IF(General!$F$24-General!$F$22&gt;=F115,0,IFERROR(F82-F82/F115*(General!$F$24-General!$F$22),0))</f>
        <v>0</v>
      </c>
      <c r="AT814" s="39" t="s">
        <v>39</v>
      </c>
      <c r="AU814" s="39" t="s">
        <v>57</v>
      </c>
      <c r="AV814" s="39" t="s">
        <v>57</v>
      </c>
      <c r="AW814" s="39" t="s">
        <v>57</v>
      </c>
      <c r="AX814" s="39" t="s">
        <v>57</v>
      </c>
      <c r="AY814" s="39" t="s">
        <v>57</v>
      </c>
      <c r="AZ814" s="39" t="s">
        <v>57</v>
      </c>
      <c r="BA814" s="39" t="s">
        <v>57</v>
      </c>
      <c r="BB814" s="39" t="s">
        <v>57</v>
      </c>
      <c r="BC814" s="39" t="s">
        <v>57</v>
      </c>
      <c r="BE814" s="8"/>
      <c r="BF814" s="8"/>
      <c r="BG814" s="8"/>
      <c r="BH814" s="8"/>
      <c r="BI814" s="8"/>
      <c r="BJ814" s="8"/>
      <c r="BK814" s="8"/>
      <c r="BL814" s="8"/>
      <c r="BM814" s="8"/>
      <c r="BN814" s="8"/>
    </row>
    <row r="815" spans="4:66" outlineLevel="1">
      <c r="D815" s="42" t="str">
        <f>INDEX($AT815:$BC815,MATCH(General!$F$14,$AT$4:$BC$4,0))</f>
        <v>g. Indoor lighting</v>
      </c>
      <c r="E815" s="11" t="str">
        <f>General!$F$16</f>
        <v>EUR</v>
      </c>
      <c r="F815" s="25">
        <f>IF(General!$F$24-General!$F$22&gt;=F116,0,IFERROR(F83-F83/F116*(General!$F$24-General!$F$22),0))</f>
        <v>0</v>
      </c>
      <c r="AT815" s="39" t="s">
        <v>40</v>
      </c>
      <c r="AU815" s="39" t="s">
        <v>57</v>
      </c>
      <c r="AV815" s="39" t="s">
        <v>57</v>
      </c>
      <c r="AW815" s="39" t="s">
        <v>57</v>
      </c>
      <c r="AX815" s="39" t="s">
        <v>57</v>
      </c>
      <c r="AY815" s="39" t="s">
        <v>57</v>
      </c>
      <c r="AZ815" s="39" t="s">
        <v>57</v>
      </c>
      <c r="BA815" s="39" t="s">
        <v>57</v>
      </c>
      <c r="BB815" s="39" t="s">
        <v>57</v>
      </c>
      <c r="BC815" s="39" t="s">
        <v>57</v>
      </c>
      <c r="BE815" s="8"/>
      <c r="BF815" s="8"/>
      <c r="BG815" s="8"/>
      <c r="BH815" s="8"/>
      <c r="BI815" s="8"/>
      <c r="BJ815" s="8"/>
      <c r="BK815" s="8"/>
      <c r="BL815" s="8"/>
      <c r="BM815" s="8"/>
      <c r="BN815" s="8"/>
    </row>
    <row r="816" spans="4:66" outlineLevel="1">
      <c r="D816" s="12" t="str">
        <f>INDEX($AT816:$BC816,MATCH(General!$F$14,$AT$4:$BC$4,0))</f>
        <v>5. Contingencies</v>
      </c>
      <c r="E816" s="11" t="str">
        <f>General!$F$16</f>
        <v>EUR</v>
      </c>
      <c r="F816" s="25">
        <f>IF(General!$F$24-General!$F$22&gt;=F117,0,IFERROR(F84-F84/F117*(General!$F$24-General!$F$22),0))</f>
        <v>0</v>
      </c>
      <c r="AT816" s="39" t="s">
        <v>41</v>
      </c>
      <c r="AU816" s="39" t="s">
        <v>57</v>
      </c>
      <c r="AV816" s="39" t="s">
        <v>57</v>
      </c>
      <c r="AW816" s="39" t="s">
        <v>57</v>
      </c>
      <c r="AX816" s="39" t="s">
        <v>57</v>
      </c>
      <c r="AY816" s="39" t="s">
        <v>57</v>
      </c>
      <c r="AZ816" s="39" t="s">
        <v>57</v>
      </c>
      <c r="BA816" s="39" t="s">
        <v>57</v>
      </c>
      <c r="BB816" s="39" t="s">
        <v>57</v>
      </c>
      <c r="BC816" s="39" t="s">
        <v>57</v>
      </c>
      <c r="BE816" s="8"/>
      <c r="BF816" s="8"/>
      <c r="BG816" s="8"/>
      <c r="BH816" s="8"/>
      <c r="BI816" s="8"/>
      <c r="BJ816" s="8"/>
      <c r="BK816" s="8"/>
      <c r="BL816" s="8"/>
      <c r="BM816" s="8"/>
      <c r="BN816" s="8"/>
    </row>
    <row r="817" spans="1:66" outlineLevel="1">
      <c r="D817" s="12" t="str">
        <f>INDEX($AT817:$BC817,MATCH(General!$F$14,$AT$4:$BC$4,0))</f>
        <v>6. Price adjustment</v>
      </c>
      <c r="E817" s="11" t="str">
        <f>General!$F$16</f>
        <v>EUR</v>
      </c>
      <c r="F817" s="25">
        <f>IF(General!$F$24-General!$F$22&gt;=F118,0,IFERROR(F85-F85/F118*(General!$F$24-General!$F$22),0))</f>
        <v>0</v>
      </c>
      <c r="AT817" s="39" t="s">
        <v>42</v>
      </c>
      <c r="AU817" s="39" t="s">
        <v>57</v>
      </c>
      <c r="AV817" s="39" t="s">
        <v>57</v>
      </c>
      <c r="AW817" s="39" t="s">
        <v>57</v>
      </c>
      <c r="AX817" s="39" t="s">
        <v>57</v>
      </c>
      <c r="AY817" s="39" t="s">
        <v>57</v>
      </c>
      <c r="AZ817" s="39" t="s">
        <v>57</v>
      </c>
      <c r="BA817" s="39" t="s">
        <v>57</v>
      </c>
      <c r="BB817" s="39" t="s">
        <v>57</v>
      </c>
      <c r="BC817" s="39" t="s">
        <v>57</v>
      </c>
      <c r="BE817" s="8"/>
      <c r="BF817" s="8"/>
      <c r="BG817" s="8"/>
      <c r="BH817" s="8"/>
      <c r="BI817" s="8"/>
      <c r="BJ817" s="8"/>
      <c r="BK817" s="8"/>
      <c r="BL817" s="8"/>
      <c r="BM817" s="8"/>
      <c r="BN817" s="8"/>
    </row>
    <row r="818" spans="1:66" outlineLevel="1">
      <c r="D818" s="12" t="str">
        <f>INDEX($AT818:$BC818,MATCH(General!$F$14,$AT$4:$BC$4,0))</f>
        <v>7. Publicity</v>
      </c>
      <c r="E818" s="11" t="str">
        <f>General!$F$16</f>
        <v>EUR</v>
      </c>
      <c r="F818" s="25">
        <f>IF(General!$F$24-General!$F$22&gt;=F119,0,IFERROR(F86-F86/F119*(General!$F$24-General!$F$22),0))</f>
        <v>0</v>
      </c>
      <c r="AT818" s="39" t="s">
        <v>43</v>
      </c>
      <c r="AU818" s="39" t="s">
        <v>57</v>
      </c>
      <c r="AV818" s="39" t="s">
        <v>57</v>
      </c>
      <c r="AW818" s="39" t="s">
        <v>57</v>
      </c>
      <c r="AX818" s="39" t="s">
        <v>57</v>
      </c>
      <c r="AY818" s="39" t="s">
        <v>57</v>
      </c>
      <c r="AZ818" s="39" t="s">
        <v>57</v>
      </c>
      <c r="BA818" s="39" t="s">
        <v>57</v>
      </c>
      <c r="BB818" s="39" t="s">
        <v>57</v>
      </c>
      <c r="BC818" s="39" t="s">
        <v>57</v>
      </c>
      <c r="BE818" s="8"/>
      <c r="BF818" s="8"/>
      <c r="BG818" s="8"/>
      <c r="BH818" s="8"/>
      <c r="BI818" s="8"/>
      <c r="BJ818" s="8"/>
      <c r="BK818" s="8"/>
      <c r="BL818" s="8"/>
      <c r="BM818" s="8"/>
      <c r="BN818" s="8"/>
    </row>
    <row r="819" spans="1:66" outlineLevel="1">
      <c r="D819" s="12" t="str">
        <f>INDEX($AT819:$BC819,MATCH(General!$F$14,$AT$4:$BC$4,0))</f>
        <v>8. Supervision during contrusction implementation</v>
      </c>
      <c r="E819" s="11" t="str">
        <f>General!$F$16</f>
        <v>EUR</v>
      </c>
      <c r="F819" s="25">
        <f>IF(General!$F$24-General!$F$22&gt;=F120,0,IFERROR(F87-F87/F120*(General!$F$24-General!$F$22),0))</f>
        <v>0</v>
      </c>
      <c r="AT819" s="39" t="s">
        <v>44</v>
      </c>
      <c r="AU819" s="39" t="s">
        <v>57</v>
      </c>
      <c r="AV819" s="39" t="s">
        <v>57</v>
      </c>
      <c r="AW819" s="39" t="s">
        <v>57</v>
      </c>
      <c r="AX819" s="39" t="s">
        <v>57</v>
      </c>
      <c r="AY819" s="39" t="s">
        <v>57</v>
      </c>
      <c r="AZ819" s="39" t="s">
        <v>57</v>
      </c>
      <c r="BA819" s="39" t="s">
        <v>57</v>
      </c>
      <c r="BB819" s="39" t="s">
        <v>57</v>
      </c>
      <c r="BC819" s="39" t="s">
        <v>57</v>
      </c>
      <c r="BE819" s="8"/>
      <c r="BF819" s="8"/>
      <c r="BG819" s="8"/>
      <c r="BH819" s="8"/>
      <c r="BI819" s="8"/>
      <c r="BJ819" s="8"/>
      <c r="BK819" s="8"/>
      <c r="BL819" s="8"/>
      <c r="BM819" s="8"/>
      <c r="BN819" s="8"/>
    </row>
    <row r="820" spans="1:66" outlineLevel="1">
      <c r="D820" s="12" t="str">
        <f>INDEX($AT820:$BC820,MATCH(General!$F$14,$AT$4:$BC$4,0))</f>
        <v>9. Technical assistance</v>
      </c>
      <c r="E820" s="11" t="str">
        <f>General!$F$16</f>
        <v>EUR</v>
      </c>
      <c r="F820" s="25">
        <f>IF(General!$F$24-General!$F$22&gt;=F121,0,IFERROR(F88-F88/F121*(General!$F$24-General!$F$22),0))</f>
        <v>0</v>
      </c>
      <c r="AT820" s="39" t="s">
        <v>45</v>
      </c>
      <c r="AU820" s="39" t="s">
        <v>57</v>
      </c>
      <c r="AV820" s="39" t="s">
        <v>57</v>
      </c>
      <c r="AW820" s="39" t="s">
        <v>57</v>
      </c>
      <c r="AX820" s="39" t="s">
        <v>57</v>
      </c>
      <c r="AY820" s="39" t="s">
        <v>57</v>
      </c>
      <c r="AZ820" s="39" t="s">
        <v>57</v>
      </c>
      <c r="BA820" s="39" t="s">
        <v>57</v>
      </c>
      <c r="BB820" s="39" t="s">
        <v>57</v>
      </c>
      <c r="BC820" s="39" t="s">
        <v>57</v>
      </c>
      <c r="BE820" s="8"/>
      <c r="BF820" s="8"/>
      <c r="BG820" s="8"/>
      <c r="BH820" s="8"/>
      <c r="BI820" s="8"/>
      <c r="BJ820" s="8"/>
      <c r="BK820" s="8"/>
      <c r="BL820" s="8"/>
      <c r="BM820" s="8"/>
      <c r="BN820" s="8"/>
    </row>
    <row r="821" spans="1:66" outlineLevel="1">
      <c r="D821" s="41" t="str">
        <f>INDEX($AT821:$BC821,MATCH(General!$F$14,$AT$4:$BC$4,0))</f>
        <v>Total</v>
      </c>
      <c r="E821" s="17" t="str">
        <f>General!$F$16</f>
        <v>EUR</v>
      </c>
      <c r="F821" s="28">
        <f>SUM(F799:F801,F808,F816:F820)</f>
        <v>113550</v>
      </c>
      <c r="AT821" s="39" t="s">
        <v>61</v>
      </c>
      <c r="AU821" s="39" t="s">
        <v>57</v>
      </c>
      <c r="AV821" s="39" t="s">
        <v>57</v>
      </c>
      <c r="AW821" s="39" t="s">
        <v>57</v>
      </c>
      <c r="AX821" s="39" t="s">
        <v>57</v>
      </c>
      <c r="AY821" s="39" t="s">
        <v>57</v>
      </c>
      <c r="AZ821" s="39" t="s">
        <v>57</v>
      </c>
      <c r="BA821" s="39" t="s">
        <v>57</v>
      </c>
      <c r="BB821" s="39" t="s">
        <v>57</v>
      </c>
      <c r="BC821" s="39" t="s">
        <v>57</v>
      </c>
      <c r="BE821" s="8"/>
      <c r="BF821" s="8"/>
      <c r="BG821" s="8"/>
      <c r="BH821" s="8"/>
      <c r="BI821" s="8"/>
      <c r="BJ821" s="8"/>
      <c r="BK821" s="8"/>
      <c r="BL821" s="8"/>
      <c r="BM821" s="8"/>
      <c r="BN821" s="8"/>
    </row>
    <row r="822" spans="1:66" outlineLevel="1">
      <c r="D822" s="12" t="str">
        <f>INDEX($AT822:$BC822,MATCH(General!$F$14,$AT$4:$BC$4,0))</f>
        <v>Blended VAT rate</v>
      </c>
      <c r="E822" s="11" t="str">
        <f>INDEX($BC822:$BL822,MATCH(General!$F$14,$BC$4:$BL$4,0))</f>
        <v>%</v>
      </c>
      <c r="F822" s="49">
        <f>IFERROR(F90/F89,0)</f>
        <v>0</v>
      </c>
      <c r="AT822" s="39" t="s">
        <v>98</v>
      </c>
      <c r="AU822" s="39" t="s">
        <v>57</v>
      </c>
      <c r="AV822" s="39" t="s">
        <v>57</v>
      </c>
      <c r="AW822" s="39" t="s">
        <v>57</v>
      </c>
      <c r="AX822" s="39" t="s">
        <v>57</v>
      </c>
      <c r="AY822" s="39" t="s">
        <v>57</v>
      </c>
      <c r="AZ822" s="39" t="s">
        <v>57</v>
      </c>
      <c r="BA822" s="39" t="s">
        <v>57</v>
      </c>
      <c r="BB822" s="39" t="s">
        <v>57</v>
      </c>
      <c r="BC822" s="39" t="s">
        <v>57</v>
      </c>
      <c r="BE822" s="39" t="s">
        <v>21</v>
      </c>
      <c r="BF822" s="39" t="s">
        <v>21</v>
      </c>
      <c r="BG822" s="39" t="s">
        <v>57</v>
      </c>
      <c r="BH822" s="39" t="s">
        <v>57</v>
      </c>
      <c r="BI822" s="39" t="s">
        <v>57</v>
      </c>
      <c r="BJ822" s="39" t="s">
        <v>57</v>
      </c>
      <c r="BK822" s="39" t="s">
        <v>57</v>
      </c>
      <c r="BL822" s="39" t="s">
        <v>57</v>
      </c>
      <c r="BM822" s="39" t="s">
        <v>57</v>
      </c>
      <c r="BN822" s="39" t="s">
        <v>57</v>
      </c>
    </row>
    <row r="823" spans="1:66" outlineLevel="1">
      <c r="D823" s="12" t="str">
        <f>INDEX($AT823:$BC823,MATCH(General!$F$14,$AT$4:$BC$4,0))</f>
        <v>VAT</v>
      </c>
      <c r="E823" s="11" t="str">
        <f>General!$F$16</f>
        <v>EUR</v>
      </c>
      <c r="F823" s="25">
        <f>F821*F822</f>
        <v>0</v>
      </c>
      <c r="AT823" s="39" t="s">
        <v>22</v>
      </c>
      <c r="AU823" s="39" t="s">
        <v>57</v>
      </c>
      <c r="AV823" s="39" t="s">
        <v>57</v>
      </c>
      <c r="AW823" s="39" t="s">
        <v>57</v>
      </c>
      <c r="AX823" s="39" t="s">
        <v>57</v>
      </c>
      <c r="AY823" s="39" t="s">
        <v>57</v>
      </c>
      <c r="AZ823" s="39" t="s">
        <v>57</v>
      </c>
      <c r="BA823" s="39" t="s">
        <v>57</v>
      </c>
      <c r="BB823" s="39" t="s">
        <v>57</v>
      </c>
      <c r="BC823" s="39" t="s">
        <v>57</v>
      </c>
      <c r="BE823" s="8"/>
      <c r="BF823" s="8"/>
      <c r="BG823" s="8"/>
      <c r="BH823" s="8"/>
      <c r="BI823" s="8"/>
      <c r="BJ823" s="8"/>
      <c r="BK823" s="8"/>
      <c r="BL823" s="8"/>
      <c r="BM823" s="8"/>
      <c r="BN823" s="8"/>
    </row>
    <row r="824" spans="1:66" outlineLevel="1">
      <c r="D824" s="41" t="str">
        <f>INDEX($AT824:$BC824,MATCH(General!$F$14,$AT$4:$BC$4,0))</f>
        <v>Total incl. VAT</v>
      </c>
      <c r="E824" s="17" t="str">
        <f>General!$F$16</f>
        <v>EUR</v>
      </c>
      <c r="F824" s="28">
        <f>SUM(F821,F823)</f>
        <v>113550</v>
      </c>
      <c r="AT824" s="39" t="s">
        <v>62</v>
      </c>
      <c r="AU824" s="39" t="s">
        <v>57</v>
      </c>
      <c r="AV824" s="39" t="s">
        <v>57</v>
      </c>
      <c r="AW824" s="39" t="s">
        <v>57</v>
      </c>
      <c r="AX824" s="39" t="s">
        <v>57</v>
      </c>
      <c r="AY824" s="39" t="s">
        <v>57</v>
      </c>
      <c r="AZ824" s="39" t="s">
        <v>57</v>
      </c>
      <c r="BA824" s="39" t="s">
        <v>57</v>
      </c>
      <c r="BB824" s="39" t="s">
        <v>57</v>
      </c>
      <c r="BC824" s="39" t="s">
        <v>57</v>
      </c>
      <c r="BE824" s="8"/>
      <c r="BF824" s="8"/>
      <c r="BG824" s="8"/>
      <c r="BH824" s="8"/>
      <c r="BI824" s="8"/>
      <c r="BJ824" s="8"/>
      <c r="BK824" s="8"/>
      <c r="BL824" s="8"/>
      <c r="BM824" s="8"/>
      <c r="BN824" s="8"/>
    </row>
    <row r="825" spans="1:66" outlineLevel="1">
      <c r="E825" s="11"/>
    </row>
    <row r="826" spans="1:66" outlineLevel="1">
      <c r="D826" s="2" t="str">
        <f>INDEX($AT826:$BC826,MATCH(General!$F$14,$AT$4:$BC$4,0))</f>
        <v>Input</v>
      </c>
      <c r="E826" s="11"/>
      <c r="AT826" s="39" t="s">
        <v>197</v>
      </c>
      <c r="AU826" s="39" t="s">
        <v>57</v>
      </c>
      <c r="AV826" s="39" t="s">
        <v>57</v>
      </c>
      <c r="AW826" s="39" t="s">
        <v>57</v>
      </c>
      <c r="AX826" s="39" t="s">
        <v>57</v>
      </c>
      <c r="AY826" s="39" t="s">
        <v>57</v>
      </c>
      <c r="AZ826" s="39" t="s">
        <v>57</v>
      </c>
      <c r="BA826" s="39" t="s">
        <v>57</v>
      </c>
      <c r="BB826" s="39" t="s">
        <v>57</v>
      </c>
      <c r="BC826" s="39" t="s">
        <v>57</v>
      </c>
      <c r="BE826" s="8"/>
      <c r="BF826" s="8"/>
      <c r="BG826" s="8"/>
      <c r="BH826" s="8"/>
      <c r="BI826" s="8"/>
      <c r="BJ826" s="8"/>
      <c r="BK826" s="8"/>
      <c r="BL826" s="8"/>
      <c r="BM826" s="8"/>
      <c r="BN826" s="8"/>
    </row>
    <row r="827" spans="1:66" outlineLevel="1">
      <c r="D827" s="12" t="str">
        <f>INDEX($AT827:$BC827,MATCH(General!$F$14,$AT$4:$BC$4,0))</f>
        <v>Total</v>
      </c>
      <c r="E827" s="11" t="str">
        <f>General!$F$16</f>
        <v>EUR</v>
      </c>
      <c r="F827" s="105">
        <f>Analysis_param!F18</f>
        <v>0</v>
      </c>
      <c r="AT827" s="39" t="s">
        <v>61</v>
      </c>
      <c r="AU827" s="39" t="s">
        <v>57</v>
      </c>
      <c r="AV827" s="39" t="s">
        <v>57</v>
      </c>
      <c r="AW827" s="39" t="s">
        <v>57</v>
      </c>
      <c r="AX827" s="39" t="s">
        <v>57</v>
      </c>
      <c r="AY827" s="39" t="s">
        <v>57</v>
      </c>
      <c r="AZ827" s="39" t="s">
        <v>57</v>
      </c>
      <c r="BA827" s="39" t="s">
        <v>57</v>
      </c>
      <c r="BB827" s="39" t="s">
        <v>57</v>
      </c>
      <c r="BC827" s="39" t="s">
        <v>57</v>
      </c>
      <c r="BE827" s="8"/>
      <c r="BF827" s="8"/>
      <c r="BG827" s="8"/>
      <c r="BH827" s="8"/>
      <c r="BI827" s="8"/>
      <c r="BJ827" s="8"/>
      <c r="BK827" s="8"/>
      <c r="BL827" s="8"/>
      <c r="BM827" s="8"/>
      <c r="BN827" s="8"/>
    </row>
    <row r="828" spans="1:66" outlineLevel="1">
      <c r="D828" s="12" t="str">
        <f>INDEX($AT828:$BC828,MATCH(General!$F$14,$AT$4:$BC$4,0))</f>
        <v>VAT</v>
      </c>
      <c r="E828" s="11" t="str">
        <f>General!$F$16</f>
        <v>EUR</v>
      </c>
      <c r="F828" s="106">
        <f>Analysis_param!F19</f>
        <v>0</v>
      </c>
      <c r="AT828" s="39" t="s">
        <v>22</v>
      </c>
      <c r="AU828" s="39" t="s">
        <v>57</v>
      </c>
      <c r="AV828" s="39" t="s">
        <v>57</v>
      </c>
      <c r="AW828" s="39" t="s">
        <v>57</v>
      </c>
      <c r="AX828" s="39" t="s">
        <v>57</v>
      </c>
      <c r="AY828" s="39" t="s">
        <v>57</v>
      </c>
      <c r="AZ828" s="39" t="s">
        <v>57</v>
      </c>
      <c r="BA828" s="39" t="s">
        <v>57</v>
      </c>
      <c r="BB828" s="39" t="s">
        <v>57</v>
      </c>
      <c r="BC828" s="39" t="s">
        <v>57</v>
      </c>
      <c r="BE828" s="8"/>
      <c r="BF828" s="8"/>
      <c r="BG828" s="8"/>
      <c r="BH828" s="8"/>
      <c r="BI828" s="8"/>
      <c r="BJ828" s="8"/>
      <c r="BK828" s="8"/>
      <c r="BL828" s="8"/>
      <c r="BM828" s="8"/>
      <c r="BN828" s="8"/>
    </row>
    <row r="829" spans="1:66" outlineLevel="1">
      <c r="D829" s="41" t="str">
        <f>INDEX($AT829:$BC829,MATCH(General!$F$14,$AT$4:$BC$4,0))</f>
        <v>Total incl. VAT</v>
      </c>
      <c r="E829" s="17" t="str">
        <f>General!$F$16</f>
        <v>EUR</v>
      </c>
      <c r="F829" s="28">
        <f>SUM(F827:F828)</f>
        <v>0</v>
      </c>
      <c r="AT829" s="39" t="s">
        <v>62</v>
      </c>
      <c r="AU829" s="39" t="s">
        <v>57</v>
      </c>
      <c r="AV829" s="39" t="s">
        <v>57</v>
      </c>
      <c r="AW829" s="39" t="s">
        <v>57</v>
      </c>
      <c r="AX829" s="39" t="s">
        <v>57</v>
      </c>
      <c r="AY829" s="39" t="s">
        <v>57</v>
      </c>
      <c r="AZ829" s="39" t="s">
        <v>57</v>
      </c>
      <c r="BA829" s="39" t="s">
        <v>57</v>
      </c>
      <c r="BB829" s="39" t="s">
        <v>57</v>
      </c>
      <c r="BC829" s="39" t="s">
        <v>57</v>
      </c>
      <c r="BE829" s="8"/>
      <c r="BF829" s="8"/>
      <c r="BG829" s="8"/>
      <c r="BH829" s="8"/>
      <c r="BI829" s="8"/>
      <c r="BJ829" s="8"/>
      <c r="BK829" s="8"/>
      <c r="BL829" s="8"/>
      <c r="BM829" s="8"/>
      <c r="BN829" s="8"/>
    </row>
    <row r="830" spans="1:66">
      <c r="E830" s="11"/>
    </row>
    <row r="831" spans="1:66">
      <c r="A831" s="4" t="str">
        <f>INDEX($AT831:$BC831,MATCH(General!$F$14,$AT$4:$BC$4,0))</f>
        <v>Economic analysis</v>
      </c>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T831" s="39" t="s">
        <v>200</v>
      </c>
      <c r="AU831" s="39" t="s">
        <v>57</v>
      </c>
      <c r="AV831" s="39" t="s">
        <v>57</v>
      </c>
      <c r="AW831" s="39" t="s">
        <v>57</v>
      </c>
      <c r="AX831" s="39" t="s">
        <v>57</v>
      </c>
      <c r="AY831" s="39" t="s">
        <v>57</v>
      </c>
      <c r="AZ831" s="39" t="s">
        <v>57</v>
      </c>
      <c r="BA831" s="39" t="s">
        <v>57</v>
      </c>
      <c r="BB831" s="39" t="s">
        <v>57</v>
      </c>
      <c r="BC831" s="39" t="s">
        <v>57</v>
      </c>
    </row>
    <row r="832" spans="1:66" outlineLevel="1">
      <c r="E832" s="11"/>
    </row>
    <row r="833" spans="3:66" outlineLevel="1">
      <c r="C833" s="6" t="str">
        <f>INDEX($AT833:$BC833,MATCH(General!$F$14,$AT$4:$BC$4,0))</f>
        <v>Discount rate</v>
      </c>
      <c r="D833" s="6"/>
      <c r="E833" s="13"/>
      <c r="F833" s="6"/>
      <c r="G833" s="6"/>
      <c r="H833" s="6"/>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c r="AG833" s="14"/>
      <c r="AH833" s="14"/>
      <c r="AI833" s="14"/>
      <c r="AJ833" s="14"/>
      <c r="AK833" s="14"/>
      <c r="AL833" s="14"/>
      <c r="AM833" s="14"/>
      <c r="AN833" s="14"/>
      <c r="AO833" s="14"/>
      <c r="AP833" s="14"/>
      <c r="AQ833" s="14"/>
      <c r="AR833" s="14"/>
      <c r="AT833" s="39" t="s">
        <v>195</v>
      </c>
      <c r="AU833" s="39" t="s">
        <v>57</v>
      </c>
      <c r="AV833" s="39" t="s">
        <v>57</v>
      </c>
      <c r="AW833" s="39" t="s">
        <v>57</v>
      </c>
      <c r="AX833" s="39" t="s">
        <v>57</v>
      </c>
      <c r="AY833" s="39" t="s">
        <v>57</v>
      </c>
      <c r="AZ833" s="39" t="s">
        <v>57</v>
      </c>
      <c r="BA833" s="39" t="s">
        <v>57</v>
      </c>
      <c r="BB833" s="39" t="s">
        <v>57</v>
      </c>
      <c r="BC833" s="39" t="s">
        <v>57</v>
      </c>
    </row>
    <row r="834" spans="3:66" outlineLevel="1">
      <c r="E834" s="11"/>
    </row>
    <row r="835" spans="3:66" outlineLevel="1">
      <c r="D835" t="str">
        <f>INDEX($AT835:$BC835,MATCH(General!$F$14,$AT$4:$BC$4,0))</f>
        <v>Social discount rate used in the model</v>
      </c>
      <c r="E835" s="11" t="str">
        <f>INDEX($BC835:$BL835,MATCH(General!$F$14,$BC$4:$BL$4,0))</f>
        <v>%</v>
      </c>
      <c r="F835" s="106">
        <f>Analysis_param!F25</f>
        <v>0.03</v>
      </c>
      <c r="AT835" s="39" t="s">
        <v>201</v>
      </c>
      <c r="AU835" s="39" t="s">
        <v>57</v>
      </c>
      <c r="AV835" s="39" t="s">
        <v>57</v>
      </c>
      <c r="AW835" s="39" t="s">
        <v>57</v>
      </c>
      <c r="AX835" s="39" t="s">
        <v>57</v>
      </c>
      <c r="AY835" s="39" t="s">
        <v>57</v>
      </c>
      <c r="AZ835" s="39" t="s">
        <v>57</v>
      </c>
      <c r="BA835" s="39" t="s">
        <v>57</v>
      </c>
      <c r="BB835" s="39" t="s">
        <v>57</v>
      </c>
      <c r="BC835" s="39" t="s">
        <v>57</v>
      </c>
      <c r="BE835" s="39" t="s">
        <v>21</v>
      </c>
      <c r="BF835" s="39" t="s">
        <v>21</v>
      </c>
      <c r="BG835" s="39" t="s">
        <v>57</v>
      </c>
      <c r="BH835" s="39" t="s">
        <v>57</v>
      </c>
      <c r="BI835" s="39" t="s">
        <v>57</v>
      </c>
      <c r="BJ835" s="39" t="s">
        <v>57</v>
      </c>
      <c r="BK835" s="39" t="s">
        <v>57</v>
      </c>
      <c r="BL835" s="39" t="s">
        <v>57</v>
      </c>
      <c r="BM835" s="39" t="s">
        <v>57</v>
      </c>
      <c r="BN835" s="39" t="s">
        <v>57</v>
      </c>
    </row>
    <row r="836" spans="3:66" outlineLevel="1">
      <c r="E836" s="11"/>
    </row>
    <row r="837" spans="3:66" outlineLevel="1">
      <c r="C837" s="6" t="str">
        <f>INDEX($AT837:$BC837,MATCH(General!$F$14,$AT$4:$BC$4,0))</f>
        <v>Correction factor parameters</v>
      </c>
      <c r="D837" s="6"/>
      <c r="E837" s="13"/>
      <c r="F837" s="6"/>
      <c r="G837" s="6"/>
      <c r="H837" s="6"/>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c r="AG837" s="14"/>
      <c r="AH837" s="14"/>
      <c r="AI837" s="14"/>
      <c r="AJ837" s="14"/>
      <c r="AK837" s="14"/>
      <c r="AL837" s="14"/>
      <c r="AM837" s="14"/>
      <c r="AN837" s="14"/>
      <c r="AO837" s="14"/>
      <c r="AP837" s="14"/>
      <c r="AQ837" s="14"/>
      <c r="AR837" s="14"/>
      <c r="AT837" s="39" t="s">
        <v>202</v>
      </c>
      <c r="AU837" s="39" t="s">
        <v>57</v>
      </c>
      <c r="AV837" s="39" t="s">
        <v>57</v>
      </c>
      <c r="AW837" s="39" t="s">
        <v>57</v>
      </c>
      <c r="AX837" s="39" t="s">
        <v>57</v>
      </c>
      <c r="AY837" s="39" t="s">
        <v>57</v>
      </c>
      <c r="AZ837" s="39" t="s">
        <v>57</v>
      </c>
      <c r="BA837" s="39" t="s">
        <v>57</v>
      </c>
      <c r="BB837" s="39" t="s">
        <v>57</v>
      </c>
      <c r="BC837" s="39" t="s">
        <v>57</v>
      </c>
    </row>
    <row r="838" spans="3:66" outlineLevel="1">
      <c r="E838" s="11"/>
    </row>
    <row r="839" spans="3:66" outlineLevel="1">
      <c r="D839" t="str">
        <f>INDEX($AT839:$BC839,MATCH(General!$F$14,$AT$4:$BC$4,0))</f>
        <v>CAPEX Correction factor due to fiscal corrections</v>
      </c>
      <c r="E839" s="11" t="str">
        <f>INDEX($BC839:$BL839,MATCH(General!$F$14,$BC$4:$BL$4,0))</f>
        <v>x</v>
      </c>
      <c r="F839" s="113">
        <f>Analysis_param!F28</f>
        <v>0.805652615677247</v>
      </c>
      <c r="AT839" s="39" t="s">
        <v>203</v>
      </c>
      <c r="AU839" s="39" t="s">
        <v>57</v>
      </c>
      <c r="AV839" s="39" t="s">
        <v>57</v>
      </c>
      <c r="AW839" s="39" t="s">
        <v>57</v>
      </c>
      <c r="AX839" s="39" t="s">
        <v>57</v>
      </c>
      <c r="AY839" s="39" t="s">
        <v>57</v>
      </c>
      <c r="AZ839" s="39" t="s">
        <v>57</v>
      </c>
      <c r="BA839" s="39" t="s">
        <v>57</v>
      </c>
      <c r="BB839" s="39" t="s">
        <v>57</v>
      </c>
      <c r="BC839" s="39" t="s">
        <v>57</v>
      </c>
      <c r="BE839" s="39" t="s">
        <v>208</v>
      </c>
      <c r="BF839" s="39" t="s">
        <v>208</v>
      </c>
      <c r="BG839" s="39" t="s">
        <v>57</v>
      </c>
      <c r="BH839" s="39" t="s">
        <v>57</v>
      </c>
      <c r="BI839" s="39" t="s">
        <v>57</v>
      </c>
      <c r="BJ839" s="39" t="s">
        <v>57</v>
      </c>
      <c r="BK839" s="39" t="s">
        <v>57</v>
      </c>
      <c r="BL839" s="39" t="s">
        <v>57</v>
      </c>
      <c r="BM839" s="39" t="s">
        <v>57</v>
      </c>
      <c r="BN839" s="39" t="s">
        <v>57</v>
      </c>
    </row>
    <row r="840" spans="3:66" outlineLevel="1">
      <c r="D840" t="str">
        <f>INDEX($AT840:$BC840,MATCH(General!$F$14,$AT$4:$BC$4,0))</f>
        <v>CAPEX Correction factor due to shadow pricing</v>
      </c>
      <c r="E840" s="11" t="str">
        <f>INDEX($BC840:$BL840,MATCH(General!$F$14,$BC$4:$BL$4,0))</f>
        <v>x</v>
      </c>
      <c r="F840" s="113">
        <f>Analysis_param!F29</f>
        <v>1</v>
      </c>
      <c r="AT840" s="39" t="s">
        <v>204</v>
      </c>
      <c r="AU840" s="39" t="s">
        <v>57</v>
      </c>
      <c r="AV840" s="39" t="s">
        <v>57</v>
      </c>
      <c r="AW840" s="39" t="s">
        <v>57</v>
      </c>
      <c r="AX840" s="39" t="s">
        <v>57</v>
      </c>
      <c r="AY840" s="39" t="s">
        <v>57</v>
      </c>
      <c r="AZ840" s="39" t="s">
        <v>57</v>
      </c>
      <c r="BA840" s="39" t="s">
        <v>57</v>
      </c>
      <c r="BB840" s="39" t="s">
        <v>57</v>
      </c>
      <c r="BC840" s="39" t="s">
        <v>57</v>
      </c>
      <c r="BE840" s="39" t="s">
        <v>208</v>
      </c>
      <c r="BF840" s="39" t="s">
        <v>208</v>
      </c>
      <c r="BG840" s="39" t="s">
        <v>57</v>
      </c>
      <c r="BH840" s="39" t="s">
        <v>57</v>
      </c>
      <c r="BI840" s="39" t="s">
        <v>57</v>
      </c>
      <c r="BJ840" s="39" t="s">
        <v>57</v>
      </c>
      <c r="BK840" s="39" t="s">
        <v>57</v>
      </c>
      <c r="BL840" s="39" t="s">
        <v>57</v>
      </c>
      <c r="BM840" s="39" t="s">
        <v>57</v>
      </c>
      <c r="BN840" s="39" t="s">
        <v>57</v>
      </c>
    </row>
    <row r="841" spans="3:66" outlineLevel="1">
      <c r="D841" t="str">
        <f>INDEX($AT841:$BC841,MATCH(General!$F$14,$AT$4:$BC$4,0))</f>
        <v>OPEX Correction factor due to fiscal corrections</v>
      </c>
      <c r="E841" s="11" t="str">
        <f>INDEX($BC841:$BL841,MATCH(General!$F$14,$BC$4:$BL$4,0))</f>
        <v>x</v>
      </c>
      <c r="F841" s="113">
        <f>Analysis_param!F30</f>
        <v>0.88495575221238953</v>
      </c>
      <c r="AT841" s="39" t="s">
        <v>205</v>
      </c>
      <c r="AU841" s="39" t="s">
        <v>57</v>
      </c>
      <c r="AV841" s="39" t="s">
        <v>57</v>
      </c>
      <c r="AW841" s="39" t="s">
        <v>57</v>
      </c>
      <c r="AX841" s="39" t="s">
        <v>57</v>
      </c>
      <c r="AY841" s="39" t="s">
        <v>57</v>
      </c>
      <c r="AZ841" s="39" t="s">
        <v>57</v>
      </c>
      <c r="BA841" s="39" t="s">
        <v>57</v>
      </c>
      <c r="BB841" s="39" t="s">
        <v>57</v>
      </c>
      <c r="BC841" s="39" t="s">
        <v>57</v>
      </c>
      <c r="BE841" s="39" t="s">
        <v>208</v>
      </c>
      <c r="BF841" s="39" t="s">
        <v>208</v>
      </c>
      <c r="BG841" s="39" t="s">
        <v>57</v>
      </c>
      <c r="BH841" s="39" t="s">
        <v>57</v>
      </c>
      <c r="BI841" s="39" t="s">
        <v>57</v>
      </c>
      <c r="BJ841" s="39" t="s">
        <v>57</v>
      </c>
      <c r="BK841" s="39" t="s">
        <v>57</v>
      </c>
      <c r="BL841" s="39" t="s">
        <v>57</v>
      </c>
      <c r="BM841" s="39" t="s">
        <v>57</v>
      </c>
      <c r="BN841" s="39" t="s">
        <v>57</v>
      </c>
    </row>
    <row r="842" spans="3:66" outlineLevel="1">
      <c r="D842" t="str">
        <f>INDEX($AT842:$BC842,MATCH(General!$F$14,$AT$4:$BC$4,0))</f>
        <v>OPEX Correction factor due to shadow pricing</v>
      </c>
      <c r="E842" s="11" t="str">
        <f>INDEX($BC842:$BL842,MATCH(General!$F$14,$BC$4:$BL$4,0))</f>
        <v>x</v>
      </c>
      <c r="F842" s="113">
        <f>Analysis_param!F31</f>
        <v>1</v>
      </c>
      <c r="AT842" s="39" t="s">
        <v>206</v>
      </c>
      <c r="AU842" s="39" t="s">
        <v>57</v>
      </c>
      <c r="AV842" s="39" t="s">
        <v>57</v>
      </c>
      <c r="AW842" s="39" t="s">
        <v>57</v>
      </c>
      <c r="AX842" s="39" t="s">
        <v>57</v>
      </c>
      <c r="AY842" s="39" t="s">
        <v>57</v>
      </c>
      <c r="AZ842" s="39" t="s">
        <v>57</v>
      </c>
      <c r="BA842" s="39" t="s">
        <v>57</v>
      </c>
      <c r="BB842" s="39" t="s">
        <v>57</v>
      </c>
      <c r="BC842" s="39" t="s">
        <v>57</v>
      </c>
      <c r="BE842" s="39" t="s">
        <v>208</v>
      </c>
      <c r="BF842" s="39" t="s">
        <v>208</v>
      </c>
      <c r="BG842" s="39" t="s">
        <v>57</v>
      </c>
      <c r="BH842" s="39" t="s">
        <v>57</v>
      </c>
      <c r="BI842" s="39" t="s">
        <v>57</v>
      </c>
      <c r="BJ842" s="39" t="s">
        <v>57</v>
      </c>
      <c r="BK842" s="39" t="s">
        <v>57</v>
      </c>
      <c r="BL842" s="39" t="s">
        <v>57</v>
      </c>
      <c r="BM842" s="39" t="s">
        <v>57</v>
      </c>
      <c r="BN842" s="39" t="s">
        <v>57</v>
      </c>
    </row>
    <row r="843" spans="3:66" outlineLevel="1">
      <c r="D843" t="str">
        <f>INDEX($AT843:$BC843,MATCH(General!$F$14,$AT$4:$BC$4,0))</f>
        <v>Revenue Correction factor due to fiscal corrections</v>
      </c>
      <c r="E843" s="11" t="str">
        <f>INDEX($BC843:$BL843,MATCH(General!$F$14,$BC$4:$BL$4,0))</f>
        <v>x</v>
      </c>
      <c r="F843" s="113">
        <f>Analysis_param!F32</f>
        <v>1</v>
      </c>
      <c r="AT843" s="39" t="s">
        <v>207</v>
      </c>
      <c r="AU843" s="39" t="s">
        <v>57</v>
      </c>
      <c r="AV843" s="39" t="s">
        <v>57</v>
      </c>
      <c r="AW843" s="39" t="s">
        <v>57</v>
      </c>
      <c r="AX843" s="39" t="s">
        <v>57</v>
      </c>
      <c r="AY843" s="39" t="s">
        <v>57</v>
      </c>
      <c r="AZ843" s="39" t="s">
        <v>57</v>
      </c>
      <c r="BA843" s="39" t="s">
        <v>57</v>
      </c>
      <c r="BB843" s="39" t="s">
        <v>57</v>
      </c>
      <c r="BC843" s="39" t="s">
        <v>57</v>
      </c>
      <c r="BE843" s="39" t="s">
        <v>208</v>
      </c>
      <c r="BF843" s="39" t="s">
        <v>208</v>
      </c>
      <c r="BG843" s="39" t="s">
        <v>57</v>
      </c>
      <c r="BH843" s="39" t="s">
        <v>57</v>
      </c>
      <c r="BI843" s="39" t="s">
        <v>57</v>
      </c>
      <c r="BJ843" s="39" t="s">
        <v>57</v>
      </c>
      <c r="BK843" s="39" t="s">
        <v>57</v>
      </c>
      <c r="BL843" s="39" t="s">
        <v>57</v>
      </c>
      <c r="BM843" s="39" t="s">
        <v>57</v>
      </c>
      <c r="BN843" s="39" t="s">
        <v>57</v>
      </c>
    </row>
    <row r="844" spans="3:66" outlineLevel="1">
      <c r="E844" s="11"/>
    </row>
    <row r="845" spans="3:66" outlineLevel="1">
      <c r="C845" s="6" t="str">
        <f>INDEX($AT845:$BC845,MATCH(General!$F$14,$AT$4:$BC$4,0))</f>
        <v>Socio-economic parameters</v>
      </c>
      <c r="D845" s="6"/>
      <c r="E845" s="13"/>
      <c r="F845" s="6"/>
      <c r="G845" s="6"/>
      <c r="H845" s="6"/>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c r="AG845" s="14"/>
      <c r="AH845" s="14"/>
      <c r="AI845" s="14"/>
      <c r="AJ845" s="14"/>
      <c r="AK845" s="14"/>
      <c r="AL845" s="14"/>
      <c r="AM845" s="14"/>
      <c r="AN845" s="14"/>
      <c r="AO845" s="14"/>
      <c r="AP845" s="14"/>
      <c r="AQ845" s="14"/>
      <c r="AR845" s="14"/>
      <c r="AT845" s="39" t="s">
        <v>209</v>
      </c>
      <c r="AU845" s="39" t="s">
        <v>57</v>
      </c>
      <c r="AV845" s="39" t="s">
        <v>57</v>
      </c>
      <c r="AW845" s="39" t="s">
        <v>57</v>
      </c>
      <c r="AX845" s="39" t="s">
        <v>57</v>
      </c>
      <c r="AY845" s="39" t="s">
        <v>57</v>
      </c>
      <c r="AZ845" s="39" t="s">
        <v>57</v>
      </c>
      <c r="BA845" s="39" t="s">
        <v>57</v>
      </c>
      <c r="BB845" s="39" t="s">
        <v>57</v>
      </c>
      <c r="BC845" s="39" t="s">
        <v>57</v>
      </c>
    </row>
    <row r="846" spans="3:66" outlineLevel="1">
      <c r="E846" s="11"/>
    </row>
    <row r="847" spans="3:66" outlineLevel="1">
      <c r="D847" t="str">
        <f>INDEX($AT847:$BC847,MATCH(General!$F$14,$AT$4:$BC$4,0))</f>
        <v>Exchange rate for recalculating shadow prices into project's currency</v>
      </c>
      <c r="E847" s="11" t="str">
        <f>INDEX($BC847:$BL847,MATCH(General!$F$14,$BC$4:$BL$4,0))</f>
        <v>FX</v>
      </c>
      <c r="I847" s="114">
        <f>Analysis_param!G37</f>
        <v>1</v>
      </c>
      <c r="J847" s="114">
        <f>Analysis_param!H37</f>
        <v>1</v>
      </c>
      <c r="K847" s="114">
        <f>Analysis_param!I37</f>
        <v>1</v>
      </c>
      <c r="L847" s="114">
        <f>Analysis_param!J37</f>
        <v>1</v>
      </c>
      <c r="M847" s="114">
        <f>Analysis_param!K37</f>
        <v>1</v>
      </c>
      <c r="N847" s="114">
        <f>Analysis_param!L37</f>
        <v>1</v>
      </c>
      <c r="O847" s="114">
        <f>Analysis_param!M37</f>
        <v>1</v>
      </c>
      <c r="P847" s="114">
        <f>Analysis_param!N37</f>
        <v>1</v>
      </c>
      <c r="Q847" s="114">
        <f>Analysis_param!O37</f>
        <v>1</v>
      </c>
      <c r="R847" s="114">
        <f>Analysis_param!P37</f>
        <v>1</v>
      </c>
      <c r="S847" s="114">
        <f>Analysis_param!Q37</f>
        <v>1</v>
      </c>
      <c r="T847" s="114">
        <f>Analysis_param!R37</f>
        <v>1</v>
      </c>
      <c r="U847" s="114">
        <f>Analysis_param!S37</f>
        <v>1</v>
      </c>
      <c r="V847" s="114">
        <f>Analysis_param!T37</f>
        <v>1</v>
      </c>
      <c r="W847" s="114">
        <f>Analysis_param!U37</f>
        <v>1</v>
      </c>
      <c r="X847" s="114">
        <f>Analysis_param!V37</f>
        <v>1</v>
      </c>
      <c r="Y847" s="114">
        <f>Analysis_param!W37</f>
        <v>1</v>
      </c>
      <c r="Z847" s="114">
        <f>Analysis_param!X37</f>
        <v>1</v>
      </c>
      <c r="AA847" s="114">
        <f>Analysis_param!Y37</f>
        <v>1</v>
      </c>
      <c r="AB847" s="114">
        <f>Analysis_param!Z37</f>
        <v>1</v>
      </c>
      <c r="AC847" s="114">
        <f>Analysis_param!AA37</f>
        <v>0</v>
      </c>
      <c r="AD847" s="114">
        <f>Analysis_param!AB37</f>
        <v>0</v>
      </c>
      <c r="AE847" s="114">
        <f>Analysis_param!AC37</f>
        <v>0</v>
      </c>
      <c r="AF847" s="114">
        <f>Analysis_param!AD37</f>
        <v>0</v>
      </c>
      <c r="AG847" s="114">
        <f>Analysis_param!AE37</f>
        <v>0</v>
      </c>
      <c r="AH847" s="114">
        <f>Analysis_param!AF37</f>
        <v>0</v>
      </c>
      <c r="AI847" s="114">
        <f>Analysis_param!AG37</f>
        <v>0</v>
      </c>
      <c r="AJ847" s="114">
        <f>Analysis_param!AH37</f>
        <v>0</v>
      </c>
      <c r="AK847" s="114">
        <f>Analysis_param!AI37</f>
        <v>0</v>
      </c>
      <c r="AL847" s="114">
        <f>Analysis_param!AJ37</f>
        <v>0</v>
      </c>
      <c r="AM847" s="114">
        <f>Analysis_param!AK37</f>
        <v>0</v>
      </c>
      <c r="AN847" s="114">
        <f>Analysis_param!AL37</f>
        <v>0</v>
      </c>
      <c r="AO847" s="114">
        <f>Analysis_param!AM37</f>
        <v>0</v>
      </c>
      <c r="AP847" s="114">
        <f>Analysis_param!AN37</f>
        <v>0</v>
      </c>
      <c r="AQ847" s="114">
        <f>Analysis_param!AO37</f>
        <v>0</v>
      </c>
      <c r="AR847" s="114">
        <f>Analysis_param!AP37</f>
        <v>0</v>
      </c>
      <c r="AT847" s="39" t="s">
        <v>499</v>
      </c>
      <c r="AU847" s="39" t="s">
        <v>57</v>
      </c>
      <c r="AV847" s="39" t="s">
        <v>57</v>
      </c>
      <c r="AW847" s="39" t="s">
        <v>57</v>
      </c>
      <c r="AX847" s="39" t="s">
        <v>57</v>
      </c>
      <c r="AY847" s="39" t="s">
        <v>57</v>
      </c>
      <c r="AZ847" s="39" t="s">
        <v>57</v>
      </c>
      <c r="BA847" s="39" t="s">
        <v>57</v>
      </c>
      <c r="BB847" s="39" t="s">
        <v>57</v>
      </c>
      <c r="BC847" s="39" t="s">
        <v>57</v>
      </c>
      <c r="BE847" s="39" t="s">
        <v>236</v>
      </c>
      <c r="BF847" s="39" t="s">
        <v>236</v>
      </c>
      <c r="BG847" s="39" t="s">
        <v>57</v>
      </c>
      <c r="BH847" s="39" t="s">
        <v>57</v>
      </c>
      <c r="BI847" s="39" t="s">
        <v>57</v>
      </c>
      <c r="BJ847" s="39" t="s">
        <v>57</v>
      </c>
      <c r="BK847" s="39" t="s">
        <v>57</v>
      </c>
      <c r="BL847" s="39" t="s">
        <v>57</v>
      </c>
      <c r="BM847" s="39" t="s">
        <v>57</v>
      </c>
      <c r="BN847" s="39" t="s">
        <v>57</v>
      </c>
    </row>
    <row r="848" spans="3:66" outlineLevel="1">
      <c r="D848" t="str">
        <f>INDEX($AT848:$BC848,MATCH(General!$F$14,$AT$4:$BC$4,0))</f>
        <v xml:space="preserve">Forecasted long-term per capita real GDP growth </v>
      </c>
      <c r="E848" s="11" t="str">
        <f>INDEX($BC848:$BL848,MATCH(General!$F$14,$BC$4:$BL$4,0))</f>
        <v>%</v>
      </c>
      <c r="I848" s="115">
        <f>Analysis_param!G38</f>
        <v>0</v>
      </c>
      <c r="J848" s="115">
        <f>Analysis_param!H38</f>
        <v>1.4999999999999999E-2</v>
      </c>
      <c r="K848" s="115">
        <f>Analysis_param!I38</f>
        <v>1.4999999999999999E-2</v>
      </c>
      <c r="L848" s="115">
        <f>Analysis_param!J38</f>
        <v>1.4999999999999999E-2</v>
      </c>
      <c r="M848" s="115">
        <f>Analysis_param!K38</f>
        <v>1.4999999999999999E-2</v>
      </c>
      <c r="N848" s="115">
        <f>Analysis_param!L38</f>
        <v>1.4999999999999999E-2</v>
      </c>
      <c r="O848" s="115">
        <f>Analysis_param!M38</f>
        <v>1.4999999999999999E-2</v>
      </c>
      <c r="P848" s="115">
        <f>Analysis_param!N38</f>
        <v>1.4999999999999999E-2</v>
      </c>
      <c r="Q848" s="115">
        <f>Analysis_param!O38</f>
        <v>1.4999999999999999E-2</v>
      </c>
      <c r="R848" s="115">
        <f>Analysis_param!P38</f>
        <v>1.4999999999999999E-2</v>
      </c>
      <c r="S848" s="115">
        <f>Analysis_param!Q38</f>
        <v>1.4999999999999999E-2</v>
      </c>
      <c r="T848" s="115">
        <f>Analysis_param!R38</f>
        <v>1.4999999999999999E-2</v>
      </c>
      <c r="U848" s="115">
        <f>Analysis_param!S38</f>
        <v>1.4999999999999999E-2</v>
      </c>
      <c r="V848" s="115">
        <f>Analysis_param!T38</f>
        <v>1.4999999999999999E-2</v>
      </c>
      <c r="W848" s="115">
        <f>Analysis_param!U38</f>
        <v>1.4999999999999999E-2</v>
      </c>
      <c r="X848" s="115">
        <f>Analysis_param!V38</f>
        <v>1.4999999999999999E-2</v>
      </c>
      <c r="Y848" s="115">
        <f>Analysis_param!W38</f>
        <v>1.4999999999999999E-2</v>
      </c>
      <c r="Z848" s="115">
        <f>Analysis_param!X38</f>
        <v>1.4999999999999999E-2</v>
      </c>
      <c r="AA848" s="115">
        <f>Analysis_param!Y38</f>
        <v>1.4999999999999999E-2</v>
      </c>
      <c r="AB848" s="115">
        <f>Analysis_param!Z38</f>
        <v>1.4999999999999999E-2</v>
      </c>
      <c r="AC848" s="115">
        <f>Analysis_param!AA38</f>
        <v>0</v>
      </c>
      <c r="AD848" s="115">
        <f>Analysis_param!AB38</f>
        <v>0</v>
      </c>
      <c r="AE848" s="115">
        <f>Analysis_param!AC38</f>
        <v>0</v>
      </c>
      <c r="AF848" s="115">
        <f>Analysis_param!AD38</f>
        <v>0</v>
      </c>
      <c r="AG848" s="115">
        <f>Analysis_param!AE38</f>
        <v>0</v>
      </c>
      <c r="AH848" s="115">
        <f>Analysis_param!AF38</f>
        <v>0</v>
      </c>
      <c r="AI848" s="115">
        <f>Analysis_param!AG38</f>
        <v>0</v>
      </c>
      <c r="AJ848" s="115">
        <f>Analysis_param!AH38</f>
        <v>0</v>
      </c>
      <c r="AK848" s="115">
        <f>Analysis_param!AI38</f>
        <v>0</v>
      </c>
      <c r="AL848" s="115">
        <f>Analysis_param!AJ38</f>
        <v>0</v>
      </c>
      <c r="AM848" s="115">
        <f>Analysis_param!AK38</f>
        <v>0</v>
      </c>
      <c r="AN848" s="115">
        <f>Analysis_param!AL38</f>
        <v>0</v>
      </c>
      <c r="AO848" s="115">
        <f>Analysis_param!AM38</f>
        <v>0</v>
      </c>
      <c r="AP848" s="115">
        <f>Analysis_param!AN38</f>
        <v>0</v>
      </c>
      <c r="AQ848" s="115">
        <f>Analysis_param!AO38</f>
        <v>0</v>
      </c>
      <c r="AR848" s="115">
        <f>Analysis_param!AP38</f>
        <v>0</v>
      </c>
      <c r="AT848" s="39" t="s">
        <v>732</v>
      </c>
      <c r="AU848" s="39" t="s">
        <v>57</v>
      </c>
      <c r="AV848" s="39" t="s">
        <v>57</v>
      </c>
      <c r="AW848" s="39" t="s">
        <v>57</v>
      </c>
      <c r="AX848" s="39" t="s">
        <v>57</v>
      </c>
      <c r="AY848" s="39" t="s">
        <v>57</v>
      </c>
      <c r="AZ848" s="39" t="s">
        <v>57</v>
      </c>
      <c r="BA848" s="39" t="s">
        <v>57</v>
      </c>
      <c r="BB848" s="39" t="s">
        <v>57</v>
      </c>
      <c r="BC848" s="39" t="s">
        <v>57</v>
      </c>
      <c r="BE848" s="39" t="s">
        <v>21</v>
      </c>
      <c r="BF848" s="39" t="s">
        <v>21</v>
      </c>
      <c r="BG848" s="39" t="s">
        <v>57</v>
      </c>
      <c r="BH848" s="39" t="s">
        <v>57</v>
      </c>
      <c r="BI848" s="39" t="s">
        <v>57</v>
      </c>
      <c r="BJ848" s="39" t="s">
        <v>57</v>
      </c>
      <c r="BK848" s="39" t="s">
        <v>57</v>
      </c>
      <c r="BL848" s="39" t="s">
        <v>57</v>
      </c>
      <c r="BM848" s="39" t="s">
        <v>57</v>
      </c>
      <c r="BN848" s="39" t="s">
        <v>57</v>
      </c>
    </row>
    <row r="849" spans="4:66" outlineLevel="1">
      <c r="E849" s="11"/>
    </row>
    <row r="850" spans="4:66" outlineLevel="1">
      <c r="D850" t="str">
        <f>INDEX($AT850:$BC850,MATCH(General!$F$14,$AT$4:$BC$4,0))</f>
        <v>Shadow prices in EUR</v>
      </c>
      <c r="E850" s="11"/>
      <c r="AT850" s="39" t="s">
        <v>237</v>
      </c>
      <c r="AU850" s="39" t="s">
        <v>57</v>
      </c>
      <c r="AV850" s="39" t="s">
        <v>57</v>
      </c>
      <c r="AW850" s="39" t="s">
        <v>57</v>
      </c>
      <c r="AX850" s="39" t="s">
        <v>57</v>
      </c>
      <c r="AY850" s="39" t="s">
        <v>57</v>
      </c>
      <c r="AZ850" s="39" t="s">
        <v>57</v>
      </c>
      <c r="BA850" s="39" t="s">
        <v>57</v>
      </c>
      <c r="BB850" s="39" t="s">
        <v>57</v>
      </c>
      <c r="BC850" s="39" t="s">
        <v>57</v>
      </c>
    </row>
    <row r="851" spans="4:66" outlineLevel="1">
      <c r="D851" s="12" t="str">
        <f>INDEX($AT851:$BC851,MATCH(General!$F$14,$AT$4:$BC$4,0))</f>
        <v>Damage cost of air pollutant: PM2.5 per tonne</v>
      </c>
      <c r="E851" s="11" t="str">
        <f>INDEX($BC851:$BL851,MATCH(General!$F$14,$BC$4:$BL$4,0))</f>
        <v>EUR / tonne</v>
      </c>
      <c r="I851" s="104">
        <f>Analysis_param!G40</f>
        <v>165</v>
      </c>
      <c r="J851" s="104">
        <f>Analysis_param!H40</f>
        <v>182</v>
      </c>
      <c r="K851" s="104">
        <f>Analysis_param!I40</f>
        <v>199</v>
      </c>
      <c r="L851" s="104">
        <f>Analysis_param!J40</f>
        <v>216</v>
      </c>
      <c r="M851" s="104">
        <f>Analysis_param!K40</f>
        <v>233</v>
      </c>
      <c r="N851" s="104">
        <f>Analysis_param!L40</f>
        <v>250</v>
      </c>
      <c r="O851" s="104">
        <f>Analysis_param!M40</f>
        <v>278</v>
      </c>
      <c r="P851" s="104">
        <f>Analysis_param!N40</f>
        <v>306</v>
      </c>
      <c r="Q851" s="104">
        <f>Analysis_param!O40</f>
        <v>334</v>
      </c>
      <c r="R851" s="104">
        <f>Analysis_param!P40</f>
        <v>362</v>
      </c>
      <c r="S851" s="104">
        <f>Analysis_param!Q40</f>
        <v>390</v>
      </c>
      <c r="T851" s="104">
        <f>Analysis_param!R40</f>
        <v>417</v>
      </c>
      <c r="U851" s="104">
        <f>Analysis_param!S40</f>
        <v>444</v>
      </c>
      <c r="V851" s="104">
        <f>Analysis_param!T40</f>
        <v>471</v>
      </c>
      <c r="W851" s="104">
        <f>Analysis_param!U40</f>
        <v>498</v>
      </c>
      <c r="X851" s="104">
        <f>Analysis_param!V40</f>
        <v>525</v>
      </c>
      <c r="Y851" s="104">
        <f>Analysis_param!W40</f>
        <v>552</v>
      </c>
      <c r="Z851" s="104">
        <f>Analysis_param!X40</f>
        <v>579</v>
      </c>
      <c r="AA851" s="104">
        <f>Analysis_param!Y40</f>
        <v>606</v>
      </c>
      <c r="AB851" s="104">
        <f>Analysis_param!Z40</f>
        <v>633</v>
      </c>
      <c r="AC851" s="104">
        <f>Analysis_param!AA40</f>
        <v>0</v>
      </c>
      <c r="AD851" s="104">
        <f>Analysis_param!AB40</f>
        <v>0</v>
      </c>
      <c r="AE851" s="104">
        <f>Analysis_param!AC40</f>
        <v>0</v>
      </c>
      <c r="AF851" s="104">
        <f>Analysis_param!AD40</f>
        <v>0</v>
      </c>
      <c r="AG851" s="104">
        <f>Analysis_param!AE40</f>
        <v>0</v>
      </c>
      <c r="AH851" s="104">
        <f>Analysis_param!AF40</f>
        <v>0</v>
      </c>
      <c r="AI851" s="104">
        <f>Analysis_param!AG40</f>
        <v>0</v>
      </c>
      <c r="AJ851" s="104">
        <f>Analysis_param!AH40</f>
        <v>0</v>
      </c>
      <c r="AK851" s="104">
        <f>Analysis_param!AI40</f>
        <v>0</v>
      </c>
      <c r="AL851" s="104">
        <f>Analysis_param!AJ40</f>
        <v>0</v>
      </c>
      <c r="AM851" s="104">
        <f>Analysis_param!AK40</f>
        <v>0</v>
      </c>
      <c r="AN851" s="104">
        <f>Analysis_param!AL40</f>
        <v>0</v>
      </c>
      <c r="AO851" s="104">
        <f>Analysis_param!AM40</f>
        <v>0</v>
      </c>
      <c r="AP851" s="104">
        <f>Analysis_param!AN40</f>
        <v>0</v>
      </c>
      <c r="AQ851" s="104">
        <f>Analysis_param!AO40</f>
        <v>0</v>
      </c>
      <c r="AR851" s="104">
        <f>Analysis_param!AP40</f>
        <v>0</v>
      </c>
      <c r="AT851" s="39" t="s">
        <v>210</v>
      </c>
      <c r="AU851" s="39" t="s">
        <v>57</v>
      </c>
      <c r="AV851" s="39" t="s">
        <v>57</v>
      </c>
      <c r="AW851" s="39" t="s">
        <v>57</v>
      </c>
      <c r="AX851" s="39" t="s">
        <v>57</v>
      </c>
      <c r="AY851" s="39" t="s">
        <v>57</v>
      </c>
      <c r="AZ851" s="39" t="s">
        <v>57</v>
      </c>
      <c r="BA851" s="39" t="s">
        <v>57</v>
      </c>
      <c r="BB851" s="39" t="s">
        <v>57</v>
      </c>
      <c r="BC851" s="39" t="s">
        <v>57</v>
      </c>
      <c r="BE851" s="39" t="s">
        <v>252</v>
      </c>
      <c r="BF851" s="39" t="s">
        <v>253</v>
      </c>
      <c r="BG851" s="39" t="s">
        <v>57</v>
      </c>
      <c r="BH851" s="39" t="s">
        <v>57</v>
      </c>
      <c r="BI851" s="39" t="s">
        <v>57</v>
      </c>
      <c r="BJ851" s="39" t="s">
        <v>57</v>
      </c>
      <c r="BK851" s="39" t="s">
        <v>57</v>
      </c>
      <c r="BL851" s="39" t="s">
        <v>57</v>
      </c>
      <c r="BM851" s="39" t="s">
        <v>57</v>
      </c>
      <c r="BN851" s="39" t="s">
        <v>57</v>
      </c>
    </row>
    <row r="852" spans="4:66" outlineLevel="1">
      <c r="D852" s="12" t="str">
        <f>INDEX($AT852:$BC852,MATCH(General!$F$14,$AT$4:$BC$4,0))</f>
        <v>Damage cost of air pollutant: PM2.5 per tonne</v>
      </c>
      <c r="E852" s="11" t="str">
        <f>INDEX($BC852:$BL852,MATCH(General!$F$14,$BC$4:$BL$4,0))</f>
        <v>EUR / tonne</v>
      </c>
      <c r="F852" s="105">
        <f>Analysis_param!F41</f>
        <v>24261</v>
      </c>
      <c r="I852" s="15" cm="1">
        <f t="array" ref="I852">$F852*PRODUCT(1+$I$848:I$848)*Config!I$9</f>
        <v>24261</v>
      </c>
      <c r="J852" s="15" cm="1">
        <f t="array" ref="J852">$F852*PRODUCT(1+$I$848:J$848)*Config!J$9</f>
        <v>24624.914999999997</v>
      </c>
      <c r="K852" s="15" cm="1">
        <f t="array" ref="K852">$F852*PRODUCT(1+$I$848:K$848)*Config!K$9</f>
        <v>24994.288724999995</v>
      </c>
      <c r="L852" s="15" cm="1">
        <f t="array" ref="L852">$F852*PRODUCT(1+$I$848:L$848)*Config!L$9</f>
        <v>25369.20305587499</v>
      </c>
      <c r="M852" s="15" cm="1">
        <f t="array" ref="M852">$F852*PRODUCT(1+$I$848:M$848)*Config!M$9</f>
        <v>25749.741101713113</v>
      </c>
      <c r="N852" s="15" cm="1">
        <f t="array" ref="N852">$F852*PRODUCT(1+$I$848:N$848)*Config!N$9</f>
        <v>26135.987218238806</v>
      </c>
      <c r="O852" s="15" cm="1">
        <f t="array" ref="O852">$F852*PRODUCT(1+$I$848:O$848)*Config!O$9</f>
        <v>26528.02702651238</v>
      </c>
      <c r="P852" s="15" cm="1">
        <f t="array" ref="P852">$F852*PRODUCT(1+$I$848:P$848)*Config!P$9</f>
        <v>26925.947431910063</v>
      </c>
      <c r="Q852" s="15" cm="1">
        <f t="array" ref="Q852">$F852*PRODUCT(1+$I$848:Q$848)*Config!Q$9</f>
        <v>27329.836643388713</v>
      </c>
      <c r="R852" s="15" cm="1">
        <f t="array" ref="R852">$F852*PRODUCT(1+$I$848:R$848)*Config!R$9</f>
        <v>27739.784193039541</v>
      </c>
      <c r="S852" s="15" cm="1">
        <f t="array" ref="S852">$F852*PRODUCT(1+$I$848:S$848)*Config!S$9</f>
        <v>28155.880955935128</v>
      </c>
      <c r="T852" s="15" cm="1">
        <f t="array" ref="T852">$F852*PRODUCT(1+$I$848:T$848)*Config!T$9</f>
        <v>28578.219170274151</v>
      </c>
      <c r="U852" s="15" cm="1">
        <f t="array" ref="U852">$F852*PRODUCT(1+$I$848:U$848)*Config!U$9</f>
        <v>29006.892457828264</v>
      </c>
      <c r="V852" s="15" cm="1">
        <f t="array" ref="V852">$F852*PRODUCT(1+$I$848:V$848)*Config!V$9</f>
        <v>29441.995844695684</v>
      </c>
      <c r="W852" s="15" cm="1">
        <f t="array" ref="W852">$F852*PRODUCT(1+$I$848:W$848)*Config!W$9</f>
        <v>29883.625782366118</v>
      </c>
      <c r="X852" s="15" cm="1">
        <f t="array" ref="X852">$F852*PRODUCT(1+$I$848:X$848)*Config!X$9</f>
        <v>30331.880169101605</v>
      </c>
      <c r="Y852" s="15" cm="1">
        <f t="array" ref="Y852">$F852*PRODUCT(1+$I$848:Y$848)*Config!Y$9</f>
        <v>30786.858371638125</v>
      </c>
      <c r="Z852" s="15" cm="1">
        <f t="array" ref="Z852">$F852*PRODUCT(1+$I$848:Z$848)*Config!Z$9</f>
        <v>31248.661247212694</v>
      </c>
      <c r="AA852" s="15" cm="1">
        <f t="array" ref="AA852">$F852*PRODUCT(1+$I$848:AA$848)*Config!AA$9</f>
        <v>31717.391165920882</v>
      </c>
      <c r="AB852" s="15" cm="1">
        <f t="array" ref="AB852">$F852*PRODUCT(1+$I$848:AB$848)*Config!AB$9</f>
        <v>32193.152033409693</v>
      </c>
      <c r="AC852" s="15" cm="1">
        <f t="array" ref="AC852">$F852*PRODUCT(1+$I$848:AC$848)*Config!AC$9</f>
        <v>0</v>
      </c>
      <c r="AD852" s="15" cm="1">
        <f t="array" ref="AD852">$F852*PRODUCT(1+$I$848:AD$848)*Config!AD$9</f>
        <v>0</v>
      </c>
      <c r="AE852" s="15" cm="1">
        <f t="array" ref="AE852">$F852*PRODUCT(1+$I$848:AE$848)*Config!AE$9</f>
        <v>0</v>
      </c>
      <c r="AF852" s="15" cm="1">
        <f t="array" ref="AF852">$F852*PRODUCT(1+$I$848:AF$848)*Config!AF$9</f>
        <v>0</v>
      </c>
      <c r="AG852" s="15" cm="1">
        <f t="array" ref="AG852">$F852*PRODUCT(1+$I$848:AG$848)*Config!AG$9</f>
        <v>0</v>
      </c>
      <c r="AH852" s="15" cm="1">
        <f t="array" ref="AH852">$F852*PRODUCT(1+$I$848:AH$848)*Config!AH$9</f>
        <v>0</v>
      </c>
      <c r="AI852" s="15" cm="1">
        <f t="array" ref="AI852">$F852*PRODUCT(1+$I$848:AI$848)*Config!AI$9</f>
        <v>0</v>
      </c>
      <c r="AJ852" s="15" cm="1">
        <f t="array" ref="AJ852">$F852*PRODUCT(1+$I$848:AJ$848)*Config!AJ$9</f>
        <v>0</v>
      </c>
      <c r="AK852" s="15" cm="1">
        <f t="array" ref="AK852">$F852*PRODUCT(1+$I$848:AK$848)*Config!AK$9</f>
        <v>0</v>
      </c>
      <c r="AL852" s="15" cm="1">
        <f t="array" ref="AL852">$F852*PRODUCT(1+$I$848:AL$848)*Config!AL$9</f>
        <v>0</v>
      </c>
      <c r="AM852" s="15" cm="1">
        <f t="array" ref="AM852">$F852*PRODUCT(1+$I$848:AM$848)*Config!AM$9</f>
        <v>0</v>
      </c>
      <c r="AN852" s="15" cm="1">
        <f t="array" ref="AN852">$F852*PRODUCT(1+$I$848:AN$848)*Config!AN$9</f>
        <v>0</v>
      </c>
      <c r="AO852" s="15" cm="1">
        <f t="array" ref="AO852">$F852*PRODUCT(1+$I$848:AO$848)*Config!AO$9</f>
        <v>0</v>
      </c>
      <c r="AP852" s="15" cm="1">
        <f t="array" ref="AP852">$F852*PRODUCT(1+$I$848:AP$848)*Config!AP$9</f>
        <v>0</v>
      </c>
      <c r="AQ852" s="15" cm="1">
        <f t="array" ref="AQ852">$F852*PRODUCT(1+$I$848:AQ$848)*Config!AQ$9</f>
        <v>0</v>
      </c>
      <c r="AR852" s="15" cm="1">
        <f t="array" ref="AR852">$F852*PRODUCT(1+$I$848:AR$848)*Config!AR$9</f>
        <v>0</v>
      </c>
      <c r="AT852" s="39" t="s">
        <v>210</v>
      </c>
      <c r="AU852" s="39" t="s">
        <v>57</v>
      </c>
      <c r="AV852" s="39" t="s">
        <v>57</v>
      </c>
      <c r="AW852" s="39" t="s">
        <v>57</v>
      </c>
      <c r="AX852" s="39" t="s">
        <v>57</v>
      </c>
      <c r="AY852" s="39" t="s">
        <v>57</v>
      </c>
      <c r="AZ852" s="39" t="s">
        <v>57</v>
      </c>
      <c r="BA852" s="39" t="s">
        <v>57</v>
      </c>
      <c r="BB852" s="39" t="s">
        <v>57</v>
      </c>
      <c r="BC852" s="39" t="s">
        <v>57</v>
      </c>
      <c r="BE852" s="39" t="s">
        <v>252</v>
      </c>
      <c r="BF852" s="39" t="s">
        <v>253</v>
      </c>
      <c r="BG852" s="39" t="s">
        <v>57</v>
      </c>
      <c r="BH852" s="39" t="s">
        <v>57</v>
      </c>
      <c r="BI852" s="39" t="s">
        <v>57</v>
      </c>
      <c r="BJ852" s="39" t="s">
        <v>57</v>
      </c>
      <c r="BK852" s="39" t="s">
        <v>57</v>
      </c>
      <c r="BL852" s="39" t="s">
        <v>57</v>
      </c>
      <c r="BM852" s="39" t="s">
        <v>57</v>
      </c>
      <c r="BN852" s="39" t="s">
        <v>57</v>
      </c>
    </row>
    <row r="853" spans="4:66" outlineLevel="1">
      <c r="D853" s="12" t="str">
        <f>INDEX($AT853:$BC853,MATCH(General!$F$14,$AT$4:$BC$4,0))</f>
        <v>Damage cost of air pollutant: PM10 per tonne</v>
      </c>
      <c r="E853" s="11" t="str">
        <f>INDEX($BC853:$BL853,MATCH(General!$F$14,$BC$4:$BL$4,0))</f>
        <v>EUR / tonne</v>
      </c>
      <c r="F853" s="105">
        <f>Analysis_param!F42</f>
        <v>1383</v>
      </c>
      <c r="I853" s="15" cm="1">
        <f t="array" ref="I853">$F853*PRODUCT(1+$I$848:I$848)*Config!I$9</f>
        <v>1383</v>
      </c>
      <c r="J853" s="15" cm="1">
        <f t="array" ref="J853">$F853*PRODUCT(1+$I$848:J$848)*Config!J$9</f>
        <v>1403.7449999999999</v>
      </c>
      <c r="K853" s="15" cm="1">
        <f t="array" ref="K853">$F853*PRODUCT(1+$I$848:K$848)*Config!K$9</f>
        <v>1424.8011749999996</v>
      </c>
      <c r="L853" s="15" cm="1">
        <f t="array" ref="L853">$F853*PRODUCT(1+$I$848:L$848)*Config!L$9</f>
        <v>1446.1731926249995</v>
      </c>
      <c r="M853" s="15" cm="1">
        <f t="array" ref="M853">$F853*PRODUCT(1+$I$848:M$848)*Config!M$9</f>
        <v>1467.8657905143741</v>
      </c>
      <c r="N853" s="15" cm="1">
        <f t="array" ref="N853">$F853*PRODUCT(1+$I$848:N$848)*Config!N$9</f>
        <v>1489.8837773720895</v>
      </c>
      <c r="O853" s="15" cm="1">
        <f t="array" ref="O853">$F853*PRODUCT(1+$I$848:O$848)*Config!O$9</f>
        <v>1512.2320340326708</v>
      </c>
      <c r="P853" s="15" cm="1">
        <f t="array" ref="P853">$F853*PRODUCT(1+$I$848:P$848)*Config!P$9</f>
        <v>1534.9155145431605</v>
      </c>
      <c r="Q853" s="15" cm="1">
        <f t="array" ref="Q853">$F853*PRODUCT(1+$I$848:Q$848)*Config!Q$9</f>
        <v>1557.9392472613079</v>
      </c>
      <c r="R853" s="15" cm="1">
        <f t="array" ref="R853">$F853*PRODUCT(1+$I$848:R$848)*Config!R$9</f>
        <v>1581.3083359702273</v>
      </c>
      <c r="S853" s="15" cm="1">
        <f t="array" ref="S853">$F853*PRODUCT(1+$I$848:S$848)*Config!S$9</f>
        <v>1605.0279610097805</v>
      </c>
      <c r="T853" s="15" cm="1">
        <f t="array" ref="T853">$F853*PRODUCT(1+$I$848:T$848)*Config!T$9</f>
        <v>1629.1033804249269</v>
      </c>
      <c r="U853" s="15" cm="1">
        <f t="array" ref="U853">$F853*PRODUCT(1+$I$848:U$848)*Config!U$9</f>
        <v>1653.5399311313008</v>
      </c>
      <c r="V853" s="15" cm="1">
        <f t="array" ref="V853">$F853*PRODUCT(1+$I$848:V$848)*Config!V$9</f>
        <v>1678.3430300982702</v>
      </c>
      <c r="W853" s="15" cm="1">
        <f t="array" ref="W853">$F853*PRODUCT(1+$I$848:W$848)*Config!W$9</f>
        <v>1703.5181755497442</v>
      </c>
      <c r="X853" s="15" cm="1">
        <f t="array" ref="X853">$F853*PRODUCT(1+$I$848:X$848)*Config!X$9</f>
        <v>1729.0709481829902</v>
      </c>
      <c r="Y853" s="15" cm="1">
        <f t="array" ref="Y853">$F853*PRODUCT(1+$I$848:Y$848)*Config!Y$9</f>
        <v>1755.0070124057347</v>
      </c>
      <c r="Z853" s="15" cm="1">
        <f t="array" ref="Z853">$F853*PRODUCT(1+$I$848:Z$848)*Config!Z$9</f>
        <v>1781.3321175918204</v>
      </c>
      <c r="AA853" s="15" cm="1">
        <f t="array" ref="AA853">$F853*PRODUCT(1+$I$848:AA$848)*Config!AA$9</f>
        <v>1808.0520993556977</v>
      </c>
      <c r="AB853" s="15" cm="1">
        <f t="array" ref="AB853">$F853*PRODUCT(1+$I$848:AB$848)*Config!AB$9</f>
        <v>1835.172880846033</v>
      </c>
      <c r="AC853" s="15" cm="1">
        <f t="array" ref="AC853">$F853*PRODUCT(1+$I$848:AC$848)*Config!AC$9</f>
        <v>0</v>
      </c>
      <c r="AD853" s="15" cm="1">
        <f t="array" ref="AD853">$F853*PRODUCT(1+$I$848:AD$848)*Config!AD$9</f>
        <v>0</v>
      </c>
      <c r="AE853" s="15" cm="1">
        <f t="array" ref="AE853">$F853*PRODUCT(1+$I$848:AE$848)*Config!AE$9</f>
        <v>0</v>
      </c>
      <c r="AF853" s="15" cm="1">
        <f t="array" ref="AF853">$F853*PRODUCT(1+$I$848:AF$848)*Config!AF$9</f>
        <v>0</v>
      </c>
      <c r="AG853" s="15" cm="1">
        <f t="array" ref="AG853">$F853*PRODUCT(1+$I$848:AG$848)*Config!AG$9</f>
        <v>0</v>
      </c>
      <c r="AH853" s="15" cm="1">
        <f t="array" ref="AH853">$F853*PRODUCT(1+$I$848:AH$848)*Config!AH$9</f>
        <v>0</v>
      </c>
      <c r="AI853" s="15" cm="1">
        <f t="array" ref="AI853">$F853*PRODUCT(1+$I$848:AI$848)*Config!AI$9</f>
        <v>0</v>
      </c>
      <c r="AJ853" s="15" cm="1">
        <f t="array" ref="AJ853">$F853*PRODUCT(1+$I$848:AJ$848)*Config!AJ$9</f>
        <v>0</v>
      </c>
      <c r="AK853" s="15" cm="1">
        <f t="array" ref="AK853">$F853*PRODUCT(1+$I$848:AK$848)*Config!AK$9</f>
        <v>0</v>
      </c>
      <c r="AL853" s="15" cm="1">
        <f t="array" ref="AL853">$F853*PRODUCT(1+$I$848:AL$848)*Config!AL$9</f>
        <v>0</v>
      </c>
      <c r="AM853" s="15" cm="1">
        <f t="array" ref="AM853">$F853*PRODUCT(1+$I$848:AM$848)*Config!AM$9</f>
        <v>0</v>
      </c>
      <c r="AN853" s="15" cm="1">
        <f t="array" ref="AN853">$F853*PRODUCT(1+$I$848:AN$848)*Config!AN$9</f>
        <v>0</v>
      </c>
      <c r="AO853" s="15" cm="1">
        <f t="array" ref="AO853">$F853*PRODUCT(1+$I$848:AO$848)*Config!AO$9</f>
        <v>0</v>
      </c>
      <c r="AP853" s="15" cm="1">
        <f t="array" ref="AP853">$F853*PRODUCT(1+$I$848:AP$848)*Config!AP$9</f>
        <v>0</v>
      </c>
      <c r="AQ853" s="15" cm="1">
        <f t="array" ref="AQ853">$F853*PRODUCT(1+$I$848:AQ$848)*Config!AQ$9</f>
        <v>0</v>
      </c>
      <c r="AR853" s="15" cm="1">
        <f t="array" ref="AR853">$F853*PRODUCT(1+$I$848:AR$848)*Config!AR$9</f>
        <v>0</v>
      </c>
      <c r="AT853" s="39" t="s">
        <v>211</v>
      </c>
      <c r="AU853" s="39" t="s">
        <v>57</v>
      </c>
      <c r="AV853" s="39" t="s">
        <v>57</v>
      </c>
      <c r="AW853" s="39" t="s">
        <v>57</v>
      </c>
      <c r="AX853" s="39" t="s">
        <v>57</v>
      </c>
      <c r="AY853" s="39" t="s">
        <v>57</v>
      </c>
      <c r="AZ853" s="39" t="s">
        <v>57</v>
      </c>
      <c r="BA853" s="39" t="s">
        <v>57</v>
      </c>
      <c r="BB853" s="39" t="s">
        <v>57</v>
      </c>
      <c r="BC853" s="39" t="s">
        <v>57</v>
      </c>
      <c r="BE853" s="39" t="s">
        <v>252</v>
      </c>
      <c r="BF853" s="39" t="s">
        <v>253</v>
      </c>
      <c r="BG853" s="39" t="s">
        <v>57</v>
      </c>
      <c r="BH853" s="39" t="s">
        <v>57</v>
      </c>
      <c r="BI853" s="39" t="s">
        <v>57</v>
      </c>
      <c r="BJ853" s="39" t="s">
        <v>57</v>
      </c>
      <c r="BK853" s="39" t="s">
        <v>57</v>
      </c>
      <c r="BL853" s="39" t="s">
        <v>57</v>
      </c>
      <c r="BM853" s="39" t="s">
        <v>57</v>
      </c>
      <c r="BN853" s="39" t="s">
        <v>57</v>
      </c>
    </row>
    <row r="854" spans="4:66" outlineLevel="1">
      <c r="D854" s="12" t="str">
        <f>INDEX($AT854:$BC854,MATCH(General!$F$14,$AT$4:$BC$4,0))</f>
        <v>Damage cost of air pollutant: NOx per tonne</v>
      </c>
      <c r="E854" s="11" t="str">
        <f>INDEX($BC854:$BL854,MATCH(General!$F$14,$BC$4:$BL$4,0))</f>
        <v>EUR / tonne</v>
      </c>
      <c r="F854" s="105">
        <f>Analysis_param!F43</f>
        <v>8223</v>
      </c>
      <c r="I854" s="15" cm="1">
        <f t="array" ref="I854">$F854*PRODUCT(1+$I$848:I$848)*Config!I$9</f>
        <v>8223</v>
      </c>
      <c r="J854" s="15" cm="1">
        <f t="array" ref="J854">$F854*PRODUCT(1+$I$848:J$848)*Config!J$9</f>
        <v>8346.3449999999993</v>
      </c>
      <c r="K854" s="15" cm="1">
        <f t="array" ref="K854">$F854*PRODUCT(1+$I$848:K$848)*Config!K$9</f>
        <v>8471.5401749999983</v>
      </c>
      <c r="L854" s="15" cm="1">
        <f t="array" ref="L854">$F854*PRODUCT(1+$I$848:L$848)*Config!L$9</f>
        <v>8598.613277624996</v>
      </c>
      <c r="M854" s="15" cm="1">
        <f t="array" ref="M854">$F854*PRODUCT(1+$I$848:M$848)*Config!M$9</f>
        <v>8727.5924767893703</v>
      </c>
      <c r="N854" s="15" cm="1">
        <f t="array" ref="N854">$F854*PRODUCT(1+$I$848:N$848)*Config!N$9</f>
        <v>8858.5063639412092</v>
      </c>
      <c r="O854" s="15" cm="1">
        <f t="array" ref="O854">$F854*PRODUCT(1+$I$848:O$848)*Config!O$9</f>
        <v>8991.3839594003257</v>
      </c>
      <c r="P854" s="15" cm="1">
        <f t="array" ref="P854">$F854*PRODUCT(1+$I$848:P$848)*Config!P$9</f>
        <v>9126.2547187913297</v>
      </c>
      <c r="Q854" s="15" cm="1">
        <f t="array" ref="Q854">$F854*PRODUCT(1+$I$848:Q$848)*Config!Q$9</f>
        <v>9263.1485395731997</v>
      </c>
      <c r="R854" s="15" cm="1">
        <f t="array" ref="R854">$F854*PRODUCT(1+$I$848:R$848)*Config!R$9</f>
        <v>9402.0957676667949</v>
      </c>
      <c r="S854" s="15" cm="1">
        <f t="array" ref="S854">$F854*PRODUCT(1+$I$848:S$848)*Config!S$9</f>
        <v>9543.1272041817956</v>
      </c>
      <c r="T854" s="15" cm="1">
        <f t="array" ref="T854">$F854*PRODUCT(1+$I$848:T$848)*Config!T$9</f>
        <v>9686.2741122445223</v>
      </c>
      <c r="U854" s="15" cm="1">
        <f t="array" ref="U854">$F854*PRODUCT(1+$I$848:U$848)*Config!U$9</f>
        <v>9831.5682239281905</v>
      </c>
      <c r="V854" s="15" cm="1">
        <f t="array" ref="V854">$F854*PRODUCT(1+$I$848:V$848)*Config!V$9</f>
        <v>9979.0417472871122</v>
      </c>
      <c r="W854" s="15" cm="1">
        <f t="array" ref="W854">$F854*PRODUCT(1+$I$848:W$848)*Config!W$9</f>
        <v>10128.727373496418</v>
      </c>
      <c r="X854" s="15" cm="1">
        <f t="array" ref="X854">$F854*PRODUCT(1+$I$848:X$848)*Config!X$9</f>
        <v>10280.658284098863</v>
      </c>
      <c r="Y854" s="15" cm="1">
        <f t="array" ref="Y854">$F854*PRODUCT(1+$I$848:Y$848)*Config!Y$9</f>
        <v>10434.868158360345</v>
      </c>
      <c r="Z854" s="15" cm="1">
        <f t="array" ref="Z854">$F854*PRODUCT(1+$I$848:Z$848)*Config!Z$9</f>
        <v>10591.391180735747</v>
      </c>
      <c r="AA854" s="15" cm="1">
        <f t="array" ref="AA854">$F854*PRODUCT(1+$I$848:AA$848)*Config!AA$9</f>
        <v>10750.262048446783</v>
      </c>
      <c r="AB854" s="15" cm="1">
        <f t="array" ref="AB854">$F854*PRODUCT(1+$I$848:AB$848)*Config!AB$9</f>
        <v>10911.515979173484</v>
      </c>
      <c r="AC854" s="15" cm="1">
        <f t="array" ref="AC854">$F854*PRODUCT(1+$I$848:AC$848)*Config!AC$9</f>
        <v>0</v>
      </c>
      <c r="AD854" s="15" cm="1">
        <f t="array" ref="AD854">$F854*PRODUCT(1+$I$848:AD$848)*Config!AD$9</f>
        <v>0</v>
      </c>
      <c r="AE854" s="15" cm="1">
        <f t="array" ref="AE854">$F854*PRODUCT(1+$I$848:AE$848)*Config!AE$9</f>
        <v>0</v>
      </c>
      <c r="AF854" s="15" cm="1">
        <f t="array" ref="AF854">$F854*PRODUCT(1+$I$848:AF$848)*Config!AF$9</f>
        <v>0</v>
      </c>
      <c r="AG854" s="15" cm="1">
        <f t="array" ref="AG854">$F854*PRODUCT(1+$I$848:AG$848)*Config!AG$9</f>
        <v>0</v>
      </c>
      <c r="AH854" s="15" cm="1">
        <f t="array" ref="AH854">$F854*PRODUCT(1+$I$848:AH$848)*Config!AH$9</f>
        <v>0</v>
      </c>
      <c r="AI854" s="15" cm="1">
        <f t="array" ref="AI854">$F854*PRODUCT(1+$I$848:AI$848)*Config!AI$9</f>
        <v>0</v>
      </c>
      <c r="AJ854" s="15" cm="1">
        <f t="array" ref="AJ854">$F854*PRODUCT(1+$I$848:AJ$848)*Config!AJ$9</f>
        <v>0</v>
      </c>
      <c r="AK854" s="15" cm="1">
        <f t="array" ref="AK854">$F854*PRODUCT(1+$I$848:AK$848)*Config!AK$9</f>
        <v>0</v>
      </c>
      <c r="AL854" s="15" cm="1">
        <f t="array" ref="AL854">$F854*PRODUCT(1+$I$848:AL$848)*Config!AL$9</f>
        <v>0</v>
      </c>
      <c r="AM854" s="15" cm="1">
        <f t="array" ref="AM854">$F854*PRODUCT(1+$I$848:AM$848)*Config!AM$9</f>
        <v>0</v>
      </c>
      <c r="AN854" s="15" cm="1">
        <f t="array" ref="AN854">$F854*PRODUCT(1+$I$848:AN$848)*Config!AN$9</f>
        <v>0</v>
      </c>
      <c r="AO854" s="15" cm="1">
        <f t="array" ref="AO854">$F854*PRODUCT(1+$I$848:AO$848)*Config!AO$9</f>
        <v>0</v>
      </c>
      <c r="AP854" s="15" cm="1">
        <f t="array" ref="AP854">$F854*PRODUCT(1+$I$848:AP$848)*Config!AP$9</f>
        <v>0</v>
      </c>
      <c r="AQ854" s="15" cm="1">
        <f t="array" ref="AQ854">$F854*PRODUCT(1+$I$848:AQ$848)*Config!AQ$9</f>
        <v>0</v>
      </c>
      <c r="AR854" s="15" cm="1">
        <f t="array" ref="AR854">$F854*PRODUCT(1+$I$848:AR$848)*Config!AR$9</f>
        <v>0</v>
      </c>
      <c r="AT854" s="39" t="s">
        <v>212</v>
      </c>
      <c r="AU854" s="39" t="s">
        <v>57</v>
      </c>
      <c r="AV854" s="39" t="s">
        <v>57</v>
      </c>
      <c r="AW854" s="39" t="s">
        <v>57</v>
      </c>
      <c r="AX854" s="39" t="s">
        <v>57</v>
      </c>
      <c r="AY854" s="39" t="s">
        <v>57</v>
      </c>
      <c r="AZ854" s="39" t="s">
        <v>57</v>
      </c>
      <c r="BA854" s="39" t="s">
        <v>57</v>
      </c>
      <c r="BB854" s="39" t="s">
        <v>57</v>
      </c>
      <c r="BC854" s="39" t="s">
        <v>57</v>
      </c>
      <c r="BE854" s="39" t="s">
        <v>252</v>
      </c>
      <c r="BF854" s="39" t="s">
        <v>253</v>
      </c>
      <c r="BG854" s="39" t="s">
        <v>57</v>
      </c>
      <c r="BH854" s="39" t="s">
        <v>57</v>
      </c>
      <c r="BI854" s="39" t="s">
        <v>57</v>
      </c>
      <c r="BJ854" s="39" t="s">
        <v>57</v>
      </c>
      <c r="BK854" s="39" t="s">
        <v>57</v>
      </c>
      <c r="BL854" s="39" t="s">
        <v>57</v>
      </c>
      <c r="BM854" s="39" t="s">
        <v>57</v>
      </c>
      <c r="BN854" s="39" t="s">
        <v>57</v>
      </c>
    </row>
    <row r="855" spans="4:66" outlineLevel="1">
      <c r="D855" s="12" t="str">
        <f>INDEX($AT855:$BC855,MATCH(General!$F$14,$AT$4:$BC$4,0))</f>
        <v>Damage cost of air pollutant: SOx per tonne</v>
      </c>
      <c r="E855" s="11" t="str">
        <f>INDEX($BC855:$BL855,MATCH(General!$F$14,$BC$4:$BL$4,0))</f>
        <v>EUR / tonne</v>
      </c>
      <c r="F855" s="105">
        <f>Analysis_param!F44</f>
        <v>7079</v>
      </c>
      <c r="I855" s="15" cm="1">
        <f t="array" ref="I855">$F855*PRODUCT(1+$I$848:I$848)*Config!I$9</f>
        <v>7079</v>
      </c>
      <c r="J855" s="15" cm="1">
        <f t="array" ref="J855">$F855*PRODUCT(1+$I$848:J$848)*Config!J$9</f>
        <v>7185.1849999999995</v>
      </c>
      <c r="K855" s="15" cm="1">
        <f t="array" ref="K855">$F855*PRODUCT(1+$I$848:K$848)*Config!K$9</f>
        <v>7292.9627749999981</v>
      </c>
      <c r="L855" s="15" cm="1">
        <f t="array" ref="L855">$F855*PRODUCT(1+$I$848:L$848)*Config!L$9</f>
        <v>7402.3572166249969</v>
      </c>
      <c r="M855" s="15" cm="1">
        <f t="array" ref="M855">$F855*PRODUCT(1+$I$848:M$848)*Config!M$9</f>
        <v>7513.3925748743713</v>
      </c>
      <c r="N855" s="15" cm="1">
        <f t="array" ref="N855">$F855*PRODUCT(1+$I$848:N$848)*Config!N$9</f>
        <v>7626.0934634974856</v>
      </c>
      <c r="O855" s="15" cm="1">
        <f t="array" ref="O855">$F855*PRODUCT(1+$I$848:O$848)*Config!O$9</f>
        <v>7740.4848654499465</v>
      </c>
      <c r="P855" s="15" cm="1">
        <f t="array" ref="P855">$F855*PRODUCT(1+$I$848:P$848)*Config!P$9</f>
        <v>7856.5921384316944</v>
      </c>
      <c r="Q855" s="15" cm="1">
        <f t="array" ref="Q855">$F855*PRODUCT(1+$I$848:Q$848)*Config!Q$9</f>
        <v>7974.4410205081695</v>
      </c>
      <c r="R855" s="15" cm="1">
        <f t="array" ref="R855">$F855*PRODUCT(1+$I$848:R$848)*Config!R$9</f>
        <v>8094.0576358157905</v>
      </c>
      <c r="S855" s="15" cm="1">
        <f t="array" ref="S855">$F855*PRODUCT(1+$I$848:S$848)*Config!S$9</f>
        <v>8215.4685003530267</v>
      </c>
      <c r="T855" s="15" cm="1">
        <f t="array" ref="T855">$F855*PRODUCT(1+$I$848:T$848)*Config!T$9</f>
        <v>8338.7005278583201</v>
      </c>
      <c r="U855" s="15" cm="1">
        <f t="array" ref="U855">$F855*PRODUCT(1+$I$848:U$848)*Config!U$9</f>
        <v>8463.7810357761955</v>
      </c>
      <c r="V855" s="15" cm="1">
        <f t="array" ref="V855">$F855*PRODUCT(1+$I$848:V$848)*Config!V$9</f>
        <v>8590.7377513128376</v>
      </c>
      <c r="W855" s="15" cm="1">
        <f t="array" ref="W855">$F855*PRODUCT(1+$I$848:W$848)*Config!W$9</f>
        <v>8719.5988175825296</v>
      </c>
      <c r="X855" s="15" cm="1">
        <f t="array" ref="X855">$F855*PRODUCT(1+$I$848:X$848)*Config!X$9</f>
        <v>8850.3927998462659</v>
      </c>
      <c r="Y855" s="15" cm="1">
        <f t="array" ref="Y855">$F855*PRODUCT(1+$I$848:Y$848)*Config!Y$9</f>
        <v>8983.1486918439587</v>
      </c>
      <c r="Z855" s="15" cm="1">
        <f t="array" ref="Z855">$F855*PRODUCT(1+$I$848:Z$848)*Config!Z$9</f>
        <v>9117.8959222216181</v>
      </c>
      <c r="AA855" s="15" cm="1">
        <f t="array" ref="AA855">$F855*PRODUCT(1+$I$848:AA$848)*Config!AA$9</f>
        <v>9254.6643610549418</v>
      </c>
      <c r="AB855" s="15" cm="1">
        <f t="array" ref="AB855">$F855*PRODUCT(1+$I$848:AB$848)*Config!AB$9</f>
        <v>9393.4843264707633</v>
      </c>
      <c r="AC855" s="15" cm="1">
        <f t="array" ref="AC855">$F855*PRODUCT(1+$I$848:AC$848)*Config!AC$9</f>
        <v>0</v>
      </c>
      <c r="AD855" s="15" cm="1">
        <f t="array" ref="AD855">$F855*PRODUCT(1+$I$848:AD$848)*Config!AD$9</f>
        <v>0</v>
      </c>
      <c r="AE855" s="15" cm="1">
        <f t="array" ref="AE855">$F855*PRODUCT(1+$I$848:AE$848)*Config!AE$9</f>
        <v>0</v>
      </c>
      <c r="AF855" s="15" cm="1">
        <f t="array" ref="AF855">$F855*PRODUCT(1+$I$848:AF$848)*Config!AF$9</f>
        <v>0</v>
      </c>
      <c r="AG855" s="15" cm="1">
        <f t="array" ref="AG855">$F855*PRODUCT(1+$I$848:AG$848)*Config!AG$9</f>
        <v>0</v>
      </c>
      <c r="AH855" s="15" cm="1">
        <f t="array" ref="AH855">$F855*PRODUCT(1+$I$848:AH$848)*Config!AH$9</f>
        <v>0</v>
      </c>
      <c r="AI855" s="15" cm="1">
        <f t="array" ref="AI855">$F855*PRODUCT(1+$I$848:AI$848)*Config!AI$9</f>
        <v>0</v>
      </c>
      <c r="AJ855" s="15" cm="1">
        <f t="array" ref="AJ855">$F855*PRODUCT(1+$I$848:AJ$848)*Config!AJ$9</f>
        <v>0</v>
      </c>
      <c r="AK855" s="15" cm="1">
        <f t="array" ref="AK855">$F855*PRODUCT(1+$I$848:AK$848)*Config!AK$9</f>
        <v>0</v>
      </c>
      <c r="AL855" s="15" cm="1">
        <f t="array" ref="AL855">$F855*PRODUCT(1+$I$848:AL$848)*Config!AL$9</f>
        <v>0</v>
      </c>
      <c r="AM855" s="15" cm="1">
        <f t="array" ref="AM855">$F855*PRODUCT(1+$I$848:AM$848)*Config!AM$9</f>
        <v>0</v>
      </c>
      <c r="AN855" s="15" cm="1">
        <f t="array" ref="AN855">$F855*PRODUCT(1+$I$848:AN$848)*Config!AN$9</f>
        <v>0</v>
      </c>
      <c r="AO855" s="15" cm="1">
        <f t="array" ref="AO855">$F855*PRODUCT(1+$I$848:AO$848)*Config!AO$9</f>
        <v>0</v>
      </c>
      <c r="AP855" s="15" cm="1">
        <f t="array" ref="AP855">$F855*PRODUCT(1+$I$848:AP$848)*Config!AP$9</f>
        <v>0</v>
      </c>
      <c r="AQ855" s="15" cm="1">
        <f t="array" ref="AQ855">$F855*PRODUCT(1+$I$848:AQ$848)*Config!AQ$9</f>
        <v>0</v>
      </c>
      <c r="AR855" s="15" cm="1">
        <f t="array" ref="AR855">$F855*PRODUCT(1+$I$848:AR$848)*Config!AR$9</f>
        <v>0</v>
      </c>
      <c r="AT855" s="39" t="s">
        <v>213</v>
      </c>
      <c r="AU855" s="39" t="s">
        <v>57</v>
      </c>
      <c r="AV855" s="39" t="s">
        <v>57</v>
      </c>
      <c r="AW855" s="39" t="s">
        <v>57</v>
      </c>
      <c r="AX855" s="39" t="s">
        <v>57</v>
      </c>
      <c r="AY855" s="39" t="s">
        <v>57</v>
      </c>
      <c r="AZ855" s="39" t="s">
        <v>57</v>
      </c>
      <c r="BA855" s="39" t="s">
        <v>57</v>
      </c>
      <c r="BB855" s="39" t="s">
        <v>57</v>
      </c>
      <c r="BC855" s="39" t="s">
        <v>57</v>
      </c>
      <c r="BE855" s="39" t="s">
        <v>252</v>
      </c>
      <c r="BF855" s="39" t="s">
        <v>253</v>
      </c>
      <c r="BG855" s="39" t="s">
        <v>57</v>
      </c>
      <c r="BH855" s="39" t="s">
        <v>57</v>
      </c>
      <c r="BI855" s="39" t="s">
        <v>57</v>
      </c>
      <c r="BJ855" s="39" t="s">
        <v>57</v>
      </c>
      <c r="BK855" s="39" t="s">
        <v>57</v>
      </c>
      <c r="BL855" s="39" t="s">
        <v>57</v>
      </c>
      <c r="BM855" s="39" t="s">
        <v>57</v>
      </c>
      <c r="BN855" s="39" t="s">
        <v>57</v>
      </c>
    </row>
    <row r="856" spans="4:66" outlineLevel="1">
      <c r="D856" s="12" t="str">
        <f>INDEX($AT856:$BC856,MATCH(General!$F$14,$AT$4:$BC$4,0))</f>
        <v>Economic benefit of enhanced security of energy supply per MWh</v>
      </c>
      <c r="E856" s="11" t="str">
        <f>INDEX($BC856:$BL856,MATCH(General!$F$14,$BC$4:$BL$4,0))</f>
        <v>EUR / MWh</v>
      </c>
      <c r="F856" s="105">
        <f>Analysis_param!F45</f>
        <v>10</v>
      </c>
      <c r="I856" s="15">
        <f>$F856*Config!I$9</f>
        <v>10</v>
      </c>
      <c r="J856" s="15">
        <f>$F856*Config!J$9</f>
        <v>10</v>
      </c>
      <c r="K856" s="15">
        <f>$F856*Config!K$9</f>
        <v>10</v>
      </c>
      <c r="L856" s="15">
        <f>$F856*Config!L$9</f>
        <v>10</v>
      </c>
      <c r="M856" s="15">
        <f>$F856*Config!M$9</f>
        <v>10</v>
      </c>
      <c r="N856" s="15">
        <f>$F856*Config!N$9</f>
        <v>10</v>
      </c>
      <c r="O856" s="15">
        <f>$F856*Config!O$9</f>
        <v>10</v>
      </c>
      <c r="P856" s="15">
        <f>$F856*Config!P$9</f>
        <v>10</v>
      </c>
      <c r="Q856" s="15">
        <f>$F856*Config!Q$9</f>
        <v>10</v>
      </c>
      <c r="R856" s="15">
        <f>$F856*Config!R$9</f>
        <v>10</v>
      </c>
      <c r="S856" s="15">
        <f>$F856*Config!S$9</f>
        <v>10</v>
      </c>
      <c r="T856" s="15">
        <f>$F856*Config!T$9</f>
        <v>10</v>
      </c>
      <c r="U856" s="15">
        <f>$F856*Config!U$9</f>
        <v>10</v>
      </c>
      <c r="V856" s="15">
        <f>$F856*Config!V$9</f>
        <v>10</v>
      </c>
      <c r="W856" s="15">
        <f>$F856*Config!W$9</f>
        <v>10</v>
      </c>
      <c r="X856" s="15">
        <f>$F856*Config!X$9</f>
        <v>10</v>
      </c>
      <c r="Y856" s="15">
        <f>$F856*Config!Y$9</f>
        <v>10</v>
      </c>
      <c r="Z856" s="15">
        <f>$F856*Config!Z$9</f>
        <v>10</v>
      </c>
      <c r="AA856" s="15">
        <f>$F856*Config!AA$9</f>
        <v>10</v>
      </c>
      <c r="AB856" s="15">
        <f>$F856*Config!AB$9</f>
        <v>10</v>
      </c>
      <c r="AC856" s="15">
        <f>$F856*Config!AC$9</f>
        <v>0</v>
      </c>
      <c r="AD856" s="15">
        <f>$F856*Config!AD$9</f>
        <v>0</v>
      </c>
      <c r="AE856" s="15">
        <f>$F856*Config!AE$9</f>
        <v>0</v>
      </c>
      <c r="AF856" s="15">
        <f>$F856*Config!AF$9</f>
        <v>0</v>
      </c>
      <c r="AG856" s="15">
        <f>$F856*Config!AG$9</f>
        <v>0</v>
      </c>
      <c r="AH856" s="15">
        <f>$F856*Config!AH$9</f>
        <v>0</v>
      </c>
      <c r="AI856" s="15">
        <f>$F856*Config!AI$9</f>
        <v>0</v>
      </c>
      <c r="AJ856" s="15">
        <f>$F856*Config!AJ$9</f>
        <v>0</v>
      </c>
      <c r="AK856" s="15">
        <f>$F856*Config!AK$9</f>
        <v>0</v>
      </c>
      <c r="AL856" s="15">
        <f>$F856*Config!AL$9</f>
        <v>0</v>
      </c>
      <c r="AM856" s="15">
        <f>$F856*Config!AM$9</f>
        <v>0</v>
      </c>
      <c r="AN856" s="15">
        <f>$F856*Config!AN$9</f>
        <v>0</v>
      </c>
      <c r="AO856" s="15">
        <f>$F856*Config!AO$9</f>
        <v>0</v>
      </c>
      <c r="AP856" s="15">
        <f>$F856*Config!AP$9</f>
        <v>0</v>
      </c>
      <c r="AQ856" s="15">
        <f>$F856*Config!AQ$9</f>
        <v>0</v>
      </c>
      <c r="AR856" s="15">
        <f>$F856*Config!AR$9</f>
        <v>0</v>
      </c>
      <c r="AT856" s="39" t="s">
        <v>214</v>
      </c>
      <c r="AU856" s="39" t="s">
        <v>57</v>
      </c>
      <c r="AV856" s="39" t="s">
        <v>57</v>
      </c>
      <c r="AW856" s="39" t="s">
        <v>57</v>
      </c>
      <c r="AX856" s="39" t="s">
        <v>57</v>
      </c>
      <c r="AY856" s="39" t="s">
        <v>57</v>
      </c>
      <c r="AZ856" s="39" t="s">
        <v>57</v>
      </c>
      <c r="BA856" s="39" t="s">
        <v>57</v>
      </c>
      <c r="BB856" s="39" t="s">
        <v>57</v>
      </c>
      <c r="BC856" s="39" t="s">
        <v>57</v>
      </c>
      <c r="BE856" s="39" t="s">
        <v>730</v>
      </c>
      <c r="BF856" s="39" t="s">
        <v>730</v>
      </c>
      <c r="BG856" s="39" t="s">
        <v>57</v>
      </c>
      <c r="BH856" s="39" t="s">
        <v>57</v>
      </c>
      <c r="BI856" s="39" t="s">
        <v>57</v>
      </c>
      <c r="BJ856" s="39" t="s">
        <v>57</v>
      </c>
      <c r="BK856" s="39" t="s">
        <v>57</v>
      </c>
      <c r="BL856" s="39" t="s">
        <v>57</v>
      </c>
      <c r="BM856" s="39" t="s">
        <v>57</v>
      </c>
      <c r="BN856" s="39" t="s">
        <v>57</v>
      </c>
    </row>
    <row r="857" spans="4:66" outlineLevel="1">
      <c r="D857" t="str">
        <f>INDEX($AT857:$BC857,MATCH(General!$F$14,$AT$4:$BC$4,0))</f>
        <v>Shadow prices in the project's currency</v>
      </c>
      <c r="E857" s="11"/>
      <c r="AT857" s="39" t="s">
        <v>238</v>
      </c>
      <c r="AU857" s="39" t="s">
        <v>57</v>
      </c>
      <c r="AV857" s="39" t="s">
        <v>57</v>
      </c>
      <c r="AW857" s="39" t="s">
        <v>57</v>
      </c>
      <c r="AX857" s="39" t="s">
        <v>57</v>
      </c>
      <c r="AY857" s="39" t="s">
        <v>57</v>
      </c>
      <c r="AZ857" s="39" t="s">
        <v>57</v>
      </c>
      <c r="BA857" s="39" t="s">
        <v>57</v>
      </c>
      <c r="BB857" s="39" t="s">
        <v>57</v>
      </c>
      <c r="BC857" s="39" t="s">
        <v>57</v>
      </c>
    </row>
    <row r="858" spans="4:66" outlineLevel="1">
      <c r="D858" s="12" t="str">
        <f>INDEX($AT858:$BC858,MATCH(General!$F$14,$AT$4:$BC$4,0))</f>
        <v>Damage cost of air pollutant: CO2 per tonne</v>
      </c>
      <c r="E858" s="11" t="str">
        <f>General!$F$16</f>
        <v>EUR</v>
      </c>
      <c r="I858" s="15">
        <f>I$847*I851</f>
        <v>165</v>
      </c>
      <c r="J858" s="15">
        <f t="shared" ref="J858:AR858" si="791">J$847*J851</f>
        <v>182</v>
      </c>
      <c r="K858" s="15">
        <f t="shared" si="791"/>
        <v>199</v>
      </c>
      <c r="L858" s="15">
        <f t="shared" si="791"/>
        <v>216</v>
      </c>
      <c r="M858" s="15">
        <f t="shared" si="791"/>
        <v>233</v>
      </c>
      <c r="N858" s="15">
        <f t="shared" si="791"/>
        <v>250</v>
      </c>
      <c r="O858" s="15">
        <f t="shared" si="791"/>
        <v>278</v>
      </c>
      <c r="P858" s="15">
        <f t="shared" si="791"/>
        <v>306</v>
      </c>
      <c r="Q858" s="15">
        <f t="shared" si="791"/>
        <v>334</v>
      </c>
      <c r="R858" s="15">
        <f t="shared" si="791"/>
        <v>362</v>
      </c>
      <c r="S858" s="15">
        <f t="shared" si="791"/>
        <v>390</v>
      </c>
      <c r="T858" s="15">
        <f t="shared" si="791"/>
        <v>417</v>
      </c>
      <c r="U858" s="15">
        <f t="shared" si="791"/>
        <v>444</v>
      </c>
      <c r="V858" s="15">
        <f t="shared" si="791"/>
        <v>471</v>
      </c>
      <c r="W858" s="15">
        <f t="shared" si="791"/>
        <v>498</v>
      </c>
      <c r="X858" s="15">
        <f t="shared" si="791"/>
        <v>525</v>
      </c>
      <c r="Y858" s="15">
        <f t="shared" si="791"/>
        <v>552</v>
      </c>
      <c r="Z858" s="15">
        <f t="shared" si="791"/>
        <v>579</v>
      </c>
      <c r="AA858" s="15">
        <f t="shared" si="791"/>
        <v>606</v>
      </c>
      <c r="AB858" s="15">
        <f t="shared" si="791"/>
        <v>633</v>
      </c>
      <c r="AC858" s="15">
        <f t="shared" si="791"/>
        <v>0</v>
      </c>
      <c r="AD858" s="15">
        <f t="shared" si="791"/>
        <v>0</v>
      </c>
      <c r="AE858" s="15">
        <f t="shared" si="791"/>
        <v>0</v>
      </c>
      <c r="AF858" s="15">
        <f t="shared" si="791"/>
        <v>0</v>
      </c>
      <c r="AG858" s="15">
        <f t="shared" si="791"/>
        <v>0</v>
      </c>
      <c r="AH858" s="15">
        <f t="shared" si="791"/>
        <v>0</v>
      </c>
      <c r="AI858" s="15">
        <f t="shared" si="791"/>
        <v>0</v>
      </c>
      <c r="AJ858" s="15">
        <f t="shared" si="791"/>
        <v>0</v>
      </c>
      <c r="AK858" s="15">
        <f t="shared" si="791"/>
        <v>0</v>
      </c>
      <c r="AL858" s="15">
        <f t="shared" si="791"/>
        <v>0</v>
      </c>
      <c r="AM858" s="15">
        <f t="shared" si="791"/>
        <v>0</v>
      </c>
      <c r="AN858" s="15">
        <f t="shared" si="791"/>
        <v>0</v>
      </c>
      <c r="AO858" s="15">
        <f t="shared" si="791"/>
        <v>0</v>
      </c>
      <c r="AP858" s="15">
        <f t="shared" si="791"/>
        <v>0</v>
      </c>
      <c r="AQ858" s="15">
        <f t="shared" si="791"/>
        <v>0</v>
      </c>
      <c r="AR858" s="15">
        <f t="shared" si="791"/>
        <v>0</v>
      </c>
      <c r="AT858" s="39" t="s">
        <v>239</v>
      </c>
      <c r="AU858" s="39" t="s">
        <v>57</v>
      </c>
      <c r="AV858" s="39" t="s">
        <v>57</v>
      </c>
      <c r="AW858" s="39" t="s">
        <v>57</v>
      </c>
      <c r="AX858" s="39" t="s">
        <v>57</v>
      </c>
      <c r="AY858" s="39" t="s">
        <v>57</v>
      </c>
      <c r="AZ858" s="39" t="s">
        <v>57</v>
      </c>
      <c r="BA858" s="39" t="s">
        <v>57</v>
      </c>
      <c r="BB858" s="39" t="s">
        <v>57</v>
      </c>
      <c r="BC858" s="39" t="s">
        <v>57</v>
      </c>
      <c r="BE858" s="39" t="s">
        <v>252</v>
      </c>
      <c r="BF858" s="39" t="s">
        <v>254</v>
      </c>
      <c r="BG858" s="39" t="s">
        <v>57</v>
      </c>
      <c r="BH858" s="39" t="s">
        <v>57</v>
      </c>
      <c r="BI858" s="39" t="s">
        <v>57</v>
      </c>
      <c r="BJ858" s="39" t="s">
        <v>57</v>
      </c>
      <c r="BK858" s="39" t="s">
        <v>57</v>
      </c>
      <c r="BL858" s="39" t="s">
        <v>57</v>
      </c>
      <c r="BM858" s="39" t="s">
        <v>57</v>
      </c>
      <c r="BN858" s="39" t="s">
        <v>57</v>
      </c>
    </row>
    <row r="859" spans="4:66" outlineLevel="1">
      <c r="D859" s="12" t="str">
        <f>INDEX($AT859:$BC859,MATCH(General!$F$14,$AT$4:$BC$4,0))</f>
        <v>Damage cost of air pollutant: PM2.5 per tonne</v>
      </c>
      <c r="E859" s="11" t="str">
        <f>General!$F$16</f>
        <v>EUR</v>
      </c>
      <c r="I859" s="15">
        <f t="shared" ref="I859:AR859" si="792">I$847*I852</f>
        <v>24261</v>
      </c>
      <c r="J859" s="15">
        <f t="shared" si="792"/>
        <v>24624.914999999997</v>
      </c>
      <c r="K859" s="15">
        <f t="shared" si="792"/>
        <v>24994.288724999995</v>
      </c>
      <c r="L859" s="15">
        <f t="shared" si="792"/>
        <v>25369.20305587499</v>
      </c>
      <c r="M859" s="15">
        <f t="shared" si="792"/>
        <v>25749.741101713113</v>
      </c>
      <c r="N859" s="15">
        <f t="shared" si="792"/>
        <v>26135.987218238806</v>
      </c>
      <c r="O859" s="15">
        <f t="shared" si="792"/>
        <v>26528.02702651238</v>
      </c>
      <c r="P859" s="15">
        <f t="shared" si="792"/>
        <v>26925.947431910063</v>
      </c>
      <c r="Q859" s="15">
        <f t="shared" si="792"/>
        <v>27329.836643388713</v>
      </c>
      <c r="R859" s="15">
        <f t="shared" si="792"/>
        <v>27739.784193039541</v>
      </c>
      <c r="S859" s="15">
        <f t="shared" si="792"/>
        <v>28155.880955935128</v>
      </c>
      <c r="T859" s="15">
        <f t="shared" si="792"/>
        <v>28578.219170274151</v>
      </c>
      <c r="U859" s="15">
        <f t="shared" si="792"/>
        <v>29006.892457828264</v>
      </c>
      <c r="V859" s="15">
        <f t="shared" si="792"/>
        <v>29441.995844695684</v>
      </c>
      <c r="W859" s="15">
        <f t="shared" si="792"/>
        <v>29883.625782366118</v>
      </c>
      <c r="X859" s="15">
        <f t="shared" si="792"/>
        <v>30331.880169101605</v>
      </c>
      <c r="Y859" s="15">
        <f t="shared" si="792"/>
        <v>30786.858371638125</v>
      </c>
      <c r="Z859" s="15">
        <f t="shared" si="792"/>
        <v>31248.661247212694</v>
      </c>
      <c r="AA859" s="15">
        <f t="shared" si="792"/>
        <v>31717.391165920882</v>
      </c>
      <c r="AB859" s="15">
        <f t="shared" si="792"/>
        <v>32193.152033409693</v>
      </c>
      <c r="AC859" s="15">
        <f t="shared" si="792"/>
        <v>0</v>
      </c>
      <c r="AD859" s="15">
        <f t="shared" si="792"/>
        <v>0</v>
      </c>
      <c r="AE859" s="15">
        <f t="shared" si="792"/>
        <v>0</v>
      </c>
      <c r="AF859" s="15">
        <f t="shared" si="792"/>
        <v>0</v>
      </c>
      <c r="AG859" s="15">
        <f t="shared" si="792"/>
        <v>0</v>
      </c>
      <c r="AH859" s="15">
        <f t="shared" si="792"/>
        <v>0</v>
      </c>
      <c r="AI859" s="15">
        <f t="shared" si="792"/>
        <v>0</v>
      </c>
      <c r="AJ859" s="15">
        <f t="shared" si="792"/>
        <v>0</v>
      </c>
      <c r="AK859" s="15">
        <f t="shared" si="792"/>
        <v>0</v>
      </c>
      <c r="AL859" s="15">
        <f t="shared" si="792"/>
        <v>0</v>
      </c>
      <c r="AM859" s="15">
        <f t="shared" si="792"/>
        <v>0</v>
      </c>
      <c r="AN859" s="15">
        <f t="shared" si="792"/>
        <v>0</v>
      </c>
      <c r="AO859" s="15">
        <f t="shared" si="792"/>
        <v>0</v>
      </c>
      <c r="AP859" s="15">
        <f t="shared" si="792"/>
        <v>0</v>
      </c>
      <c r="AQ859" s="15">
        <f t="shared" si="792"/>
        <v>0</v>
      </c>
      <c r="AR859" s="15">
        <f t="shared" si="792"/>
        <v>0</v>
      </c>
      <c r="AT859" s="39" t="s">
        <v>210</v>
      </c>
      <c r="AU859" s="39" t="s">
        <v>57</v>
      </c>
      <c r="AV859" s="39" t="s">
        <v>57</v>
      </c>
      <c r="AW859" s="39" t="s">
        <v>57</v>
      </c>
      <c r="AX859" s="39" t="s">
        <v>57</v>
      </c>
      <c r="AY859" s="39" t="s">
        <v>57</v>
      </c>
      <c r="AZ859" s="39" t="s">
        <v>57</v>
      </c>
      <c r="BA859" s="39" t="s">
        <v>57</v>
      </c>
      <c r="BB859" s="39" t="s">
        <v>57</v>
      </c>
      <c r="BC859" s="39" t="s">
        <v>57</v>
      </c>
      <c r="BE859" s="39" t="s">
        <v>252</v>
      </c>
      <c r="BF859" s="39" t="s">
        <v>254</v>
      </c>
      <c r="BG859" s="39" t="s">
        <v>57</v>
      </c>
      <c r="BH859" s="39" t="s">
        <v>57</v>
      </c>
      <c r="BI859" s="39" t="s">
        <v>57</v>
      </c>
      <c r="BJ859" s="39" t="s">
        <v>57</v>
      </c>
      <c r="BK859" s="39" t="s">
        <v>57</v>
      </c>
      <c r="BL859" s="39" t="s">
        <v>57</v>
      </c>
      <c r="BM859" s="39" t="s">
        <v>57</v>
      </c>
      <c r="BN859" s="39" t="s">
        <v>57</v>
      </c>
    </row>
    <row r="860" spans="4:66" outlineLevel="1">
      <c r="D860" s="12" t="str">
        <f>INDEX($AT860:$BC860,MATCH(General!$F$14,$AT$4:$BC$4,0))</f>
        <v>Damage cost of air pollutant: PM10 per tonne</v>
      </c>
      <c r="E860" s="11" t="str">
        <f>General!$F$16</f>
        <v>EUR</v>
      </c>
      <c r="I860" s="15">
        <f t="shared" ref="I860:AR860" si="793">I$847*I853</f>
        <v>1383</v>
      </c>
      <c r="J860" s="15">
        <f t="shared" si="793"/>
        <v>1403.7449999999999</v>
      </c>
      <c r="K860" s="15">
        <f t="shared" si="793"/>
        <v>1424.8011749999996</v>
      </c>
      <c r="L860" s="15">
        <f t="shared" si="793"/>
        <v>1446.1731926249995</v>
      </c>
      <c r="M860" s="15">
        <f t="shared" si="793"/>
        <v>1467.8657905143741</v>
      </c>
      <c r="N860" s="15">
        <f t="shared" si="793"/>
        <v>1489.8837773720895</v>
      </c>
      <c r="O860" s="15">
        <f t="shared" si="793"/>
        <v>1512.2320340326708</v>
      </c>
      <c r="P860" s="15">
        <f t="shared" si="793"/>
        <v>1534.9155145431605</v>
      </c>
      <c r="Q860" s="15">
        <f t="shared" si="793"/>
        <v>1557.9392472613079</v>
      </c>
      <c r="R860" s="15">
        <f t="shared" si="793"/>
        <v>1581.3083359702273</v>
      </c>
      <c r="S860" s="15">
        <f t="shared" si="793"/>
        <v>1605.0279610097805</v>
      </c>
      <c r="T860" s="15">
        <f t="shared" si="793"/>
        <v>1629.1033804249269</v>
      </c>
      <c r="U860" s="15">
        <f t="shared" si="793"/>
        <v>1653.5399311313008</v>
      </c>
      <c r="V860" s="15">
        <f t="shared" si="793"/>
        <v>1678.3430300982702</v>
      </c>
      <c r="W860" s="15">
        <f t="shared" si="793"/>
        <v>1703.5181755497442</v>
      </c>
      <c r="X860" s="15">
        <f t="shared" si="793"/>
        <v>1729.0709481829902</v>
      </c>
      <c r="Y860" s="15">
        <f t="shared" si="793"/>
        <v>1755.0070124057347</v>
      </c>
      <c r="Z860" s="15">
        <f t="shared" si="793"/>
        <v>1781.3321175918204</v>
      </c>
      <c r="AA860" s="15">
        <f t="shared" si="793"/>
        <v>1808.0520993556977</v>
      </c>
      <c r="AB860" s="15">
        <f t="shared" si="793"/>
        <v>1835.172880846033</v>
      </c>
      <c r="AC860" s="15">
        <f t="shared" si="793"/>
        <v>0</v>
      </c>
      <c r="AD860" s="15">
        <f t="shared" si="793"/>
        <v>0</v>
      </c>
      <c r="AE860" s="15">
        <f t="shared" si="793"/>
        <v>0</v>
      </c>
      <c r="AF860" s="15">
        <f t="shared" si="793"/>
        <v>0</v>
      </c>
      <c r="AG860" s="15">
        <f t="shared" si="793"/>
        <v>0</v>
      </c>
      <c r="AH860" s="15">
        <f t="shared" si="793"/>
        <v>0</v>
      </c>
      <c r="AI860" s="15">
        <f t="shared" si="793"/>
        <v>0</v>
      </c>
      <c r="AJ860" s="15">
        <f t="shared" si="793"/>
        <v>0</v>
      </c>
      <c r="AK860" s="15">
        <f t="shared" si="793"/>
        <v>0</v>
      </c>
      <c r="AL860" s="15">
        <f t="shared" si="793"/>
        <v>0</v>
      </c>
      <c r="AM860" s="15">
        <f t="shared" si="793"/>
        <v>0</v>
      </c>
      <c r="AN860" s="15">
        <f t="shared" si="793"/>
        <v>0</v>
      </c>
      <c r="AO860" s="15">
        <f t="shared" si="793"/>
        <v>0</v>
      </c>
      <c r="AP860" s="15">
        <f t="shared" si="793"/>
        <v>0</v>
      </c>
      <c r="AQ860" s="15">
        <f t="shared" si="793"/>
        <v>0</v>
      </c>
      <c r="AR860" s="15">
        <f t="shared" si="793"/>
        <v>0</v>
      </c>
      <c r="AT860" s="39" t="s">
        <v>211</v>
      </c>
      <c r="AU860" s="39" t="s">
        <v>57</v>
      </c>
      <c r="AV860" s="39" t="s">
        <v>57</v>
      </c>
      <c r="AW860" s="39" t="s">
        <v>57</v>
      </c>
      <c r="AX860" s="39" t="s">
        <v>57</v>
      </c>
      <c r="AY860" s="39" t="s">
        <v>57</v>
      </c>
      <c r="AZ860" s="39" t="s">
        <v>57</v>
      </c>
      <c r="BA860" s="39" t="s">
        <v>57</v>
      </c>
      <c r="BB860" s="39" t="s">
        <v>57</v>
      </c>
      <c r="BC860" s="39" t="s">
        <v>57</v>
      </c>
      <c r="BE860" s="39" t="s">
        <v>252</v>
      </c>
      <c r="BF860" s="39" t="s">
        <v>254</v>
      </c>
      <c r="BG860" s="39" t="s">
        <v>57</v>
      </c>
      <c r="BH860" s="39" t="s">
        <v>57</v>
      </c>
      <c r="BI860" s="39" t="s">
        <v>57</v>
      </c>
      <c r="BJ860" s="39" t="s">
        <v>57</v>
      </c>
      <c r="BK860" s="39" t="s">
        <v>57</v>
      </c>
      <c r="BL860" s="39" t="s">
        <v>57</v>
      </c>
      <c r="BM860" s="39" t="s">
        <v>57</v>
      </c>
      <c r="BN860" s="39" t="s">
        <v>57</v>
      </c>
    </row>
    <row r="861" spans="4:66" outlineLevel="1">
      <c r="D861" s="12" t="str">
        <f>INDEX($AT861:$BC861,MATCH(General!$F$14,$AT$4:$BC$4,0))</f>
        <v>Damage cost of air pollutant: NOx per tonne</v>
      </c>
      <c r="E861" s="11" t="str">
        <f>General!$F$16</f>
        <v>EUR</v>
      </c>
      <c r="I861" s="15">
        <f t="shared" ref="I861:AR861" si="794">I$847*I854</f>
        <v>8223</v>
      </c>
      <c r="J861" s="15">
        <f t="shared" si="794"/>
        <v>8346.3449999999993</v>
      </c>
      <c r="K861" s="15">
        <f t="shared" si="794"/>
        <v>8471.5401749999983</v>
      </c>
      <c r="L861" s="15">
        <f t="shared" si="794"/>
        <v>8598.613277624996</v>
      </c>
      <c r="M861" s="15">
        <f t="shared" si="794"/>
        <v>8727.5924767893703</v>
      </c>
      <c r="N861" s="15">
        <f t="shared" si="794"/>
        <v>8858.5063639412092</v>
      </c>
      <c r="O861" s="15">
        <f t="shared" si="794"/>
        <v>8991.3839594003257</v>
      </c>
      <c r="P861" s="15">
        <f t="shared" si="794"/>
        <v>9126.2547187913297</v>
      </c>
      <c r="Q861" s="15">
        <f t="shared" si="794"/>
        <v>9263.1485395731997</v>
      </c>
      <c r="R861" s="15">
        <f t="shared" si="794"/>
        <v>9402.0957676667949</v>
      </c>
      <c r="S861" s="15">
        <f t="shared" si="794"/>
        <v>9543.1272041817956</v>
      </c>
      <c r="T861" s="15">
        <f t="shared" si="794"/>
        <v>9686.2741122445223</v>
      </c>
      <c r="U861" s="15">
        <f t="shared" si="794"/>
        <v>9831.5682239281905</v>
      </c>
      <c r="V861" s="15">
        <f t="shared" si="794"/>
        <v>9979.0417472871122</v>
      </c>
      <c r="W861" s="15">
        <f t="shared" si="794"/>
        <v>10128.727373496418</v>
      </c>
      <c r="X861" s="15">
        <f t="shared" si="794"/>
        <v>10280.658284098863</v>
      </c>
      <c r="Y861" s="15">
        <f t="shared" si="794"/>
        <v>10434.868158360345</v>
      </c>
      <c r="Z861" s="15">
        <f t="shared" si="794"/>
        <v>10591.391180735747</v>
      </c>
      <c r="AA861" s="15">
        <f t="shared" si="794"/>
        <v>10750.262048446783</v>
      </c>
      <c r="AB861" s="15">
        <f t="shared" si="794"/>
        <v>10911.515979173484</v>
      </c>
      <c r="AC861" s="15">
        <f t="shared" si="794"/>
        <v>0</v>
      </c>
      <c r="AD861" s="15">
        <f t="shared" si="794"/>
        <v>0</v>
      </c>
      <c r="AE861" s="15">
        <f t="shared" si="794"/>
        <v>0</v>
      </c>
      <c r="AF861" s="15">
        <f t="shared" si="794"/>
        <v>0</v>
      </c>
      <c r="AG861" s="15">
        <f t="shared" si="794"/>
        <v>0</v>
      </c>
      <c r="AH861" s="15">
        <f t="shared" si="794"/>
        <v>0</v>
      </c>
      <c r="AI861" s="15">
        <f t="shared" si="794"/>
        <v>0</v>
      </c>
      <c r="AJ861" s="15">
        <f t="shared" si="794"/>
        <v>0</v>
      </c>
      <c r="AK861" s="15">
        <f t="shared" si="794"/>
        <v>0</v>
      </c>
      <c r="AL861" s="15">
        <f t="shared" si="794"/>
        <v>0</v>
      </c>
      <c r="AM861" s="15">
        <f t="shared" si="794"/>
        <v>0</v>
      </c>
      <c r="AN861" s="15">
        <f t="shared" si="794"/>
        <v>0</v>
      </c>
      <c r="AO861" s="15">
        <f t="shared" si="794"/>
        <v>0</v>
      </c>
      <c r="AP861" s="15">
        <f t="shared" si="794"/>
        <v>0</v>
      </c>
      <c r="AQ861" s="15">
        <f t="shared" si="794"/>
        <v>0</v>
      </c>
      <c r="AR861" s="15">
        <f t="shared" si="794"/>
        <v>0</v>
      </c>
      <c r="AT861" s="39" t="s">
        <v>212</v>
      </c>
      <c r="AU861" s="39" t="s">
        <v>57</v>
      </c>
      <c r="AV861" s="39" t="s">
        <v>57</v>
      </c>
      <c r="AW861" s="39" t="s">
        <v>57</v>
      </c>
      <c r="AX861" s="39" t="s">
        <v>57</v>
      </c>
      <c r="AY861" s="39" t="s">
        <v>57</v>
      </c>
      <c r="AZ861" s="39" t="s">
        <v>57</v>
      </c>
      <c r="BA861" s="39" t="s">
        <v>57</v>
      </c>
      <c r="BB861" s="39" t="s">
        <v>57</v>
      </c>
      <c r="BC861" s="39" t="s">
        <v>57</v>
      </c>
      <c r="BE861" s="39" t="s">
        <v>252</v>
      </c>
      <c r="BF861" s="39" t="s">
        <v>254</v>
      </c>
      <c r="BG861" s="39" t="s">
        <v>57</v>
      </c>
      <c r="BH861" s="39" t="s">
        <v>57</v>
      </c>
      <c r="BI861" s="39" t="s">
        <v>57</v>
      </c>
      <c r="BJ861" s="39" t="s">
        <v>57</v>
      </c>
      <c r="BK861" s="39" t="s">
        <v>57</v>
      </c>
      <c r="BL861" s="39" t="s">
        <v>57</v>
      </c>
      <c r="BM861" s="39" t="s">
        <v>57</v>
      </c>
      <c r="BN861" s="39" t="s">
        <v>57</v>
      </c>
    </row>
    <row r="862" spans="4:66" outlineLevel="1">
      <c r="D862" s="12" t="str">
        <f>INDEX($AT862:$BC862,MATCH(General!$F$14,$AT$4:$BC$4,0))</f>
        <v>Damage cost of air pollutant: SOx per tonne</v>
      </c>
      <c r="E862" s="11" t="str">
        <f>General!$F$16</f>
        <v>EUR</v>
      </c>
      <c r="I862" s="15">
        <f t="shared" ref="I862:AR862" si="795">I$847*I855</f>
        <v>7079</v>
      </c>
      <c r="J862" s="15">
        <f t="shared" si="795"/>
        <v>7185.1849999999995</v>
      </c>
      <c r="K862" s="15">
        <f t="shared" si="795"/>
        <v>7292.9627749999981</v>
      </c>
      <c r="L862" s="15">
        <f t="shared" si="795"/>
        <v>7402.3572166249969</v>
      </c>
      <c r="M862" s="15">
        <f t="shared" si="795"/>
        <v>7513.3925748743713</v>
      </c>
      <c r="N862" s="15">
        <f t="shared" si="795"/>
        <v>7626.0934634974856</v>
      </c>
      <c r="O862" s="15">
        <f t="shared" si="795"/>
        <v>7740.4848654499465</v>
      </c>
      <c r="P862" s="15">
        <f t="shared" si="795"/>
        <v>7856.5921384316944</v>
      </c>
      <c r="Q862" s="15">
        <f t="shared" si="795"/>
        <v>7974.4410205081695</v>
      </c>
      <c r="R862" s="15">
        <f t="shared" si="795"/>
        <v>8094.0576358157905</v>
      </c>
      <c r="S862" s="15">
        <f t="shared" si="795"/>
        <v>8215.4685003530267</v>
      </c>
      <c r="T862" s="15">
        <f t="shared" si="795"/>
        <v>8338.7005278583201</v>
      </c>
      <c r="U862" s="15">
        <f t="shared" si="795"/>
        <v>8463.7810357761955</v>
      </c>
      <c r="V862" s="15">
        <f t="shared" si="795"/>
        <v>8590.7377513128376</v>
      </c>
      <c r="W862" s="15">
        <f t="shared" si="795"/>
        <v>8719.5988175825296</v>
      </c>
      <c r="X862" s="15">
        <f t="shared" si="795"/>
        <v>8850.3927998462659</v>
      </c>
      <c r="Y862" s="15">
        <f t="shared" si="795"/>
        <v>8983.1486918439587</v>
      </c>
      <c r="Z862" s="15">
        <f t="shared" si="795"/>
        <v>9117.8959222216181</v>
      </c>
      <c r="AA862" s="15">
        <f t="shared" si="795"/>
        <v>9254.6643610549418</v>
      </c>
      <c r="AB862" s="15">
        <f t="shared" si="795"/>
        <v>9393.4843264707633</v>
      </c>
      <c r="AC862" s="15">
        <f t="shared" si="795"/>
        <v>0</v>
      </c>
      <c r="AD862" s="15">
        <f t="shared" si="795"/>
        <v>0</v>
      </c>
      <c r="AE862" s="15">
        <f t="shared" si="795"/>
        <v>0</v>
      </c>
      <c r="AF862" s="15">
        <f t="shared" si="795"/>
        <v>0</v>
      </c>
      <c r="AG862" s="15">
        <f t="shared" si="795"/>
        <v>0</v>
      </c>
      <c r="AH862" s="15">
        <f t="shared" si="795"/>
        <v>0</v>
      </c>
      <c r="AI862" s="15">
        <f t="shared" si="795"/>
        <v>0</v>
      </c>
      <c r="AJ862" s="15">
        <f t="shared" si="795"/>
        <v>0</v>
      </c>
      <c r="AK862" s="15">
        <f t="shared" si="795"/>
        <v>0</v>
      </c>
      <c r="AL862" s="15">
        <f t="shared" si="795"/>
        <v>0</v>
      </c>
      <c r="AM862" s="15">
        <f t="shared" si="795"/>
        <v>0</v>
      </c>
      <c r="AN862" s="15">
        <f t="shared" si="795"/>
        <v>0</v>
      </c>
      <c r="AO862" s="15">
        <f t="shared" si="795"/>
        <v>0</v>
      </c>
      <c r="AP862" s="15">
        <f t="shared" si="795"/>
        <v>0</v>
      </c>
      <c r="AQ862" s="15">
        <f t="shared" si="795"/>
        <v>0</v>
      </c>
      <c r="AR862" s="15">
        <f t="shared" si="795"/>
        <v>0</v>
      </c>
      <c r="AT862" s="39" t="s">
        <v>213</v>
      </c>
      <c r="AU862" s="39" t="s">
        <v>57</v>
      </c>
      <c r="AV862" s="39" t="s">
        <v>57</v>
      </c>
      <c r="AW862" s="39" t="s">
        <v>57</v>
      </c>
      <c r="AX862" s="39" t="s">
        <v>57</v>
      </c>
      <c r="AY862" s="39" t="s">
        <v>57</v>
      </c>
      <c r="AZ862" s="39" t="s">
        <v>57</v>
      </c>
      <c r="BA862" s="39" t="s">
        <v>57</v>
      </c>
      <c r="BB862" s="39" t="s">
        <v>57</v>
      </c>
      <c r="BC862" s="39" t="s">
        <v>57</v>
      </c>
      <c r="BE862" s="39" t="s">
        <v>252</v>
      </c>
      <c r="BF862" s="39" t="s">
        <v>254</v>
      </c>
      <c r="BG862" s="39" t="s">
        <v>57</v>
      </c>
      <c r="BH862" s="39" t="s">
        <v>57</v>
      </c>
      <c r="BI862" s="39" t="s">
        <v>57</v>
      </c>
      <c r="BJ862" s="39" t="s">
        <v>57</v>
      </c>
      <c r="BK862" s="39" t="s">
        <v>57</v>
      </c>
      <c r="BL862" s="39" t="s">
        <v>57</v>
      </c>
      <c r="BM862" s="39" t="s">
        <v>57</v>
      </c>
      <c r="BN862" s="39" t="s">
        <v>57</v>
      </c>
    </row>
    <row r="863" spans="4:66" outlineLevel="1">
      <c r="D863" s="12" t="str">
        <f>INDEX($AT863:$BC863,MATCH(General!$F$14,$AT$4:$BC$4,0))</f>
        <v>Economic benefit of enhanced security of energy supply per MWh</v>
      </c>
      <c r="E863" s="11" t="str">
        <f>General!$F$16&amp;" / "&amp;INDEX($BC863:$BL863,MATCH(General!$F$14,$BC$4:$BL$4,0))</f>
        <v>EUR / MWh</v>
      </c>
      <c r="I863" s="15">
        <f t="shared" ref="I863:AR863" si="796">I$847*I856</f>
        <v>10</v>
      </c>
      <c r="J863" s="15">
        <f t="shared" si="796"/>
        <v>10</v>
      </c>
      <c r="K863" s="15">
        <f t="shared" si="796"/>
        <v>10</v>
      </c>
      <c r="L863" s="15">
        <f t="shared" si="796"/>
        <v>10</v>
      </c>
      <c r="M863" s="15">
        <f t="shared" si="796"/>
        <v>10</v>
      </c>
      <c r="N863" s="15">
        <f t="shared" si="796"/>
        <v>10</v>
      </c>
      <c r="O863" s="15">
        <f t="shared" si="796"/>
        <v>10</v>
      </c>
      <c r="P863" s="15">
        <f t="shared" si="796"/>
        <v>10</v>
      </c>
      <c r="Q863" s="15">
        <f t="shared" si="796"/>
        <v>10</v>
      </c>
      <c r="R863" s="15">
        <f t="shared" si="796"/>
        <v>10</v>
      </c>
      <c r="S863" s="15">
        <f t="shared" si="796"/>
        <v>10</v>
      </c>
      <c r="T863" s="15">
        <f t="shared" si="796"/>
        <v>10</v>
      </c>
      <c r="U863" s="15">
        <f t="shared" si="796"/>
        <v>10</v>
      </c>
      <c r="V863" s="15">
        <f t="shared" si="796"/>
        <v>10</v>
      </c>
      <c r="W863" s="15">
        <f t="shared" si="796"/>
        <v>10</v>
      </c>
      <c r="X863" s="15">
        <f t="shared" si="796"/>
        <v>10</v>
      </c>
      <c r="Y863" s="15">
        <f t="shared" si="796"/>
        <v>10</v>
      </c>
      <c r="Z863" s="15">
        <f t="shared" si="796"/>
        <v>10</v>
      </c>
      <c r="AA863" s="15">
        <f t="shared" si="796"/>
        <v>10</v>
      </c>
      <c r="AB863" s="15">
        <f t="shared" si="796"/>
        <v>10</v>
      </c>
      <c r="AC863" s="15">
        <f t="shared" si="796"/>
        <v>0</v>
      </c>
      <c r="AD863" s="15">
        <f t="shared" si="796"/>
        <v>0</v>
      </c>
      <c r="AE863" s="15">
        <f t="shared" si="796"/>
        <v>0</v>
      </c>
      <c r="AF863" s="15">
        <f t="shared" si="796"/>
        <v>0</v>
      </c>
      <c r="AG863" s="15">
        <f t="shared" si="796"/>
        <v>0</v>
      </c>
      <c r="AH863" s="15">
        <f t="shared" si="796"/>
        <v>0</v>
      </c>
      <c r="AI863" s="15">
        <f t="shared" si="796"/>
        <v>0</v>
      </c>
      <c r="AJ863" s="15">
        <f t="shared" si="796"/>
        <v>0</v>
      </c>
      <c r="AK863" s="15">
        <f t="shared" si="796"/>
        <v>0</v>
      </c>
      <c r="AL863" s="15">
        <f t="shared" si="796"/>
        <v>0</v>
      </c>
      <c r="AM863" s="15">
        <f t="shared" si="796"/>
        <v>0</v>
      </c>
      <c r="AN863" s="15">
        <f t="shared" si="796"/>
        <v>0</v>
      </c>
      <c r="AO863" s="15">
        <f t="shared" si="796"/>
        <v>0</v>
      </c>
      <c r="AP863" s="15">
        <f t="shared" si="796"/>
        <v>0</v>
      </c>
      <c r="AQ863" s="15">
        <f t="shared" si="796"/>
        <v>0</v>
      </c>
      <c r="AR863" s="15">
        <f t="shared" si="796"/>
        <v>0</v>
      </c>
      <c r="AT863" s="39" t="s">
        <v>214</v>
      </c>
      <c r="AU863" s="39" t="s">
        <v>57</v>
      </c>
      <c r="AV863" s="39" t="s">
        <v>57</v>
      </c>
      <c r="AW863" s="39" t="s">
        <v>57</v>
      </c>
      <c r="AX863" s="39" t="s">
        <v>57</v>
      </c>
      <c r="AY863" s="39" t="s">
        <v>57</v>
      </c>
      <c r="AZ863" s="39" t="s">
        <v>57</v>
      </c>
      <c r="BA863" s="39" t="s">
        <v>57</v>
      </c>
      <c r="BB863" s="39" t="s">
        <v>57</v>
      </c>
      <c r="BC863" s="39" t="s">
        <v>57</v>
      </c>
      <c r="BE863" s="39" t="s">
        <v>229</v>
      </c>
      <c r="BF863" s="39" t="s">
        <v>229</v>
      </c>
      <c r="BG863" s="39" t="s">
        <v>57</v>
      </c>
      <c r="BH863" s="39" t="s">
        <v>57</v>
      </c>
      <c r="BI863" s="39" t="s">
        <v>57</v>
      </c>
      <c r="BJ863" s="39" t="s">
        <v>57</v>
      </c>
      <c r="BK863" s="39" t="s">
        <v>57</v>
      </c>
      <c r="BL863" s="39" t="s">
        <v>57</v>
      </c>
      <c r="BM863" s="39" t="s">
        <v>57</v>
      </c>
      <c r="BN863" s="39" t="s">
        <v>57</v>
      </c>
    </row>
    <row r="864" spans="4:66" outlineLevel="1">
      <c r="E864" s="11"/>
    </row>
    <row r="865" spans="3:66" outlineLevel="1">
      <c r="C865" s="6" t="str">
        <f>INDEX($AT865:$BC865,MATCH(General!$F$14,$AT$4:$BC$4,0))</f>
        <v>Avoided emissions of GHG and airborne pollutants</v>
      </c>
      <c r="D865" s="6"/>
      <c r="E865" s="13"/>
      <c r="F865" s="6"/>
      <c r="G865" s="6"/>
      <c r="H865" s="6"/>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c r="AG865" s="14"/>
      <c r="AH865" s="14"/>
      <c r="AI865" s="14"/>
      <c r="AJ865" s="14"/>
      <c r="AK865" s="14"/>
      <c r="AL865" s="14"/>
      <c r="AM865" s="14"/>
      <c r="AN865" s="14"/>
      <c r="AO865" s="14"/>
      <c r="AP865" s="14"/>
      <c r="AQ865" s="14"/>
      <c r="AR865" s="14"/>
      <c r="AT865" s="39" t="s">
        <v>215</v>
      </c>
      <c r="AU865" s="39" t="s">
        <v>57</v>
      </c>
      <c r="AV865" s="39" t="s">
        <v>57</v>
      </c>
      <c r="AW865" s="39" t="s">
        <v>57</v>
      </c>
      <c r="AX865" s="39" t="s">
        <v>57</v>
      </c>
      <c r="AY865" s="39" t="s">
        <v>57</v>
      </c>
      <c r="AZ865" s="39" t="s">
        <v>57</v>
      </c>
      <c r="BA865" s="39" t="s">
        <v>57</v>
      </c>
      <c r="BB865" s="39" t="s">
        <v>57</v>
      </c>
      <c r="BC865" s="39" t="s">
        <v>57</v>
      </c>
    </row>
    <row r="866" spans="3:66" outlineLevel="1">
      <c r="E866" s="11"/>
    </row>
    <row r="867" spans="3:66" outlineLevel="1">
      <c r="D867" t="str">
        <f>INDEX($AT867:$BC867,MATCH(General!$F$14,$AT$4:$BC$4,0))</f>
        <v>Reduction of CO2 emissions from energy renovation</v>
      </c>
      <c r="E867" s="11" t="str">
        <f>INDEX($BC867:$BL867,MATCH(General!$F$14,$BC$4:$BL$4,0))</f>
        <v>tonne / year</v>
      </c>
      <c r="I867" s="104">
        <f>Analysis_param!G49</f>
        <v>0</v>
      </c>
      <c r="J867" s="104">
        <f>Analysis_param!H49</f>
        <v>75.95</v>
      </c>
      <c r="K867" s="104">
        <f>Analysis_param!I49</f>
        <v>75.95</v>
      </c>
      <c r="L867" s="104">
        <f>Analysis_param!J49</f>
        <v>75.95</v>
      </c>
      <c r="M867" s="104">
        <f>Analysis_param!K49</f>
        <v>75.95</v>
      </c>
      <c r="N867" s="104">
        <f>Analysis_param!L49</f>
        <v>75.95</v>
      </c>
      <c r="O867" s="104">
        <f>Analysis_param!M49</f>
        <v>75.95</v>
      </c>
      <c r="P867" s="104">
        <f>Analysis_param!N49</f>
        <v>75.95</v>
      </c>
      <c r="Q867" s="104">
        <f>Analysis_param!O49</f>
        <v>75.95</v>
      </c>
      <c r="R867" s="104">
        <f>Analysis_param!P49</f>
        <v>75.95</v>
      </c>
      <c r="S867" s="104">
        <f>Analysis_param!Q49</f>
        <v>75.95</v>
      </c>
      <c r="T867" s="104">
        <f>Analysis_param!R49</f>
        <v>75.95</v>
      </c>
      <c r="U867" s="104">
        <f>Analysis_param!S49</f>
        <v>75.95</v>
      </c>
      <c r="V867" s="104">
        <f>Analysis_param!T49</f>
        <v>75.95</v>
      </c>
      <c r="W867" s="104">
        <f>Analysis_param!U49</f>
        <v>75.95</v>
      </c>
      <c r="X867" s="104">
        <f>Analysis_param!V49</f>
        <v>75.95</v>
      </c>
      <c r="Y867" s="104">
        <f>Analysis_param!W49</f>
        <v>75.95</v>
      </c>
      <c r="Z867" s="104">
        <f>Analysis_param!X49</f>
        <v>75.95</v>
      </c>
      <c r="AA867" s="104">
        <f>Analysis_param!Y49</f>
        <v>75.95</v>
      </c>
      <c r="AB867" s="104">
        <f>Analysis_param!Z49</f>
        <v>75.95</v>
      </c>
      <c r="AC867" s="104">
        <f>Analysis_param!AA49</f>
        <v>0</v>
      </c>
      <c r="AD867" s="104">
        <f>Analysis_param!AB49</f>
        <v>0</v>
      </c>
      <c r="AE867" s="104">
        <f>Analysis_param!AC49</f>
        <v>0</v>
      </c>
      <c r="AF867" s="104">
        <f>Analysis_param!AD49</f>
        <v>0</v>
      </c>
      <c r="AG867" s="104">
        <f>Analysis_param!AE49</f>
        <v>0</v>
      </c>
      <c r="AH867" s="104">
        <f>Analysis_param!AF49</f>
        <v>0</v>
      </c>
      <c r="AI867" s="104">
        <f>Analysis_param!AG49</f>
        <v>0</v>
      </c>
      <c r="AJ867" s="104">
        <f>Analysis_param!AH49</f>
        <v>0</v>
      </c>
      <c r="AK867" s="104">
        <f>Analysis_param!AI49</f>
        <v>0</v>
      </c>
      <c r="AL867" s="104">
        <f>Analysis_param!AJ49</f>
        <v>0</v>
      </c>
      <c r="AM867" s="104">
        <f>Analysis_param!AK49</f>
        <v>0</v>
      </c>
      <c r="AN867" s="104">
        <f>Analysis_param!AL49</f>
        <v>0</v>
      </c>
      <c r="AO867" s="104">
        <f>Analysis_param!AM49</f>
        <v>0</v>
      </c>
      <c r="AP867" s="104">
        <f>Analysis_param!AN49</f>
        <v>0</v>
      </c>
      <c r="AQ867" s="104">
        <f>Analysis_param!AO49</f>
        <v>0</v>
      </c>
      <c r="AR867" s="104">
        <f>Analysis_param!AP49</f>
        <v>0</v>
      </c>
      <c r="AT867" s="39" t="s">
        <v>216</v>
      </c>
      <c r="AU867" s="39" t="s">
        <v>57</v>
      </c>
      <c r="AV867" s="39" t="s">
        <v>57</v>
      </c>
      <c r="AW867" s="39" t="s">
        <v>57</v>
      </c>
      <c r="AX867" s="39" t="s">
        <v>57</v>
      </c>
      <c r="AY867" s="39" t="s">
        <v>57</v>
      </c>
      <c r="AZ867" s="39" t="s">
        <v>57</v>
      </c>
      <c r="BA867" s="39" t="s">
        <v>57</v>
      </c>
      <c r="BB867" s="39" t="s">
        <v>57</v>
      </c>
      <c r="BC867" s="39" t="s">
        <v>57</v>
      </c>
      <c r="BE867" s="39" t="s">
        <v>226</v>
      </c>
      <c r="BF867" s="39" t="s">
        <v>235</v>
      </c>
      <c r="BG867" s="39" t="s">
        <v>57</v>
      </c>
      <c r="BH867" s="39" t="s">
        <v>57</v>
      </c>
      <c r="BI867" s="39" t="s">
        <v>57</v>
      </c>
      <c r="BJ867" s="39" t="s">
        <v>57</v>
      </c>
      <c r="BK867" s="39" t="s">
        <v>57</v>
      </c>
      <c r="BL867" s="39" t="s">
        <v>57</v>
      </c>
      <c r="BM867" s="39" t="s">
        <v>57</v>
      </c>
      <c r="BN867" s="39" t="s">
        <v>57</v>
      </c>
    </row>
    <row r="868" spans="3:66" outlineLevel="1">
      <c r="D868" t="str">
        <f>INDEX($AT868:$BC868,MATCH(General!$F$14,$AT$4:$BC$4,0))</f>
        <v>Sequestered CO2 from GI (NBS)</v>
      </c>
      <c r="E868" s="11" t="str">
        <f>INDEX($BC868:$BL868,MATCH(General!$F$14,$BC$4:$BL$4,0))</f>
        <v>tonne / year</v>
      </c>
      <c r="I868" s="104">
        <f>Analysis_param!G50</f>
        <v>0</v>
      </c>
      <c r="J868" s="104">
        <f>Analysis_param!H50</f>
        <v>0</v>
      </c>
      <c r="K868" s="104">
        <f>Analysis_param!I50</f>
        <v>0</v>
      </c>
      <c r="L868" s="104">
        <f>Analysis_param!J50</f>
        <v>0</v>
      </c>
      <c r="M868" s="104">
        <f>Analysis_param!K50</f>
        <v>0</v>
      </c>
      <c r="N868" s="104">
        <f>Analysis_param!L50</f>
        <v>0</v>
      </c>
      <c r="O868" s="104">
        <f>Analysis_param!M50</f>
        <v>0</v>
      </c>
      <c r="P868" s="104">
        <f>Analysis_param!N50</f>
        <v>0</v>
      </c>
      <c r="Q868" s="104">
        <f>Analysis_param!O50</f>
        <v>0</v>
      </c>
      <c r="R868" s="104">
        <f>Analysis_param!P50</f>
        <v>0</v>
      </c>
      <c r="S868" s="104">
        <f>Analysis_param!Q50</f>
        <v>0</v>
      </c>
      <c r="T868" s="104">
        <f>Analysis_param!R50</f>
        <v>0</v>
      </c>
      <c r="U868" s="104">
        <f>Analysis_param!S50</f>
        <v>0</v>
      </c>
      <c r="V868" s="104">
        <f>Analysis_param!T50</f>
        <v>0</v>
      </c>
      <c r="W868" s="104">
        <f>Analysis_param!U50</f>
        <v>0</v>
      </c>
      <c r="X868" s="104">
        <f>Analysis_param!V50</f>
        <v>0</v>
      </c>
      <c r="Y868" s="104">
        <f>Analysis_param!W50</f>
        <v>0</v>
      </c>
      <c r="Z868" s="104">
        <f>Analysis_param!X50</f>
        <v>0</v>
      </c>
      <c r="AA868" s="104">
        <f>Analysis_param!Y50</f>
        <v>0</v>
      </c>
      <c r="AB868" s="104">
        <f>Analysis_param!Z50</f>
        <v>0</v>
      </c>
      <c r="AC868" s="104">
        <f>Analysis_param!AA50</f>
        <v>0</v>
      </c>
      <c r="AD868" s="104">
        <f>Analysis_param!AB50</f>
        <v>0</v>
      </c>
      <c r="AE868" s="104">
        <f>Analysis_param!AC50</f>
        <v>0</v>
      </c>
      <c r="AF868" s="104">
        <f>Analysis_param!AD50</f>
        <v>0</v>
      </c>
      <c r="AG868" s="104">
        <f>Analysis_param!AE50</f>
        <v>0</v>
      </c>
      <c r="AH868" s="104">
        <f>Analysis_param!AF50</f>
        <v>0</v>
      </c>
      <c r="AI868" s="104">
        <f>Analysis_param!AG50</f>
        <v>0</v>
      </c>
      <c r="AJ868" s="104">
        <f>Analysis_param!AH50</f>
        <v>0</v>
      </c>
      <c r="AK868" s="104">
        <f>Analysis_param!AI50</f>
        <v>0</v>
      </c>
      <c r="AL868" s="104">
        <f>Analysis_param!AJ50</f>
        <v>0</v>
      </c>
      <c r="AM868" s="104">
        <f>Analysis_param!AK50</f>
        <v>0</v>
      </c>
      <c r="AN868" s="104">
        <f>Analysis_param!AL50</f>
        <v>0</v>
      </c>
      <c r="AO868" s="104">
        <f>Analysis_param!AM50</f>
        <v>0</v>
      </c>
      <c r="AP868" s="104">
        <f>Analysis_param!AN50</f>
        <v>0</v>
      </c>
      <c r="AQ868" s="104">
        <f>Analysis_param!AO50</f>
        <v>0</v>
      </c>
      <c r="AR868" s="104">
        <f>Analysis_param!AP50</f>
        <v>0</v>
      </c>
      <c r="AT868" s="39" t="s">
        <v>217</v>
      </c>
      <c r="AU868" s="39" t="s">
        <v>57</v>
      </c>
      <c r="AV868" s="39" t="s">
        <v>57</v>
      </c>
      <c r="AW868" s="39" t="s">
        <v>57</v>
      </c>
      <c r="AX868" s="39" t="s">
        <v>57</v>
      </c>
      <c r="AY868" s="39" t="s">
        <v>57</v>
      </c>
      <c r="AZ868" s="39" t="s">
        <v>57</v>
      </c>
      <c r="BA868" s="39" t="s">
        <v>57</v>
      </c>
      <c r="BB868" s="39" t="s">
        <v>57</v>
      </c>
      <c r="BC868" s="39" t="s">
        <v>57</v>
      </c>
      <c r="BE868" s="39" t="s">
        <v>226</v>
      </c>
      <c r="BF868" s="39" t="s">
        <v>235</v>
      </c>
      <c r="BG868" s="39" t="s">
        <v>57</v>
      </c>
      <c r="BH868" s="39" t="s">
        <v>57</v>
      </c>
      <c r="BI868" s="39" t="s">
        <v>57</v>
      </c>
      <c r="BJ868" s="39" t="s">
        <v>57</v>
      </c>
      <c r="BK868" s="39" t="s">
        <v>57</v>
      </c>
      <c r="BL868" s="39" t="s">
        <v>57</v>
      </c>
      <c r="BM868" s="39" t="s">
        <v>57</v>
      </c>
      <c r="BN868" s="39" t="s">
        <v>57</v>
      </c>
    </row>
    <row r="869" spans="3:66" outlineLevel="1">
      <c r="D869" t="str">
        <f>INDEX($AT869:$BC869,MATCH(General!$F$14,$AT$4:$BC$4,0))</f>
        <v>Reduction of air pollutant: PM2.5</v>
      </c>
      <c r="E869" s="11" t="str">
        <f>INDEX($BC869:$BL869,MATCH(General!$F$14,$BC$4:$BL$4,0))</f>
        <v>tonne / year</v>
      </c>
      <c r="I869" s="104">
        <f>Analysis_param!G51</f>
        <v>0</v>
      </c>
      <c r="J869" s="104">
        <f>Analysis_param!H51</f>
        <v>0</v>
      </c>
      <c r="K869" s="104">
        <f>Analysis_param!I51</f>
        <v>0</v>
      </c>
      <c r="L869" s="104">
        <f>Analysis_param!J51</f>
        <v>0</v>
      </c>
      <c r="M869" s="104">
        <f>Analysis_param!K51</f>
        <v>0</v>
      </c>
      <c r="N869" s="104">
        <f>Analysis_param!L51</f>
        <v>0</v>
      </c>
      <c r="O869" s="104">
        <f>Analysis_param!M51</f>
        <v>0</v>
      </c>
      <c r="P869" s="104">
        <f>Analysis_param!N51</f>
        <v>0</v>
      </c>
      <c r="Q869" s="104">
        <f>Analysis_param!O51</f>
        <v>0</v>
      </c>
      <c r="R869" s="104">
        <f>Analysis_param!P51</f>
        <v>0</v>
      </c>
      <c r="S869" s="104">
        <f>Analysis_param!Q51</f>
        <v>0</v>
      </c>
      <c r="T869" s="104">
        <f>Analysis_param!R51</f>
        <v>0</v>
      </c>
      <c r="U869" s="104">
        <f>Analysis_param!S51</f>
        <v>0</v>
      </c>
      <c r="V869" s="104">
        <f>Analysis_param!T51</f>
        <v>0</v>
      </c>
      <c r="W869" s="104">
        <f>Analysis_param!U51</f>
        <v>0</v>
      </c>
      <c r="X869" s="104">
        <f>Analysis_param!V51</f>
        <v>0</v>
      </c>
      <c r="Y869" s="104">
        <f>Analysis_param!W51</f>
        <v>0</v>
      </c>
      <c r="Z869" s="104">
        <f>Analysis_param!X51</f>
        <v>0</v>
      </c>
      <c r="AA869" s="104">
        <f>Analysis_param!Y51</f>
        <v>0</v>
      </c>
      <c r="AB869" s="104">
        <f>Analysis_param!Z51</f>
        <v>0</v>
      </c>
      <c r="AC869" s="104">
        <f>Analysis_param!AA51</f>
        <v>0</v>
      </c>
      <c r="AD869" s="104">
        <f>Analysis_param!AB51</f>
        <v>0</v>
      </c>
      <c r="AE869" s="104">
        <f>Analysis_param!AC51</f>
        <v>0</v>
      </c>
      <c r="AF869" s="104">
        <f>Analysis_param!AD51</f>
        <v>0</v>
      </c>
      <c r="AG869" s="104">
        <f>Analysis_param!AE51</f>
        <v>0</v>
      </c>
      <c r="AH869" s="104">
        <f>Analysis_param!AF51</f>
        <v>0</v>
      </c>
      <c r="AI869" s="104">
        <f>Analysis_param!AG51</f>
        <v>0</v>
      </c>
      <c r="AJ869" s="104">
        <f>Analysis_param!AH51</f>
        <v>0</v>
      </c>
      <c r="AK869" s="104">
        <f>Analysis_param!AI51</f>
        <v>0</v>
      </c>
      <c r="AL869" s="104">
        <f>Analysis_param!AJ51</f>
        <v>0</v>
      </c>
      <c r="AM869" s="104">
        <f>Analysis_param!AK51</f>
        <v>0</v>
      </c>
      <c r="AN869" s="104">
        <f>Analysis_param!AL51</f>
        <v>0</v>
      </c>
      <c r="AO869" s="104">
        <f>Analysis_param!AM51</f>
        <v>0</v>
      </c>
      <c r="AP869" s="104">
        <f>Analysis_param!AN51</f>
        <v>0</v>
      </c>
      <c r="AQ869" s="104">
        <f>Analysis_param!AO51</f>
        <v>0</v>
      </c>
      <c r="AR869" s="104">
        <f>Analysis_param!AP51</f>
        <v>0</v>
      </c>
      <c r="AT869" s="39" t="s">
        <v>218</v>
      </c>
      <c r="AU869" s="39" t="s">
        <v>57</v>
      </c>
      <c r="AV869" s="39" t="s">
        <v>57</v>
      </c>
      <c r="AW869" s="39" t="s">
        <v>57</v>
      </c>
      <c r="AX869" s="39" t="s">
        <v>57</v>
      </c>
      <c r="AY869" s="39" t="s">
        <v>57</v>
      </c>
      <c r="AZ869" s="39" t="s">
        <v>57</v>
      </c>
      <c r="BA869" s="39" t="s">
        <v>57</v>
      </c>
      <c r="BB869" s="39" t="s">
        <v>57</v>
      </c>
      <c r="BC869" s="39" t="s">
        <v>57</v>
      </c>
      <c r="BE869" s="39" t="s">
        <v>226</v>
      </c>
      <c r="BF869" s="39" t="s">
        <v>235</v>
      </c>
      <c r="BG869" s="39" t="s">
        <v>57</v>
      </c>
      <c r="BH869" s="39" t="s">
        <v>57</v>
      </c>
      <c r="BI869" s="39" t="s">
        <v>57</v>
      </c>
      <c r="BJ869" s="39" t="s">
        <v>57</v>
      </c>
      <c r="BK869" s="39" t="s">
        <v>57</v>
      </c>
      <c r="BL869" s="39" t="s">
        <v>57</v>
      </c>
      <c r="BM869" s="39" t="s">
        <v>57</v>
      </c>
      <c r="BN869" s="39" t="s">
        <v>57</v>
      </c>
    </row>
    <row r="870" spans="3:66" outlineLevel="1">
      <c r="D870" t="str">
        <f>INDEX($AT870:$BC870,MATCH(General!$F$14,$AT$4:$BC$4,0))</f>
        <v>Sequestered air pollutant: PM2.5</v>
      </c>
      <c r="E870" s="11" t="str">
        <f>INDEX($BC870:$BL870,MATCH(General!$F$14,$BC$4:$BL$4,0))</f>
        <v>tonne / year</v>
      </c>
      <c r="I870" s="104">
        <f>Analysis_param!G52</f>
        <v>0</v>
      </c>
      <c r="J870" s="104">
        <f>Analysis_param!H52</f>
        <v>0</v>
      </c>
      <c r="K870" s="104">
        <f>Analysis_param!I52</f>
        <v>0</v>
      </c>
      <c r="L870" s="104">
        <f>Analysis_param!J52</f>
        <v>0</v>
      </c>
      <c r="M870" s="104">
        <f>Analysis_param!K52</f>
        <v>0</v>
      </c>
      <c r="N870" s="104">
        <f>Analysis_param!L52</f>
        <v>0</v>
      </c>
      <c r="O870" s="104">
        <f>Analysis_param!M52</f>
        <v>0</v>
      </c>
      <c r="P870" s="104">
        <f>Analysis_param!N52</f>
        <v>0</v>
      </c>
      <c r="Q870" s="104">
        <f>Analysis_param!O52</f>
        <v>0</v>
      </c>
      <c r="R870" s="104">
        <f>Analysis_param!P52</f>
        <v>0</v>
      </c>
      <c r="S870" s="104">
        <f>Analysis_param!Q52</f>
        <v>0</v>
      </c>
      <c r="T870" s="104">
        <f>Analysis_param!R52</f>
        <v>0</v>
      </c>
      <c r="U870" s="104">
        <f>Analysis_param!S52</f>
        <v>0</v>
      </c>
      <c r="V870" s="104">
        <f>Analysis_param!T52</f>
        <v>0</v>
      </c>
      <c r="W870" s="104">
        <f>Analysis_param!U52</f>
        <v>0</v>
      </c>
      <c r="X870" s="104">
        <f>Analysis_param!V52</f>
        <v>0</v>
      </c>
      <c r="Y870" s="104">
        <f>Analysis_param!W52</f>
        <v>0</v>
      </c>
      <c r="Z870" s="104">
        <f>Analysis_param!X52</f>
        <v>0</v>
      </c>
      <c r="AA870" s="104">
        <f>Analysis_param!Y52</f>
        <v>0</v>
      </c>
      <c r="AB870" s="104">
        <f>Analysis_param!Z52</f>
        <v>0</v>
      </c>
      <c r="AC870" s="104">
        <f>Analysis_param!AA52</f>
        <v>0</v>
      </c>
      <c r="AD870" s="104">
        <f>Analysis_param!AB52</f>
        <v>0</v>
      </c>
      <c r="AE870" s="104">
        <f>Analysis_param!AC52</f>
        <v>0</v>
      </c>
      <c r="AF870" s="104">
        <f>Analysis_param!AD52</f>
        <v>0</v>
      </c>
      <c r="AG870" s="104">
        <f>Analysis_param!AE52</f>
        <v>0</v>
      </c>
      <c r="AH870" s="104">
        <f>Analysis_param!AF52</f>
        <v>0</v>
      </c>
      <c r="AI870" s="104">
        <f>Analysis_param!AG52</f>
        <v>0</v>
      </c>
      <c r="AJ870" s="104">
        <f>Analysis_param!AH52</f>
        <v>0</v>
      </c>
      <c r="AK870" s="104">
        <f>Analysis_param!AI52</f>
        <v>0</v>
      </c>
      <c r="AL870" s="104">
        <f>Analysis_param!AJ52</f>
        <v>0</v>
      </c>
      <c r="AM870" s="104">
        <f>Analysis_param!AK52</f>
        <v>0</v>
      </c>
      <c r="AN870" s="104">
        <f>Analysis_param!AL52</f>
        <v>0</v>
      </c>
      <c r="AO870" s="104">
        <f>Analysis_param!AM52</f>
        <v>0</v>
      </c>
      <c r="AP870" s="104">
        <f>Analysis_param!AN52</f>
        <v>0</v>
      </c>
      <c r="AQ870" s="104">
        <f>Analysis_param!AO52</f>
        <v>0</v>
      </c>
      <c r="AR870" s="104">
        <f>Analysis_param!AP52</f>
        <v>0</v>
      </c>
      <c r="AT870" s="39" t="s">
        <v>219</v>
      </c>
      <c r="AU870" s="39" t="s">
        <v>57</v>
      </c>
      <c r="AV870" s="39" t="s">
        <v>57</v>
      </c>
      <c r="AW870" s="39" t="s">
        <v>57</v>
      </c>
      <c r="AX870" s="39" t="s">
        <v>57</v>
      </c>
      <c r="AY870" s="39" t="s">
        <v>57</v>
      </c>
      <c r="AZ870" s="39" t="s">
        <v>57</v>
      </c>
      <c r="BA870" s="39" t="s">
        <v>57</v>
      </c>
      <c r="BB870" s="39" t="s">
        <v>57</v>
      </c>
      <c r="BC870" s="39" t="s">
        <v>57</v>
      </c>
      <c r="BE870" s="39" t="s">
        <v>226</v>
      </c>
      <c r="BF870" s="39" t="s">
        <v>235</v>
      </c>
      <c r="BG870" s="39" t="s">
        <v>57</v>
      </c>
      <c r="BH870" s="39" t="s">
        <v>57</v>
      </c>
      <c r="BI870" s="39" t="s">
        <v>57</v>
      </c>
      <c r="BJ870" s="39" t="s">
        <v>57</v>
      </c>
      <c r="BK870" s="39" t="s">
        <v>57</v>
      </c>
      <c r="BL870" s="39" t="s">
        <v>57</v>
      </c>
      <c r="BM870" s="39" t="s">
        <v>57</v>
      </c>
      <c r="BN870" s="39" t="s">
        <v>57</v>
      </c>
    </row>
    <row r="871" spans="3:66" outlineLevel="1">
      <c r="D871" t="str">
        <f>INDEX($AT871:$BC871,MATCH(General!$F$14,$AT$4:$BC$4,0))</f>
        <v>Reduction of air pollutant: PM10</v>
      </c>
      <c r="E871" s="11" t="str">
        <f>INDEX($BC871:$BL871,MATCH(General!$F$14,$BC$4:$BL$4,0))</f>
        <v>tonne / year</v>
      </c>
      <c r="I871" s="104">
        <f>Analysis_param!G53</f>
        <v>0</v>
      </c>
      <c r="J871" s="104">
        <f>Analysis_param!H53</f>
        <v>0</v>
      </c>
      <c r="K871" s="104">
        <f>Analysis_param!I53</f>
        <v>0</v>
      </c>
      <c r="L871" s="104">
        <f>Analysis_param!J53</f>
        <v>0</v>
      </c>
      <c r="M871" s="104">
        <f>Analysis_param!K53</f>
        <v>0</v>
      </c>
      <c r="N871" s="104">
        <f>Analysis_param!L53</f>
        <v>0</v>
      </c>
      <c r="O871" s="104">
        <f>Analysis_param!M53</f>
        <v>0</v>
      </c>
      <c r="P871" s="104">
        <f>Analysis_param!N53</f>
        <v>0</v>
      </c>
      <c r="Q871" s="104">
        <f>Analysis_param!O53</f>
        <v>0</v>
      </c>
      <c r="R871" s="104">
        <f>Analysis_param!P53</f>
        <v>0</v>
      </c>
      <c r="S871" s="104">
        <f>Analysis_param!Q53</f>
        <v>0</v>
      </c>
      <c r="T871" s="104">
        <f>Analysis_param!R53</f>
        <v>0</v>
      </c>
      <c r="U871" s="104">
        <f>Analysis_param!S53</f>
        <v>0</v>
      </c>
      <c r="V871" s="104">
        <f>Analysis_param!T53</f>
        <v>0</v>
      </c>
      <c r="W871" s="104">
        <f>Analysis_param!U53</f>
        <v>0</v>
      </c>
      <c r="X871" s="104">
        <f>Analysis_param!V53</f>
        <v>0</v>
      </c>
      <c r="Y871" s="104">
        <f>Analysis_param!W53</f>
        <v>0</v>
      </c>
      <c r="Z871" s="104">
        <f>Analysis_param!X53</f>
        <v>0</v>
      </c>
      <c r="AA871" s="104">
        <f>Analysis_param!Y53</f>
        <v>0</v>
      </c>
      <c r="AB871" s="104">
        <f>Analysis_param!Z53</f>
        <v>0</v>
      </c>
      <c r="AC871" s="104">
        <f>Analysis_param!AA53</f>
        <v>0</v>
      </c>
      <c r="AD871" s="104">
        <f>Analysis_param!AB53</f>
        <v>0</v>
      </c>
      <c r="AE871" s="104">
        <f>Analysis_param!AC53</f>
        <v>0</v>
      </c>
      <c r="AF871" s="104">
        <f>Analysis_param!AD53</f>
        <v>0</v>
      </c>
      <c r="AG871" s="104">
        <f>Analysis_param!AE53</f>
        <v>0</v>
      </c>
      <c r="AH871" s="104">
        <f>Analysis_param!AF53</f>
        <v>0</v>
      </c>
      <c r="AI871" s="104">
        <f>Analysis_param!AG53</f>
        <v>0</v>
      </c>
      <c r="AJ871" s="104">
        <f>Analysis_param!AH53</f>
        <v>0</v>
      </c>
      <c r="AK871" s="104">
        <f>Analysis_param!AI53</f>
        <v>0</v>
      </c>
      <c r="AL871" s="104">
        <f>Analysis_param!AJ53</f>
        <v>0</v>
      </c>
      <c r="AM871" s="104">
        <f>Analysis_param!AK53</f>
        <v>0</v>
      </c>
      <c r="AN871" s="104">
        <f>Analysis_param!AL53</f>
        <v>0</v>
      </c>
      <c r="AO871" s="104">
        <f>Analysis_param!AM53</f>
        <v>0</v>
      </c>
      <c r="AP871" s="104">
        <f>Analysis_param!AN53</f>
        <v>0</v>
      </c>
      <c r="AQ871" s="104">
        <f>Analysis_param!AO53</f>
        <v>0</v>
      </c>
      <c r="AR871" s="104">
        <f>Analysis_param!AP53</f>
        <v>0</v>
      </c>
      <c r="AT871" s="39" t="s">
        <v>220</v>
      </c>
      <c r="AU871" s="39" t="s">
        <v>57</v>
      </c>
      <c r="AV871" s="39" t="s">
        <v>57</v>
      </c>
      <c r="AW871" s="39" t="s">
        <v>57</v>
      </c>
      <c r="AX871" s="39" t="s">
        <v>57</v>
      </c>
      <c r="AY871" s="39" t="s">
        <v>57</v>
      </c>
      <c r="AZ871" s="39" t="s">
        <v>57</v>
      </c>
      <c r="BA871" s="39" t="s">
        <v>57</v>
      </c>
      <c r="BB871" s="39" t="s">
        <v>57</v>
      </c>
      <c r="BC871" s="39" t="s">
        <v>57</v>
      </c>
      <c r="BE871" s="39" t="s">
        <v>226</v>
      </c>
      <c r="BF871" s="39" t="s">
        <v>235</v>
      </c>
      <c r="BG871" s="39" t="s">
        <v>57</v>
      </c>
      <c r="BH871" s="39" t="s">
        <v>57</v>
      </c>
      <c r="BI871" s="39" t="s">
        <v>57</v>
      </c>
      <c r="BJ871" s="39" t="s">
        <v>57</v>
      </c>
      <c r="BK871" s="39" t="s">
        <v>57</v>
      </c>
      <c r="BL871" s="39" t="s">
        <v>57</v>
      </c>
      <c r="BM871" s="39" t="s">
        <v>57</v>
      </c>
      <c r="BN871" s="39" t="s">
        <v>57</v>
      </c>
    </row>
    <row r="872" spans="3:66" outlineLevel="1">
      <c r="D872" t="str">
        <f>INDEX($AT872:$BC872,MATCH(General!$F$14,$AT$4:$BC$4,0))</f>
        <v>Sequestered air pollutant: PM10</v>
      </c>
      <c r="E872" s="11" t="str">
        <f>INDEX($BC872:$BL872,MATCH(General!$F$14,$BC$4:$BL$4,0))</f>
        <v>tonne / year</v>
      </c>
      <c r="I872" s="104">
        <f>Analysis_param!G54</f>
        <v>0</v>
      </c>
      <c r="J872" s="104">
        <f>Analysis_param!H54</f>
        <v>0</v>
      </c>
      <c r="K872" s="104">
        <f>Analysis_param!I54</f>
        <v>0</v>
      </c>
      <c r="L872" s="104">
        <f>Analysis_param!J54</f>
        <v>0</v>
      </c>
      <c r="M872" s="104">
        <f>Analysis_param!K54</f>
        <v>0</v>
      </c>
      <c r="N872" s="104">
        <f>Analysis_param!L54</f>
        <v>0</v>
      </c>
      <c r="O872" s="104">
        <f>Analysis_param!M54</f>
        <v>0</v>
      </c>
      <c r="P872" s="104">
        <f>Analysis_param!N54</f>
        <v>0</v>
      </c>
      <c r="Q872" s="104">
        <f>Analysis_param!O54</f>
        <v>0</v>
      </c>
      <c r="R872" s="104">
        <f>Analysis_param!P54</f>
        <v>0</v>
      </c>
      <c r="S872" s="104">
        <f>Analysis_param!Q54</f>
        <v>0</v>
      </c>
      <c r="T872" s="104">
        <f>Analysis_param!R54</f>
        <v>0</v>
      </c>
      <c r="U872" s="104">
        <f>Analysis_param!S54</f>
        <v>0</v>
      </c>
      <c r="V872" s="104">
        <f>Analysis_param!T54</f>
        <v>0</v>
      </c>
      <c r="W872" s="104">
        <f>Analysis_param!U54</f>
        <v>0</v>
      </c>
      <c r="X872" s="104">
        <f>Analysis_param!V54</f>
        <v>0</v>
      </c>
      <c r="Y872" s="104">
        <f>Analysis_param!W54</f>
        <v>0</v>
      </c>
      <c r="Z872" s="104">
        <f>Analysis_param!X54</f>
        <v>0</v>
      </c>
      <c r="AA872" s="104">
        <f>Analysis_param!Y54</f>
        <v>0</v>
      </c>
      <c r="AB872" s="104">
        <f>Analysis_param!Z54</f>
        <v>0</v>
      </c>
      <c r="AC872" s="104">
        <f>Analysis_param!AA54</f>
        <v>0</v>
      </c>
      <c r="AD872" s="104">
        <f>Analysis_param!AB54</f>
        <v>0</v>
      </c>
      <c r="AE872" s="104">
        <f>Analysis_param!AC54</f>
        <v>0</v>
      </c>
      <c r="AF872" s="104">
        <f>Analysis_param!AD54</f>
        <v>0</v>
      </c>
      <c r="AG872" s="104">
        <f>Analysis_param!AE54</f>
        <v>0</v>
      </c>
      <c r="AH872" s="104">
        <f>Analysis_param!AF54</f>
        <v>0</v>
      </c>
      <c r="AI872" s="104">
        <f>Analysis_param!AG54</f>
        <v>0</v>
      </c>
      <c r="AJ872" s="104">
        <f>Analysis_param!AH54</f>
        <v>0</v>
      </c>
      <c r="AK872" s="104">
        <f>Analysis_param!AI54</f>
        <v>0</v>
      </c>
      <c r="AL872" s="104">
        <f>Analysis_param!AJ54</f>
        <v>0</v>
      </c>
      <c r="AM872" s="104">
        <f>Analysis_param!AK54</f>
        <v>0</v>
      </c>
      <c r="AN872" s="104">
        <f>Analysis_param!AL54</f>
        <v>0</v>
      </c>
      <c r="AO872" s="104">
        <f>Analysis_param!AM54</f>
        <v>0</v>
      </c>
      <c r="AP872" s="104">
        <f>Analysis_param!AN54</f>
        <v>0</v>
      </c>
      <c r="AQ872" s="104">
        <f>Analysis_param!AO54</f>
        <v>0</v>
      </c>
      <c r="AR872" s="104">
        <f>Analysis_param!AP54</f>
        <v>0</v>
      </c>
      <c r="AT872" s="39" t="s">
        <v>221</v>
      </c>
      <c r="AU872" s="39" t="s">
        <v>57</v>
      </c>
      <c r="AV872" s="39" t="s">
        <v>57</v>
      </c>
      <c r="AW872" s="39" t="s">
        <v>57</v>
      </c>
      <c r="AX872" s="39" t="s">
        <v>57</v>
      </c>
      <c r="AY872" s="39" t="s">
        <v>57</v>
      </c>
      <c r="AZ872" s="39" t="s">
        <v>57</v>
      </c>
      <c r="BA872" s="39" t="s">
        <v>57</v>
      </c>
      <c r="BB872" s="39" t="s">
        <v>57</v>
      </c>
      <c r="BC872" s="39" t="s">
        <v>57</v>
      </c>
      <c r="BE872" s="39" t="s">
        <v>226</v>
      </c>
      <c r="BF872" s="39" t="s">
        <v>235</v>
      </c>
      <c r="BG872" s="39" t="s">
        <v>57</v>
      </c>
      <c r="BH872" s="39" t="s">
        <v>57</v>
      </c>
      <c r="BI872" s="39" t="s">
        <v>57</v>
      </c>
      <c r="BJ872" s="39" t="s">
        <v>57</v>
      </c>
      <c r="BK872" s="39" t="s">
        <v>57</v>
      </c>
      <c r="BL872" s="39" t="s">
        <v>57</v>
      </c>
      <c r="BM872" s="39" t="s">
        <v>57</v>
      </c>
      <c r="BN872" s="39" t="s">
        <v>57</v>
      </c>
    </row>
    <row r="873" spans="3:66" outlineLevel="1">
      <c r="D873" t="str">
        <f>INDEX($AT873:$BC873,MATCH(General!$F$14,$AT$4:$BC$4,0))</f>
        <v>Reduction of air pollutant: NOx</v>
      </c>
      <c r="E873" s="11" t="str">
        <f>INDEX($BC873:$BL873,MATCH(General!$F$14,$BC$4:$BL$4,0))</f>
        <v>tonne / year</v>
      </c>
      <c r="I873" s="104">
        <f>Analysis_param!G55</f>
        <v>0</v>
      </c>
      <c r="J873" s="104">
        <f>Analysis_param!H55</f>
        <v>0</v>
      </c>
      <c r="K873" s="104">
        <f>Analysis_param!I55</f>
        <v>0</v>
      </c>
      <c r="L873" s="104">
        <f>Analysis_param!J55</f>
        <v>0</v>
      </c>
      <c r="M873" s="104">
        <f>Analysis_param!K55</f>
        <v>0</v>
      </c>
      <c r="N873" s="104">
        <f>Analysis_param!L55</f>
        <v>0</v>
      </c>
      <c r="O873" s="104">
        <f>Analysis_param!M55</f>
        <v>0</v>
      </c>
      <c r="P873" s="104">
        <f>Analysis_param!N55</f>
        <v>0</v>
      </c>
      <c r="Q873" s="104">
        <f>Analysis_param!O55</f>
        <v>0</v>
      </c>
      <c r="R873" s="104">
        <f>Analysis_param!P55</f>
        <v>0</v>
      </c>
      <c r="S873" s="104">
        <f>Analysis_param!Q55</f>
        <v>0</v>
      </c>
      <c r="T873" s="104">
        <f>Analysis_param!R55</f>
        <v>0</v>
      </c>
      <c r="U873" s="104">
        <f>Analysis_param!S55</f>
        <v>0</v>
      </c>
      <c r="V873" s="104">
        <f>Analysis_param!T55</f>
        <v>0</v>
      </c>
      <c r="W873" s="104">
        <f>Analysis_param!U55</f>
        <v>0</v>
      </c>
      <c r="X873" s="104">
        <f>Analysis_param!V55</f>
        <v>0</v>
      </c>
      <c r="Y873" s="104">
        <f>Analysis_param!W55</f>
        <v>0</v>
      </c>
      <c r="Z873" s="104">
        <f>Analysis_param!X55</f>
        <v>0</v>
      </c>
      <c r="AA873" s="104">
        <f>Analysis_param!Y55</f>
        <v>0</v>
      </c>
      <c r="AB873" s="104">
        <f>Analysis_param!Z55</f>
        <v>0</v>
      </c>
      <c r="AC873" s="104">
        <f>Analysis_param!AA55</f>
        <v>0</v>
      </c>
      <c r="AD873" s="104">
        <f>Analysis_param!AB55</f>
        <v>0</v>
      </c>
      <c r="AE873" s="104">
        <f>Analysis_param!AC55</f>
        <v>0</v>
      </c>
      <c r="AF873" s="104">
        <f>Analysis_param!AD55</f>
        <v>0</v>
      </c>
      <c r="AG873" s="104">
        <f>Analysis_param!AE55</f>
        <v>0</v>
      </c>
      <c r="AH873" s="104">
        <f>Analysis_param!AF55</f>
        <v>0</v>
      </c>
      <c r="AI873" s="104">
        <f>Analysis_param!AG55</f>
        <v>0</v>
      </c>
      <c r="AJ873" s="104">
        <f>Analysis_param!AH55</f>
        <v>0</v>
      </c>
      <c r="AK873" s="104">
        <f>Analysis_param!AI55</f>
        <v>0</v>
      </c>
      <c r="AL873" s="104">
        <f>Analysis_param!AJ55</f>
        <v>0</v>
      </c>
      <c r="AM873" s="104">
        <f>Analysis_param!AK55</f>
        <v>0</v>
      </c>
      <c r="AN873" s="104">
        <f>Analysis_param!AL55</f>
        <v>0</v>
      </c>
      <c r="AO873" s="104">
        <f>Analysis_param!AM55</f>
        <v>0</v>
      </c>
      <c r="AP873" s="104">
        <f>Analysis_param!AN55</f>
        <v>0</v>
      </c>
      <c r="AQ873" s="104">
        <f>Analysis_param!AO55</f>
        <v>0</v>
      </c>
      <c r="AR873" s="104">
        <f>Analysis_param!AP55</f>
        <v>0</v>
      </c>
      <c r="AT873" s="39" t="s">
        <v>222</v>
      </c>
      <c r="AU873" s="39" t="s">
        <v>57</v>
      </c>
      <c r="AV873" s="39" t="s">
        <v>57</v>
      </c>
      <c r="AW873" s="39" t="s">
        <v>57</v>
      </c>
      <c r="AX873" s="39" t="s">
        <v>57</v>
      </c>
      <c r="AY873" s="39" t="s">
        <v>57</v>
      </c>
      <c r="AZ873" s="39" t="s">
        <v>57</v>
      </c>
      <c r="BA873" s="39" t="s">
        <v>57</v>
      </c>
      <c r="BB873" s="39" t="s">
        <v>57</v>
      </c>
      <c r="BC873" s="39" t="s">
        <v>57</v>
      </c>
      <c r="BE873" s="39" t="s">
        <v>226</v>
      </c>
      <c r="BF873" s="39" t="s">
        <v>235</v>
      </c>
      <c r="BG873" s="39" t="s">
        <v>57</v>
      </c>
      <c r="BH873" s="39" t="s">
        <v>57</v>
      </c>
      <c r="BI873" s="39" t="s">
        <v>57</v>
      </c>
      <c r="BJ873" s="39" t="s">
        <v>57</v>
      </c>
      <c r="BK873" s="39" t="s">
        <v>57</v>
      </c>
      <c r="BL873" s="39" t="s">
        <v>57</v>
      </c>
      <c r="BM873" s="39" t="s">
        <v>57</v>
      </c>
      <c r="BN873" s="39" t="s">
        <v>57</v>
      </c>
    </row>
    <row r="874" spans="3:66" outlineLevel="1">
      <c r="D874" t="str">
        <f>INDEX($AT874:$BC874,MATCH(General!$F$14,$AT$4:$BC$4,0))</f>
        <v>Sequestered air pollutant: NOx</v>
      </c>
      <c r="E874" s="11" t="str">
        <f>INDEX($BC874:$BL874,MATCH(General!$F$14,$BC$4:$BL$4,0))</f>
        <v>tonne / year</v>
      </c>
      <c r="I874" s="104">
        <f>Analysis_param!G56</f>
        <v>0</v>
      </c>
      <c r="J874" s="104">
        <f>Analysis_param!H56</f>
        <v>0</v>
      </c>
      <c r="K874" s="104">
        <f>Analysis_param!I56</f>
        <v>0</v>
      </c>
      <c r="L874" s="104">
        <f>Analysis_param!J56</f>
        <v>0</v>
      </c>
      <c r="M874" s="104">
        <f>Analysis_param!K56</f>
        <v>0</v>
      </c>
      <c r="N874" s="104">
        <f>Analysis_param!L56</f>
        <v>0</v>
      </c>
      <c r="O874" s="104">
        <f>Analysis_param!M56</f>
        <v>0</v>
      </c>
      <c r="P874" s="104">
        <f>Analysis_param!N56</f>
        <v>0</v>
      </c>
      <c r="Q874" s="104">
        <f>Analysis_param!O56</f>
        <v>0</v>
      </c>
      <c r="R874" s="104">
        <f>Analysis_param!P56</f>
        <v>0</v>
      </c>
      <c r="S874" s="104">
        <f>Analysis_param!Q56</f>
        <v>0</v>
      </c>
      <c r="T874" s="104">
        <f>Analysis_param!R56</f>
        <v>0</v>
      </c>
      <c r="U874" s="104">
        <f>Analysis_param!S56</f>
        <v>0</v>
      </c>
      <c r="V874" s="104">
        <f>Analysis_param!T56</f>
        <v>0</v>
      </c>
      <c r="W874" s="104">
        <f>Analysis_param!U56</f>
        <v>0</v>
      </c>
      <c r="X874" s="104">
        <f>Analysis_param!V56</f>
        <v>0</v>
      </c>
      <c r="Y874" s="104">
        <f>Analysis_param!W56</f>
        <v>0</v>
      </c>
      <c r="Z874" s="104">
        <f>Analysis_param!X56</f>
        <v>0</v>
      </c>
      <c r="AA874" s="104">
        <f>Analysis_param!Y56</f>
        <v>0</v>
      </c>
      <c r="AB874" s="104">
        <f>Analysis_param!Z56</f>
        <v>0</v>
      </c>
      <c r="AC874" s="104">
        <f>Analysis_param!AA56</f>
        <v>0</v>
      </c>
      <c r="AD874" s="104">
        <f>Analysis_param!AB56</f>
        <v>0</v>
      </c>
      <c r="AE874" s="104">
        <f>Analysis_param!AC56</f>
        <v>0</v>
      </c>
      <c r="AF874" s="104">
        <f>Analysis_param!AD56</f>
        <v>0</v>
      </c>
      <c r="AG874" s="104">
        <f>Analysis_param!AE56</f>
        <v>0</v>
      </c>
      <c r="AH874" s="104">
        <f>Analysis_param!AF56</f>
        <v>0</v>
      </c>
      <c r="AI874" s="104">
        <f>Analysis_param!AG56</f>
        <v>0</v>
      </c>
      <c r="AJ874" s="104">
        <f>Analysis_param!AH56</f>
        <v>0</v>
      </c>
      <c r="AK874" s="104">
        <f>Analysis_param!AI56</f>
        <v>0</v>
      </c>
      <c r="AL874" s="104">
        <f>Analysis_param!AJ56</f>
        <v>0</v>
      </c>
      <c r="AM874" s="104">
        <f>Analysis_param!AK56</f>
        <v>0</v>
      </c>
      <c r="AN874" s="104">
        <f>Analysis_param!AL56</f>
        <v>0</v>
      </c>
      <c r="AO874" s="104">
        <f>Analysis_param!AM56</f>
        <v>0</v>
      </c>
      <c r="AP874" s="104">
        <f>Analysis_param!AN56</f>
        <v>0</v>
      </c>
      <c r="AQ874" s="104">
        <f>Analysis_param!AO56</f>
        <v>0</v>
      </c>
      <c r="AR874" s="104">
        <f>Analysis_param!AP56</f>
        <v>0</v>
      </c>
      <c r="AT874" s="39" t="s">
        <v>223</v>
      </c>
      <c r="AU874" s="39" t="s">
        <v>57</v>
      </c>
      <c r="AV874" s="39" t="s">
        <v>57</v>
      </c>
      <c r="AW874" s="39" t="s">
        <v>57</v>
      </c>
      <c r="AX874" s="39" t="s">
        <v>57</v>
      </c>
      <c r="AY874" s="39" t="s">
        <v>57</v>
      </c>
      <c r="AZ874" s="39" t="s">
        <v>57</v>
      </c>
      <c r="BA874" s="39" t="s">
        <v>57</v>
      </c>
      <c r="BB874" s="39" t="s">
        <v>57</v>
      </c>
      <c r="BC874" s="39" t="s">
        <v>57</v>
      </c>
      <c r="BE874" s="39" t="s">
        <v>226</v>
      </c>
      <c r="BF874" s="39" t="s">
        <v>235</v>
      </c>
      <c r="BG874" s="39" t="s">
        <v>57</v>
      </c>
      <c r="BH874" s="39" t="s">
        <v>57</v>
      </c>
      <c r="BI874" s="39" t="s">
        <v>57</v>
      </c>
      <c r="BJ874" s="39" t="s">
        <v>57</v>
      </c>
      <c r="BK874" s="39" t="s">
        <v>57</v>
      </c>
      <c r="BL874" s="39" t="s">
        <v>57</v>
      </c>
      <c r="BM874" s="39" t="s">
        <v>57</v>
      </c>
      <c r="BN874" s="39" t="s">
        <v>57</v>
      </c>
    </row>
    <row r="875" spans="3:66" outlineLevel="1">
      <c r="D875" t="str">
        <f>INDEX($AT875:$BC875,MATCH(General!$F$14,$AT$4:$BC$4,0))</f>
        <v>Reduction of air pollutant: SOx</v>
      </c>
      <c r="E875" s="11" t="str">
        <f>INDEX($BC875:$BL875,MATCH(General!$F$14,$BC$4:$BL$4,0))</f>
        <v>tonne / year</v>
      </c>
      <c r="I875" s="104">
        <f>Analysis_param!G57</f>
        <v>0</v>
      </c>
      <c r="J875" s="104">
        <f>Analysis_param!H57</f>
        <v>0</v>
      </c>
      <c r="K875" s="104">
        <f>Analysis_param!I57</f>
        <v>0</v>
      </c>
      <c r="L875" s="104">
        <f>Analysis_param!J57</f>
        <v>0</v>
      </c>
      <c r="M875" s="104">
        <f>Analysis_param!K57</f>
        <v>0</v>
      </c>
      <c r="N875" s="104">
        <f>Analysis_param!L57</f>
        <v>0</v>
      </c>
      <c r="O875" s="104">
        <f>Analysis_param!M57</f>
        <v>0</v>
      </c>
      <c r="P875" s="104">
        <f>Analysis_param!N57</f>
        <v>0</v>
      </c>
      <c r="Q875" s="104">
        <f>Analysis_param!O57</f>
        <v>0</v>
      </c>
      <c r="R875" s="104">
        <f>Analysis_param!P57</f>
        <v>0</v>
      </c>
      <c r="S875" s="104">
        <f>Analysis_param!Q57</f>
        <v>0</v>
      </c>
      <c r="T875" s="104">
        <f>Analysis_param!R57</f>
        <v>0</v>
      </c>
      <c r="U875" s="104">
        <f>Analysis_param!S57</f>
        <v>0</v>
      </c>
      <c r="V875" s="104">
        <f>Analysis_param!T57</f>
        <v>0</v>
      </c>
      <c r="W875" s="104">
        <f>Analysis_param!U57</f>
        <v>0</v>
      </c>
      <c r="X875" s="104">
        <f>Analysis_param!V57</f>
        <v>0</v>
      </c>
      <c r="Y875" s="104">
        <f>Analysis_param!W57</f>
        <v>0</v>
      </c>
      <c r="Z875" s="104">
        <f>Analysis_param!X57</f>
        <v>0</v>
      </c>
      <c r="AA875" s="104">
        <f>Analysis_param!Y57</f>
        <v>0</v>
      </c>
      <c r="AB875" s="104">
        <f>Analysis_param!Z57</f>
        <v>0</v>
      </c>
      <c r="AC875" s="104">
        <f>Analysis_param!AA57</f>
        <v>0</v>
      </c>
      <c r="AD875" s="104">
        <f>Analysis_param!AB57</f>
        <v>0</v>
      </c>
      <c r="AE875" s="104">
        <f>Analysis_param!AC57</f>
        <v>0</v>
      </c>
      <c r="AF875" s="104">
        <f>Analysis_param!AD57</f>
        <v>0</v>
      </c>
      <c r="AG875" s="104">
        <f>Analysis_param!AE57</f>
        <v>0</v>
      </c>
      <c r="AH875" s="104">
        <f>Analysis_param!AF57</f>
        <v>0</v>
      </c>
      <c r="AI875" s="104">
        <f>Analysis_param!AG57</f>
        <v>0</v>
      </c>
      <c r="AJ875" s="104">
        <f>Analysis_param!AH57</f>
        <v>0</v>
      </c>
      <c r="AK875" s="104">
        <f>Analysis_param!AI57</f>
        <v>0</v>
      </c>
      <c r="AL875" s="104">
        <f>Analysis_param!AJ57</f>
        <v>0</v>
      </c>
      <c r="AM875" s="104">
        <f>Analysis_param!AK57</f>
        <v>0</v>
      </c>
      <c r="AN875" s="104">
        <f>Analysis_param!AL57</f>
        <v>0</v>
      </c>
      <c r="AO875" s="104">
        <f>Analysis_param!AM57</f>
        <v>0</v>
      </c>
      <c r="AP875" s="104">
        <f>Analysis_param!AN57</f>
        <v>0</v>
      </c>
      <c r="AQ875" s="104">
        <f>Analysis_param!AO57</f>
        <v>0</v>
      </c>
      <c r="AR875" s="104">
        <f>Analysis_param!AP57</f>
        <v>0</v>
      </c>
      <c r="AT875" s="39" t="s">
        <v>224</v>
      </c>
      <c r="AU875" s="39" t="s">
        <v>57</v>
      </c>
      <c r="AV875" s="39" t="s">
        <v>57</v>
      </c>
      <c r="AW875" s="39" t="s">
        <v>57</v>
      </c>
      <c r="AX875" s="39" t="s">
        <v>57</v>
      </c>
      <c r="AY875" s="39" t="s">
        <v>57</v>
      </c>
      <c r="AZ875" s="39" t="s">
        <v>57</v>
      </c>
      <c r="BA875" s="39" t="s">
        <v>57</v>
      </c>
      <c r="BB875" s="39" t="s">
        <v>57</v>
      </c>
      <c r="BC875" s="39" t="s">
        <v>57</v>
      </c>
      <c r="BE875" s="39" t="s">
        <v>226</v>
      </c>
      <c r="BF875" s="39" t="s">
        <v>235</v>
      </c>
      <c r="BG875" s="39" t="s">
        <v>57</v>
      </c>
      <c r="BH875" s="39" t="s">
        <v>57</v>
      </c>
      <c r="BI875" s="39" t="s">
        <v>57</v>
      </c>
      <c r="BJ875" s="39" t="s">
        <v>57</v>
      </c>
      <c r="BK875" s="39" t="s">
        <v>57</v>
      </c>
      <c r="BL875" s="39" t="s">
        <v>57</v>
      </c>
      <c r="BM875" s="39" t="s">
        <v>57</v>
      </c>
      <c r="BN875" s="39" t="s">
        <v>57</v>
      </c>
    </row>
    <row r="876" spans="3:66" outlineLevel="1">
      <c r="D876" t="str">
        <f>INDEX($AT876:$BC876,MATCH(General!$F$14,$AT$4:$BC$4,0))</f>
        <v>Sequestered air pollutant: SOx</v>
      </c>
      <c r="E876" s="11" t="str">
        <f>INDEX($BC876:$BL876,MATCH(General!$F$14,$BC$4:$BL$4,0))</f>
        <v>tonne / year</v>
      </c>
      <c r="I876" s="104">
        <f>Analysis_param!G58</f>
        <v>0</v>
      </c>
      <c r="J876" s="104">
        <f>Analysis_param!H58</f>
        <v>0</v>
      </c>
      <c r="K876" s="104">
        <f>Analysis_param!I58</f>
        <v>0</v>
      </c>
      <c r="L876" s="104">
        <f>Analysis_param!J58</f>
        <v>0</v>
      </c>
      <c r="M876" s="104">
        <f>Analysis_param!K58</f>
        <v>0</v>
      </c>
      <c r="N876" s="104">
        <f>Analysis_param!L58</f>
        <v>0</v>
      </c>
      <c r="O876" s="104">
        <f>Analysis_param!M58</f>
        <v>0</v>
      </c>
      <c r="P876" s="104">
        <f>Analysis_param!N58</f>
        <v>0</v>
      </c>
      <c r="Q876" s="104">
        <f>Analysis_param!O58</f>
        <v>0</v>
      </c>
      <c r="R876" s="104">
        <f>Analysis_param!P58</f>
        <v>0</v>
      </c>
      <c r="S876" s="104">
        <f>Analysis_param!Q58</f>
        <v>0</v>
      </c>
      <c r="T876" s="104">
        <f>Analysis_param!R58</f>
        <v>0</v>
      </c>
      <c r="U876" s="104">
        <f>Analysis_param!S58</f>
        <v>0</v>
      </c>
      <c r="V876" s="104">
        <f>Analysis_param!T58</f>
        <v>0</v>
      </c>
      <c r="W876" s="104">
        <f>Analysis_param!U58</f>
        <v>0</v>
      </c>
      <c r="X876" s="104">
        <f>Analysis_param!V58</f>
        <v>0</v>
      </c>
      <c r="Y876" s="104">
        <f>Analysis_param!W58</f>
        <v>0</v>
      </c>
      <c r="Z876" s="104">
        <f>Analysis_param!X58</f>
        <v>0</v>
      </c>
      <c r="AA876" s="104">
        <f>Analysis_param!Y58</f>
        <v>0</v>
      </c>
      <c r="AB876" s="104">
        <f>Analysis_param!Z58</f>
        <v>0</v>
      </c>
      <c r="AC876" s="104">
        <f>Analysis_param!AA58</f>
        <v>0</v>
      </c>
      <c r="AD876" s="104">
        <f>Analysis_param!AB58</f>
        <v>0</v>
      </c>
      <c r="AE876" s="104">
        <f>Analysis_param!AC58</f>
        <v>0</v>
      </c>
      <c r="AF876" s="104">
        <f>Analysis_param!AD58</f>
        <v>0</v>
      </c>
      <c r="AG876" s="104">
        <f>Analysis_param!AE58</f>
        <v>0</v>
      </c>
      <c r="AH876" s="104">
        <f>Analysis_param!AF58</f>
        <v>0</v>
      </c>
      <c r="AI876" s="104">
        <f>Analysis_param!AG58</f>
        <v>0</v>
      </c>
      <c r="AJ876" s="104">
        <f>Analysis_param!AH58</f>
        <v>0</v>
      </c>
      <c r="AK876" s="104">
        <f>Analysis_param!AI58</f>
        <v>0</v>
      </c>
      <c r="AL876" s="104">
        <f>Analysis_param!AJ58</f>
        <v>0</v>
      </c>
      <c r="AM876" s="104">
        <f>Analysis_param!AK58</f>
        <v>0</v>
      </c>
      <c r="AN876" s="104">
        <f>Analysis_param!AL58</f>
        <v>0</v>
      </c>
      <c r="AO876" s="104">
        <f>Analysis_param!AM58</f>
        <v>0</v>
      </c>
      <c r="AP876" s="104">
        <f>Analysis_param!AN58</f>
        <v>0</v>
      </c>
      <c r="AQ876" s="104">
        <f>Analysis_param!AO58</f>
        <v>0</v>
      </c>
      <c r="AR876" s="104">
        <f>Analysis_param!AP58</f>
        <v>0</v>
      </c>
      <c r="AT876" s="39" t="s">
        <v>225</v>
      </c>
      <c r="AU876" s="39" t="s">
        <v>57</v>
      </c>
      <c r="AV876" s="39" t="s">
        <v>57</v>
      </c>
      <c r="AW876" s="39" t="s">
        <v>57</v>
      </c>
      <c r="AX876" s="39" t="s">
        <v>57</v>
      </c>
      <c r="AY876" s="39" t="s">
        <v>57</v>
      </c>
      <c r="AZ876" s="39" t="s">
        <v>57</v>
      </c>
      <c r="BA876" s="39" t="s">
        <v>57</v>
      </c>
      <c r="BB876" s="39" t="s">
        <v>57</v>
      </c>
      <c r="BC876" s="39" t="s">
        <v>57</v>
      </c>
      <c r="BE876" s="39" t="s">
        <v>226</v>
      </c>
      <c r="BF876" s="39" t="s">
        <v>235</v>
      </c>
      <c r="BG876" s="39" t="s">
        <v>57</v>
      </c>
      <c r="BH876" s="39" t="s">
        <v>57</v>
      </c>
      <c r="BI876" s="39" t="s">
        <v>57</v>
      </c>
      <c r="BJ876" s="39" t="s">
        <v>57</v>
      </c>
      <c r="BK876" s="39" t="s">
        <v>57</v>
      </c>
      <c r="BL876" s="39" t="s">
        <v>57</v>
      </c>
      <c r="BM876" s="39" t="s">
        <v>57</v>
      </c>
      <c r="BN876" s="39" t="s">
        <v>57</v>
      </c>
    </row>
    <row r="877" spans="3:66" outlineLevel="1">
      <c r="E877" s="11"/>
    </row>
    <row r="878" spans="3:66" outlineLevel="1">
      <c r="C878" s="6" t="str">
        <f>INDEX($AT878:$BC878,MATCH(General!$F$14,$AT$4:$BC$4,0))</f>
        <v>Energy produced from RES</v>
      </c>
      <c r="D878" s="6"/>
      <c r="E878" s="13"/>
      <c r="F878" s="6"/>
      <c r="G878" s="6"/>
      <c r="H878" s="6"/>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c r="AG878" s="14"/>
      <c r="AH878" s="14"/>
      <c r="AI878" s="14"/>
      <c r="AJ878" s="14"/>
      <c r="AK878" s="14"/>
      <c r="AL878" s="14"/>
      <c r="AM878" s="14"/>
      <c r="AN878" s="14"/>
      <c r="AO878" s="14"/>
      <c r="AP878" s="14"/>
      <c r="AQ878" s="14"/>
      <c r="AR878" s="14"/>
      <c r="AT878" s="39" t="s">
        <v>227</v>
      </c>
      <c r="AU878" s="39" t="s">
        <v>57</v>
      </c>
      <c r="AV878" s="39" t="s">
        <v>57</v>
      </c>
      <c r="AW878" s="39" t="s">
        <v>57</v>
      </c>
      <c r="AX878" s="39" t="s">
        <v>57</v>
      </c>
      <c r="AY878" s="39" t="s">
        <v>57</v>
      </c>
      <c r="AZ878" s="39" t="s">
        <v>57</v>
      </c>
      <c r="BA878" s="39" t="s">
        <v>57</v>
      </c>
      <c r="BB878" s="39" t="s">
        <v>57</v>
      </c>
      <c r="BC878" s="39" t="s">
        <v>57</v>
      </c>
    </row>
    <row r="879" spans="3:66" outlineLevel="1">
      <c r="E879" s="11"/>
    </row>
    <row r="880" spans="3:66" outlineLevel="1">
      <c r="D880" t="str">
        <f>INDEX($AT880:$BC880,MATCH(General!$F$14,$AT$4:$BC$4,0))</f>
        <v>Electricity</v>
      </c>
      <c r="E880" s="11" t="str">
        <f>INDEX($BC880:$BL880,MATCH(General!$F$14,$BC$4:$BL$4,0))</f>
        <v>MWh</v>
      </c>
      <c r="I880" s="104">
        <f>Analysis_param!G62</f>
        <v>0</v>
      </c>
      <c r="J880" s="104">
        <f>Analysis_param!H62</f>
        <v>50</v>
      </c>
      <c r="K880" s="104">
        <f>Analysis_param!I62</f>
        <v>78</v>
      </c>
      <c r="L880" s="104">
        <f>Analysis_param!J62</f>
        <v>78</v>
      </c>
      <c r="M880" s="104">
        <f>Analysis_param!K62</f>
        <v>78</v>
      </c>
      <c r="N880" s="104">
        <f>Analysis_param!L62</f>
        <v>78</v>
      </c>
      <c r="O880" s="104">
        <f>Analysis_param!M62</f>
        <v>78</v>
      </c>
      <c r="P880" s="104">
        <f>Analysis_param!N62</f>
        <v>78</v>
      </c>
      <c r="Q880" s="104">
        <f>Analysis_param!O62</f>
        <v>78</v>
      </c>
      <c r="R880" s="104">
        <f>Analysis_param!P62</f>
        <v>78</v>
      </c>
      <c r="S880" s="104">
        <f>Analysis_param!Q62</f>
        <v>78</v>
      </c>
      <c r="T880" s="104">
        <f>Analysis_param!R62</f>
        <v>78</v>
      </c>
      <c r="U880" s="104">
        <f>Analysis_param!S62</f>
        <v>78</v>
      </c>
      <c r="V880" s="104">
        <f>Analysis_param!T62</f>
        <v>78</v>
      </c>
      <c r="W880" s="104">
        <f>Analysis_param!U62</f>
        <v>78</v>
      </c>
      <c r="X880" s="104">
        <f>Analysis_param!V62</f>
        <v>78</v>
      </c>
      <c r="Y880" s="104">
        <f>Analysis_param!W62</f>
        <v>78</v>
      </c>
      <c r="Z880" s="104">
        <f>Analysis_param!X62</f>
        <v>78</v>
      </c>
      <c r="AA880" s="104">
        <f>Analysis_param!Y62</f>
        <v>78</v>
      </c>
      <c r="AB880" s="104">
        <f>Analysis_param!Z62</f>
        <v>78</v>
      </c>
      <c r="AC880" s="104">
        <f>Analysis_param!AA62</f>
        <v>0</v>
      </c>
      <c r="AD880" s="104">
        <f>Analysis_param!AB62</f>
        <v>0</v>
      </c>
      <c r="AE880" s="104">
        <f>Analysis_param!AC62</f>
        <v>0</v>
      </c>
      <c r="AF880" s="104">
        <f>Analysis_param!AD62</f>
        <v>0</v>
      </c>
      <c r="AG880" s="104">
        <f>Analysis_param!AE62</f>
        <v>0</v>
      </c>
      <c r="AH880" s="104">
        <f>Analysis_param!AF62</f>
        <v>0</v>
      </c>
      <c r="AI880" s="104">
        <f>Analysis_param!AG62</f>
        <v>0</v>
      </c>
      <c r="AJ880" s="104">
        <f>Analysis_param!AH62</f>
        <v>0</v>
      </c>
      <c r="AK880" s="104">
        <f>Analysis_param!AI62</f>
        <v>0</v>
      </c>
      <c r="AL880" s="104">
        <f>Analysis_param!AJ62</f>
        <v>0</v>
      </c>
      <c r="AM880" s="104">
        <f>Analysis_param!AK62</f>
        <v>0</v>
      </c>
      <c r="AN880" s="104">
        <f>Analysis_param!AL62</f>
        <v>0</v>
      </c>
      <c r="AO880" s="104">
        <f>Analysis_param!AM62</f>
        <v>0</v>
      </c>
      <c r="AP880" s="104">
        <f>Analysis_param!AN62</f>
        <v>0</v>
      </c>
      <c r="AQ880" s="104">
        <f>Analysis_param!AO62</f>
        <v>0</v>
      </c>
      <c r="AR880" s="104">
        <f>Analysis_param!AP62</f>
        <v>0</v>
      </c>
      <c r="AT880" s="39" t="s">
        <v>65</v>
      </c>
      <c r="AU880" s="39" t="s">
        <v>57</v>
      </c>
      <c r="AV880" s="39" t="s">
        <v>57</v>
      </c>
      <c r="AW880" s="39" t="s">
        <v>57</v>
      </c>
      <c r="AX880" s="39" t="s">
        <v>57</v>
      </c>
      <c r="AY880" s="39" t="s">
        <v>57</v>
      </c>
      <c r="AZ880" s="39" t="s">
        <v>57</v>
      </c>
      <c r="BA880" s="39" t="s">
        <v>57</v>
      </c>
      <c r="BB880" s="39" t="s">
        <v>57</v>
      </c>
      <c r="BC880" s="39" t="s">
        <v>57</v>
      </c>
      <c r="BE880" s="39" t="s">
        <v>229</v>
      </c>
      <c r="BF880" s="39" t="s">
        <v>229</v>
      </c>
      <c r="BG880" s="39" t="s">
        <v>57</v>
      </c>
      <c r="BH880" s="39" t="s">
        <v>57</v>
      </c>
      <c r="BI880" s="39" t="s">
        <v>57</v>
      </c>
      <c r="BJ880" s="39" t="s">
        <v>57</v>
      </c>
      <c r="BK880" s="39" t="s">
        <v>57</v>
      </c>
      <c r="BL880" s="39" t="s">
        <v>57</v>
      </c>
      <c r="BM880" s="39" t="s">
        <v>57</v>
      </c>
      <c r="BN880" s="39" t="s">
        <v>57</v>
      </c>
    </row>
    <row r="881" spans="3:66" outlineLevel="1">
      <c r="D881" t="str">
        <f>INDEX($AT881:$BC881,MATCH(General!$F$14,$AT$4:$BC$4,0))</f>
        <v>Heat</v>
      </c>
      <c r="E881" s="11" t="str">
        <f>INDEX($BC881:$BL881,MATCH(General!$F$14,$BC$4:$BL$4,0))</f>
        <v>MWh</v>
      </c>
      <c r="I881" s="104">
        <f>Analysis_param!G63</f>
        <v>0</v>
      </c>
      <c r="J881" s="104">
        <f>Analysis_param!H63</f>
        <v>0</v>
      </c>
      <c r="K881" s="104">
        <f>Analysis_param!I63</f>
        <v>0</v>
      </c>
      <c r="L881" s="104">
        <f>Analysis_param!J63</f>
        <v>0</v>
      </c>
      <c r="M881" s="104">
        <f>Analysis_param!K63</f>
        <v>0</v>
      </c>
      <c r="N881" s="104">
        <f>Analysis_param!L63</f>
        <v>0</v>
      </c>
      <c r="O881" s="104">
        <f>Analysis_param!M63</f>
        <v>0</v>
      </c>
      <c r="P881" s="104">
        <f>Analysis_param!N63</f>
        <v>0</v>
      </c>
      <c r="Q881" s="104">
        <f>Analysis_param!O63</f>
        <v>0</v>
      </c>
      <c r="R881" s="104">
        <f>Analysis_param!P63</f>
        <v>0</v>
      </c>
      <c r="S881" s="104">
        <f>Analysis_param!Q63</f>
        <v>0</v>
      </c>
      <c r="T881" s="104">
        <f>Analysis_param!R63</f>
        <v>0</v>
      </c>
      <c r="U881" s="104">
        <f>Analysis_param!S63</f>
        <v>0</v>
      </c>
      <c r="V881" s="104">
        <f>Analysis_param!T63</f>
        <v>0</v>
      </c>
      <c r="W881" s="104">
        <f>Analysis_param!U63</f>
        <v>0</v>
      </c>
      <c r="X881" s="104">
        <f>Analysis_param!V63</f>
        <v>0</v>
      </c>
      <c r="Y881" s="104">
        <f>Analysis_param!W63</f>
        <v>0</v>
      </c>
      <c r="Z881" s="104">
        <f>Analysis_param!X63</f>
        <v>0</v>
      </c>
      <c r="AA881" s="104">
        <f>Analysis_param!Y63</f>
        <v>0</v>
      </c>
      <c r="AB881" s="104">
        <f>Analysis_param!Z63</f>
        <v>0</v>
      </c>
      <c r="AC881" s="104">
        <f>Analysis_param!AA63</f>
        <v>0</v>
      </c>
      <c r="AD881" s="104">
        <f>Analysis_param!AB63</f>
        <v>0</v>
      </c>
      <c r="AE881" s="104">
        <f>Analysis_param!AC63</f>
        <v>0</v>
      </c>
      <c r="AF881" s="104">
        <f>Analysis_param!AD63</f>
        <v>0</v>
      </c>
      <c r="AG881" s="104">
        <f>Analysis_param!AE63</f>
        <v>0</v>
      </c>
      <c r="AH881" s="104">
        <f>Analysis_param!AF63</f>
        <v>0</v>
      </c>
      <c r="AI881" s="104">
        <f>Analysis_param!AG63</f>
        <v>0</v>
      </c>
      <c r="AJ881" s="104">
        <f>Analysis_param!AH63</f>
        <v>0</v>
      </c>
      <c r="AK881" s="104">
        <f>Analysis_param!AI63</f>
        <v>0</v>
      </c>
      <c r="AL881" s="104">
        <f>Analysis_param!AJ63</f>
        <v>0</v>
      </c>
      <c r="AM881" s="104">
        <f>Analysis_param!AK63</f>
        <v>0</v>
      </c>
      <c r="AN881" s="104">
        <f>Analysis_param!AL63</f>
        <v>0</v>
      </c>
      <c r="AO881" s="104">
        <f>Analysis_param!AM63</f>
        <v>0</v>
      </c>
      <c r="AP881" s="104">
        <f>Analysis_param!AN63</f>
        <v>0</v>
      </c>
      <c r="AQ881" s="104">
        <f>Analysis_param!AO63</f>
        <v>0</v>
      </c>
      <c r="AR881" s="104">
        <f>Analysis_param!AP63</f>
        <v>0</v>
      </c>
      <c r="AT881" s="39" t="s">
        <v>228</v>
      </c>
      <c r="AU881" s="39" t="s">
        <v>57</v>
      </c>
      <c r="AV881" s="39" t="s">
        <v>57</v>
      </c>
      <c r="AW881" s="39" t="s">
        <v>57</v>
      </c>
      <c r="AX881" s="39" t="s">
        <v>57</v>
      </c>
      <c r="AY881" s="39" t="s">
        <v>57</v>
      </c>
      <c r="AZ881" s="39" t="s">
        <v>57</v>
      </c>
      <c r="BA881" s="39" t="s">
        <v>57</v>
      </c>
      <c r="BB881" s="39" t="s">
        <v>57</v>
      </c>
      <c r="BC881" s="39" t="s">
        <v>57</v>
      </c>
      <c r="BE881" s="39" t="s">
        <v>229</v>
      </c>
      <c r="BF881" s="39" t="s">
        <v>229</v>
      </c>
      <c r="BG881" s="39" t="s">
        <v>57</v>
      </c>
      <c r="BH881" s="39" t="s">
        <v>57</v>
      </c>
      <c r="BI881" s="39" t="s">
        <v>57</v>
      </c>
      <c r="BJ881" s="39" t="s">
        <v>57</v>
      </c>
      <c r="BK881" s="39" t="s">
        <v>57</v>
      </c>
      <c r="BL881" s="39" t="s">
        <v>57</v>
      </c>
      <c r="BM881" s="39" t="s">
        <v>57</v>
      </c>
      <c r="BN881" s="39" t="s">
        <v>57</v>
      </c>
    </row>
    <row r="882" spans="3:66" outlineLevel="1">
      <c r="D882" t="str">
        <f>INDEX($AT882:$BC882,MATCH(General!$F$14,$AT$4:$BC$4,0))</f>
        <v>Other</v>
      </c>
      <c r="E882" s="11" t="str">
        <f>INDEX($BC882:$BL882,MATCH(General!$F$14,$BC$4:$BL$4,0))</f>
        <v>MWh</v>
      </c>
      <c r="I882" s="104">
        <f>Analysis_param!G64</f>
        <v>0</v>
      </c>
      <c r="J882" s="104">
        <f>Analysis_param!H64</f>
        <v>0</v>
      </c>
      <c r="K882" s="104">
        <f>Analysis_param!I64</f>
        <v>0</v>
      </c>
      <c r="L882" s="104">
        <f>Analysis_param!J64</f>
        <v>0</v>
      </c>
      <c r="M882" s="104">
        <f>Analysis_param!K64</f>
        <v>0</v>
      </c>
      <c r="N882" s="104">
        <f>Analysis_param!L64</f>
        <v>0</v>
      </c>
      <c r="O882" s="104">
        <f>Analysis_param!M64</f>
        <v>0</v>
      </c>
      <c r="P882" s="104">
        <f>Analysis_param!N64</f>
        <v>0</v>
      </c>
      <c r="Q882" s="104">
        <f>Analysis_param!O64</f>
        <v>0</v>
      </c>
      <c r="R882" s="104">
        <f>Analysis_param!P64</f>
        <v>0</v>
      </c>
      <c r="S882" s="104">
        <f>Analysis_param!Q64</f>
        <v>0</v>
      </c>
      <c r="T882" s="104">
        <f>Analysis_param!R64</f>
        <v>0</v>
      </c>
      <c r="U882" s="104">
        <f>Analysis_param!S64</f>
        <v>0</v>
      </c>
      <c r="V882" s="104">
        <f>Analysis_param!T64</f>
        <v>0</v>
      </c>
      <c r="W882" s="104">
        <f>Analysis_param!U64</f>
        <v>0</v>
      </c>
      <c r="X882" s="104">
        <f>Analysis_param!V64</f>
        <v>0</v>
      </c>
      <c r="Y882" s="104">
        <f>Analysis_param!W64</f>
        <v>0</v>
      </c>
      <c r="Z882" s="104">
        <f>Analysis_param!X64</f>
        <v>0</v>
      </c>
      <c r="AA882" s="104">
        <f>Analysis_param!Y64</f>
        <v>0</v>
      </c>
      <c r="AB882" s="104">
        <f>Analysis_param!Z64</f>
        <v>0</v>
      </c>
      <c r="AC882" s="104">
        <f>Analysis_param!AA64</f>
        <v>0</v>
      </c>
      <c r="AD882" s="104">
        <f>Analysis_param!AB64</f>
        <v>0</v>
      </c>
      <c r="AE882" s="104">
        <f>Analysis_param!AC64</f>
        <v>0</v>
      </c>
      <c r="AF882" s="104">
        <f>Analysis_param!AD64</f>
        <v>0</v>
      </c>
      <c r="AG882" s="104">
        <f>Analysis_param!AE64</f>
        <v>0</v>
      </c>
      <c r="AH882" s="104">
        <f>Analysis_param!AF64</f>
        <v>0</v>
      </c>
      <c r="AI882" s="104">
        <f>Analysis_param!AG64</f>
        <v>0</v>
      </c>
      <c r="AJ882" s="104">
        <f>Analysis_param!AH64</f>
        <v>0</v>
      </c>
      <c r="AK882" s="104">
        <f>Analysis_param!AI64</f>
        <v>0</v>
      </c>
      <c r="AL882" s="104">
        <f>Analysis_param!AJ64</f>
        <v>0</v>
      </c>
      <c r="AM882" s="104">
        <f>Analysis_param!AK64</f>
        <v>0</v>
      </c>
      <c r="AN882" s="104">
        <f>Analysis_param!AL64</f>
        <v>0</v>
      </c>
      <c r="AO882" s="104">
        <f>Analysis_param!AM64</f>
        <v>0</v>
      </c>
      <c r="AP882" s="104">
        <f>Analysis_param!AN64</f>
        <v>0</v>
      </c>
      <c r="AQ882" s="104">
        <f>Analysis_param!AO64</f>
        <v>0</v>
      </c>
      <c r="AR882" s="104">
        <f>Analysis_param!AP64</f>
        <v>0</v>
      </c>
      <c r="AT882" s="39" t="s">
        <v>56</v>
      </c>
      <c r="AU882" s="39" t="s">
        <v>57</v>
      </c>
      <c r="AV882" s="39" t="s">
        <v>57</v>
      </c>
      <c r="AW882" s="39" t="s">
        <v>57</v>
      </c>
      <c r="AX882" s="39" t="s">
        <v>57</v>
      </c>
      <c r="AY882" s="39" t="s">
        <v>57</v>
      </c>
      <c r="AZ882" s="39" t="s">
        <v>57</v>
      </c>
      <c r="BA882" s="39" t="s">
        <v>57</v>
      </c>
      <c r="BB882" s="39" t="s">
        <v>57</v>
      </c>
      <c r="BC882" s="39" t="s">
        <v>57</v>
      </c>
      <c r="BE882" s="39" t="s">
        <v>229</v>
      </c>
      <c r="BF882" s="39" t="s">
        <v>229</v>
      </c>
      <c r="BG882" s="39" t="s">
        <v>57</v>
      </c>
      <c r="BH882" s="39" t="s">
        <v>57</v>
      </c>
      <c r="BI882" s="39" t="s">
        <v>57</v>
      </c>
      <c r="BJ882" s="39" t="s">
        <v>57</v>
      </c>
      <c r="BK882" s="39" t="s">
        <v>57</v>
      </c>
      <c r="BL882" s="39" t="s">
        <v>57</v>
      </c>
      <c r="BM882" s="39" t="s">
        <v>57</v>
      </c>
      <c r="BN882" s="39" t="s">
        <v>57</v>
      </c>
    </row>
    <row r="883" spans="3:66" outlineLevel="1">
      <c r="E883" s="11"/>
    </row>
    <row r="884" spans="3:66" outlineLevel="1">
      <c r="C884" s="6" t="str">
        <f>INDEX($AT884:$BC884,MATCH(General!$F$14,$AT$4:$BC$4,0))</f>
        <v>Improved thermal comfort benefit</v>
      </c>
      <c r="D884" s="6"/>
      <c r="E884" s="13"/>
      <c r="F884" s="6"/>
      <c r="G884" s="6"/>
      <c r="H884" s="6"/>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c r="AG884" s="14"/>
      <c r="AH884" s="14"/>
      <c r="AI884" s="14"/>
      <c r="AJ884" s="14"/>
      <c r="AK884" s="14"/>
      <c r="AL884" s="14"/>
      <c r="AM884" s="14"/>
      <c r="AN884" s="14"/>
      <c r="AO884" s="14"/>
      <c r="AP884" s="14"/>
      <c r="AQ884" s="14"/>
      <c r="AR884" s="14"/>
      <c r="AT884" s="39" t="s">
        <v>230</v>
      </c>
      <c r="AU884" s="39" t="s">
        <v>57</v>
      </c>
      <c r="AV884" s="39" t="s">
        <v>57</v>
      </c>
      <c r="AW884" s="39" t="s">
        <v>57</v>
      </c>
      <c r="AX884" s="39" t="s">
        <v>57</v>
      </c>
      <c r="AY884" s="39" t="s">
        <v>57</v>
      </c>
      <c r="AZ884" s="39" t="s">
        <v>57</v>
      </c>
      <c r="BA884" s="39" t="s">
        <v>57</v>
      </c>
      <c r="BB884" s="39" t="s">
        <v>57</v>
      </c>
      <c r="BC884" s="39" t="s">
        <v>57</v>
      </c>
    </row>
    <row r="885" spans="3:66" outlineLevel="1">
      <c r="E885" s="11"/>
    </row>
    <row r="886" spans="3:66" outlineLevel="1">
      <c r="D886" t="str">
        <f>INDEX($AT886:$BC886,MATCH(General!$F$14,$AT$4:$BC$4,0))</f>
        <v>Actual temperature without the project</v>
      </c>
      <c r="E886" s="11" t="str">
        <f>INDEX($BC886:$BL886,MATCH(General!$F$14,$BC$4:$BL$4,0))</f>
        <v>°C</v>
      </c>
      <c r="I886" s="104">
        <f>Analysis_param!G71</f>
        <v>0</v>
      </c>
      <c r="J886" s="104">
        <f>Analysis_param!H71</f>
        <v>0</v>
      </c>
      <c r="K886" s="104">
        <f>Analysis_param!I71</f>
        <v>0</v>
      </c>
      <c r="L886" s="104">
        <f>Analysis_param!J71</f>
        <v>0</v>
      </c>
      <c r="M886" s="104">
        <f>Analysis_param!K71</f>
        <v>0</v>
      </c>
      <c r="N886" s="104">
        <f>Analysis_param!L71</f>
        <v>0</v>
      </c>
      <c r="O886" s="104">
        <f>Analysis_param!M71</f>
        <v>0</v>
      </c>
      <c r="P886" s="104">
        <f>Analysis_param!N71</f>
        <v>0</v>
      </c>
      <c r="Q886" s="104">
        <f>Analysis_param!O71</f>
        <v>0</v>
      </c>
      <c r="R886" s="104">
        <f>Analysis_param!P71</f>
        <v>0</v>
      </c>
      <c r="S886" s="104">
        <f>Analysis_param!Q71</f>
        <v>0</v>
      </c>
      <c r="T886" s="104">
        <f>Analysis_param!R71</f>
        <v>0</v>
      </c>
      <c r="U886" s="104">
        <f>Analysis_param!S71</f>
        <v>0</v>
      </c>
      <c r="V886" s="104">
        <f>Analysis_param!T71</f>
        <v>0</v>
      </c>
      <c r="W886" s="104">
        <f>Analysis_param!U71</f>
        <v>0</v>
      </c>
      <c r="X886" s="104">
        <f>Analysis_param!V71</f>
        <v>0</v>
      </c>
      <c r="Y886" s="104">
        <f>Analysis_param!W71</f>
        <v>0</v>
      </c>
      <c r="Z886" s="104">
        <f>Analysis_param!X71</f>
        <v>0</v>
      </c>
      <c r="AA886" s="104">
        <f>Analysis_param!Y71</f>
        <v>0</v>
      </c>
      <c r="AB886" s="104">
        <f>Analysis_param!Z71</f>
        <v>0</v>
      </c>
      <c r="AC886" s="104">
        <f>Analysis_param!AA71</f>
        <v>0</v>
      </c>
      <c r="AD886" s="104">
        <f>Analysis_param!AB71</f>
        <v>0</v>
      </c>
      <c r="AE886" s="104">
        <f>Analysis_param!AC71</f>
        <v>0</v>
      </c>
      <c r="AF886" s="104">
        <f>Analysis_param!AD71</f>
        <v>0</v>
      </c>
      <c r="AG886" s="104">
        <f>Analysis_param!AE71</f>
        <v>0</v>
      </c>
      <c r="AH886" s="104">
        <f>Analysis_param!AF71</f>
        <v>0</v>
      </c>
      <c r="AI886" s="104">
        <f>Analysis_param!AG71</f>
        <v>0</v>
      </c>
      <c r="AJ886" s="104">
        <f>Analysis_param!AH71</f>
        <v>0</v>
      </c>
      <c r="AK886" s="104">
        <f>Analysis_param!AI71</f>
        <v>0</v>
      </c>
      <c r="AL886" s="104">
        <f>Analysis_param!AJ71</f>
        <v>0</v>
      </c>
      <c r="AM886" s="104">
        <f>Analysis_param!AK71</f>
        <v>0</v>
      </c>
      <c r="AN886" s="104">
        <f>Analysis_param!AL71</f>
        <v>0</v>
      </c>
      <c r="AO886" s="104">
        <f>Analysis_param!AM71</f>
        <v>0</v>
      </c>
      <c r="AP886" s="104">
        <f>Analysis_param!AN71</f>
        <v>0</v>
      </c>
      <c r="AQ886" s="104">
        <f>Analysis_param!AO71</f>
        <v>0</v>
      </c>
      <c r="AR886" s="104">
        <f>Analysis_param!AP71</f>
        <v>0</v>
      </c>
      <c r="AT886" s="39" t="s">
        <v>231</v>
      </c>
      <c r="AU886" s="39" t="s">
        <v>57</v>
      </c>
      <c r="AV886" s="39" t="s">
        <v>57</v>
      </c>
      <c r="AW886" s="39" t="s">
        <v>57</v>
      </c>
      <c r="AX886" s="39" t="s">
        <v>57</v>
      </c>
      <c r="AY886" s="39" t="s">
        <v>57</v>
      </c>
      <c r="AZ886" s="39" t="s">
        <v>57</v>
      </c>
      <c r="BA886" s="39" t="s">
        <v>57</v>
      </c>
      <c r="BB886" s="39" t="s">
        <v>57</v>
      </c>
      <c r="BC886" s="39" t="s">
        <v>57</v>
      </c>
      <c r="BE886" s="39" t="s">
        <v>234</v>
      </c>
      <c r="BF886" s="39" t="s">
        <v>234</v>
      </c>
      <c r="BG886" s="39" t="s">
        <v>57</v>
      </c>
      <c r="BH886" s="39" t="s">
        <v>57</v>
      </c>
      <c r="BI886" s="39" t="s">
        <v>57</v>
      </c>
      <c r="BJ886" s="39" t="s">
        <v>57</v>
      </c>
      <c r="BK886" s="39" t="s">
        <v>57</v>
      </c>
      <c r="BL886" s="39" t="s">
        <v>57</v>
      </c>
      <c r="BM886" s="39" t="s">
        <v>57</v>
      </c>
      <c r="BN886" s="39" t="s">
        <v>57</v>
      </c>
    </row>
    <row r="887" spans="3:66" outlineLevel="1">
      <c r="D887" t="str">
        <f>INDEX($AT887:$BC887,MATCH(General!$F$14,$AT$4:$BC$4,0))</f>
        <v>Actual temperature with the project</v>
      </c>
      <c r="E887" s="11" t="str">
        <f>INDEX($BC887:$BL887,MATCH(General!$F$14,$BC$4:$BL$4,0))</f>
        <v>°C</v>
      </c>
      <c r="I887" s="104">
        <f>Analysis_param!G72</f>
        <v>0</v>
      </c>
      <c r="J887" s="104">
        <f>Analysis_param!H72</f>
        <v>0</v>
      </c>
      <c r="K887" s="104">
        <f>Analysis_param!I72</f>
        <v>0</v>
      </c>
      <c r="L887" s="104">
        <f>Analysis_param!J72</f>
        <v>0</v>
      </c>
      <c r="M887" s="104">
        <f>Analysis_param!K72</f>
        <v>0</v>
      </c>
      <c r="N887" s="104">
        <f>Analysis_param!L72</f>
        <v>0</v>
      </c>
      <c r="O887" s="104">
        <f>Analysis_param!M72</f>
        <v>0</v>
      </c>
      <c r="P887" s="104">
        <f>Analysis_param!N72</f>
        <v>0</v>
      </c>
      <c r="Q887" s="104">
        <f>Analysis_param!O72</f>
        <v>0</v>
      </c>
      <c r="R887" s="104">
        <f>Analysis_param!P72</f>
        <v>0</v>
      </c>
      <c r="S887" s="104">
        <f>Analysis_param!Q72</f>
        <v>0</v>
      </c>
      <c r="T887" s="104">
        <f>Analysis_param!R72</f>
        <v>0</v>
      </c>
      <c r="U887" s="104">
        <f>Analysis_param!S72</f>
        <v>0</v>
      </c>
      <c r="V887" s="104">
        <f>Analysis_param!T72</f>
        <v>0</v>
      </c>
      <c r="W887" s="104">
        <f>Analysis_param!U72</f>
        <v>0</v>
      </c>
      <c r="X887" s="104">
        <f>Analysis_param!V72</f>
        <v>0</v>
      </c>
      <c r="Y887" s="104">
        <f>Analysis_param!W72</f>
        <v>0</v>
      </c>
      <c r="Z887" s="104">
        <f>Analysis_param!X72</f>
        <v>0</v>
      </c>
      <c r="AA887" s="104">
        <f>Analysis_param!Y72</f>
        <v>0</v>
      </c>
      <c r="AB887" s="104">
        <f>Analysis_param!Z72</f>
        <v>0</v>
      </c>
      <c r="AC887" s="104">
        <f>Analysis_param!AA72</f>
        <v>0</v>
      </c>
      <c r="AD887" s="104">
        <f>Analysis_param!AB72</f>
        <v>0</v>
      </c>
      <c r="AE887" s="104">
        <f>Analysis_param!AC72</f>
        <v>0</v>
      </c>
      <c r="AF887" s="104">
        <f>Analysis_param!AD72</f>
        <v>0</v>
      </c>
      <c r="AG887" s="104">
        <f>Analysis_param!AE72</f>
        <v>0</v>
      </c>
      <c r="AH887" s="104">
        <f>Analysis_param!AF72</f>
        <v>0</v>
      </c>
      <c r="AI887" s="104">
        <f>Analysis_param!AG72</f>
        <v>0</v>
      </c>
      <c r="AJ887" s="104">
        <f>Analysis_param!AH72</f>
        <v>0</v>
      </c>
      <c r="AK887" s="104">
        <f>Analysis_param!AI72</f>
        <v>0</v>
      </c>
      <c r="AL887" s="104">
        <f>Analysis_param!AJ72</f>
        <v>0</v>
      </c>
      <c r="AM887" s="104">
        <f>Analysis_param!AK72</f>
        <v>0</v>
      </c>
      <c r="AN887" s="104">
        <f>Analysis_param!AL72</f>
        <v>0</v>
      </c>
      <c r="AO887" s="104">
        <f>Analysis_param!AM72</f>
        <v>0</v>
      </c>
      <c r="AP887" s="104">
        <f>Analysis_param!AN72</f>
        <v>0</v>
      </c>
      <c r="AQ887" s="104">
        <f>Analysis_param!AO72</f>
        <v>0</v>
      </c>
      <c r="AR887" s="104">
        <f>Analysis_param!AP72</f>
        <v>0</v>
      </c>
      <c r="AT887" s="39" t="s">
        <v>232</v>
      </c>
      <c r="AU887" s="39" t="s">
        <v>57</v>
      </c>
      <c r="AV887" s="39" t="s">
        <v>57</v>
      </c>
      <c r="AW887" s="39" t="s">
        <v>57</v>
      </c>
      <c r="AX887" s="39" t="s">
        <v>57</v>
      </c>
      <c r="AY887" s="39" t="s">
        <v>57</v>
      </c>
      <c r="AZ887" s="39" t="s">
        <v>57</v>
      </c>
      <c r="BA887" s="39" t="s">
        <v>57</v>
      </c>
      <c r="BB887" s="39" t="s">
        <v>57</v>
      </c>
      <c r="BC887" s="39" t="s">
        <v>57</v>
      </c>
      <c r="BE887" s="39" t="s">
        <v>234</v>
      </c>
      <c r="BF887" s="39" t="s">
        <v>234</v>
      </c>
      <c r="BG887" s="39" t="s">
        <v>57</v>
      </c>
      <c r="BH887" s="39" t="s">
        <v>57</v>
      </c>
      <c r="BI887" s="39" t="s">
        <v>57</v>
      </c>
      <c r="BJ887" s="39" t="s">
        <v>57</v>
      </c>
      <c r="BK887" s="39" t="s">
        <v>57</v>
      </c>
      <c r="BL887" s="39" t="s">
        <v>57</v>
      </c>
      <c r="BM887" s="39" t="s">
        <v>57</v>
      </c>
      <c r="BN887" s="39" t="s">
        <v>57</v>
      </c>
    </row>
    <row r="888" spans="3:66" outlineLevel="1">
      <c r="D888" t="str">
        <f>INDEX($AT888:$BC888,MATCH(General!$F$14,$AT$4:$BC$4,0))</f>
        <v>Annual energy cost in counterfactual without-the-project scenario to reach thermal comfort of with-the project scenario</v>
      </c>
      <c r="E888" s="11" t="str">
        <f>General!$F$16</f>
        <v>EUR</v>
      </c>
      <c r="I888" s="104">
        <f>Analysis_param!G73</f>
        <v>0</v>
      </c>
      <c r="J888" s="104">
        <f>Analysis_param!H73</f>
        <v>0</v>
      </c>
      <c r="K888" s="104">
        <f>Analysis_param!I73</f>
        <v>0</v>
      </c>
      <c r="L888" s="104">
        <f>Analysis_param!J73</f>
        <v>0</v>
      </c>
      <c r="M888" s="104">
        <f>Analysis_param!K73</f>
        <v>0</v>
      </c>
      <c r="N888" s="104">
        <f>Analysis_param!L73</f>
        <v>0</v>
      </c>
      <c r="O888" s="104">
        <f>Analysis_param!M73</f>
        <v>0</v>
      </c>
      <c r="P888" s="104">
        <f>Analysis_param!N73</f>
        <v>0</v>
      </c>
      <c r="Q888" s="104">
        <f>Analysis_param!O73</f>
        <v>0</v>
      </c>
      <c r="R888" s="104">
        <f>Analysis_param!P73</f>
        <v>0</v>
      </c>
      <c r="S888" s="104">
        <f>Analysis_param!Q73</f>
        <v>0</v>
      </c>
      <c r="T888" s="104">
        <f>Analysis_param!R73</f>
        <v>0</v>
      </c>
      <c r="U888" s="104">
        <f>Analysis_param!S73</f>
        <v>0</v>
      </c>
      <c r="V888" s="104">
        <f>Analysis_param!T73</f>
        <v>0</v>
      </c>
      <c r="W888" s="104">
        <f>Analysis_param!U73</f>
        <v>0</v>
      </c>
      <c r="X888" s="104">
        <f>Analysis_param!V73</f>
        <v>0</v>
      </c>
      <c r="Y888" s="104">
        <f>Analysis_param!W73</f>
        <v>0</v>
      </c>
      <c r="Z888" s="104">
        <f>Analysis_param!X73</f>
        <v>0</v>
      </c>
      <c r="AA888" s="104">
        <f>Analysis_param!Y73</f>
        <v>0</v>
      </c>
      <c r="AB888" s="104">
        <f>Analysis_param!Z73</f>
        <v>0</v>
      </c>
      <c r="AC888" s="104">
        <f>Analysis_param!AA73</f>
        <v>0</v>
      </c>
      <c r="AD888" s="104">
        <f>Analysis_param!AB73</f>
        <v>0</v>
      </c>
      <c r="AE888" s="104">
        <f>Analysis_param!AC73</f>
        <v>0</v>
      </c>
      <c r="AF888" s="104">
        <f>Analysis_param!AD73</f>
        <v>0</v>
      </c>
      <c r="AG888" s="104">
        <f>Analysis_param!AE73</f>
        <v>0</v>
      </c>
      <c r="AH888" s="104">
        <f>Analysis_param!AF73</f>
        <v>0</v>
      </c>
      <c r="AI888" s="104">
        <f>Analysis_param!AG73</f>
        <v>0</v>
      </c>
      <c r="AJ888" s="104">
        <f>Analysis_param!AH73</f>
        <v>0</v>
      </c>
      <c r="AK888" s="104">
        <f>Analysis_param!AI73</f>
        <v>0</v>
      </c>
      <c r="AL888" s="104">
        <f>Analysis_param!AJ73</f>
        <v>0</v>
      </c>
      <c r="AM888" s="104">
        <f>Analysis_param!AK73</f>
        <v>0</v>
      </c>
      <c r="AN888" s="104">
        <f>Analysis_param!AL73</f>
        <v>0</v>
      </c>
      <c r="AO888" s="104">
        <f>Analysis_param!AM73</f>
        <v>0</v>
      </c>
      <c r="AP888" s="104">
        <f>Analysis_param!AN73</f>
        <v>0</v>
      </c>
      <c r="AQ888" s="104">
        <f>Analysis_param!AO73</f>
        <v>0</v>
      </c>
      <c r="AR888" s="104">
        <f>Analysis_param!AP73</f>
        <v>0</v>
      </c>
      <c r="AT888" s="39" t="s">
        <v>233</v>
      </c>
      <c r="AU888" s="39" t="s">
        <v>57</v>
      </c>
      <c r="AV888" s="39" t="s">
        <v>57</v>
      </c>
      <c r="AW888" s="39" t="s">
        <v>57</v>
      </c>
      <c r="AX888" s="39" t="s">
        <v>57</v>
      </c>
      <c r="AY888" s="39" t="s">
        <v>57</v>
      </c>
      <c r="AZ888" s="39" t="s">
        <v>57</v>
      </c>
      <c r="BA888" s="39" t="s">
        <v>57</v>
      </c>
      <c r="BB888" s="39" t="s">
        <v>57</v>
      </c>
      <c r="BC888" s="39" t="s">
        <v>57</v>
      </c>
      <c r="BE888" s="8"/>
      <c r="BF888" s="8"/>
      <c r="BG888" s="8"/>
      <c r="BH888" s="8"/>
      <c r="BI888" s="8"/>
      <c r="BJ888" s="8"/>
      <c r="BK888" s="8"/>
      <c r="BL888" s="8"/>
      <c r="BM888" s="8"/>
      <c r="BN888" s="8"/>
    </row>
    <row r="889" spans="3:66" outlineLevel="1">
      <c r="E889" s="11"/>
    </row>
    <row r="890" spans="3:66" outlineLevel="1">
      <c r="C890" s="6" t="str">
        <f>INDEX($AT890:$BC890,MATCH(General!$F$14,$AT$4:$BC$4,0))</f>
        <v>Increase in property values</v>
      </c>
      <c r="D890" s="6"/>
      <c r="E890" s="13"/>
      <c r="F890" s="6"/>
      <c r="G890" s="6"/>
      <c r="H890" s="6"/>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c r="AG890" s="14"/>
      <c r="AH890" s="14"/>
      <c r="AI890" s="14"/>
      <c r="AJ890" s="14"/>
      <c r="AK890" s="14"/>
      <c r="AL890" s="14"/>
      <c r="AM890" s="14"/>
      <c r="AN890" s="14"/>
      <c r="AO890" s="14"/>
      <c r="AP890" s="14"/>
      <c r="AQ890" s="14"/>
      <c r="AR890" s="14"/>
      <c r="AT890" s="39" t="s">
        <v>292</v>
      </c>
      <c r="AU890" s="39" t="s">
        <v>57</v>
      </c>
      <c r="AV890" s="39" t="s">
        <v>57</v>
      </c>
      <c r="AW890" s="39" t="s">
        <v>57</v>
      </c>
      <c r="AX890" s="39" t="s">
        <v>57</v>
      </c>
      <c r="AY890" s="39" t="s">
        <v>57</v>
      </c>
      <c r="AZ890" s="39" t="s">
        <v>57</v>
      </c>
      <c r="BA890" s="39" t="s">
        <v>57</v>
      </c>
      <c r="BB890" s="39" t="s">
        <v>57</v>
      </c>
      <c r="BC890" s="39" t="s">
        <v>57</v>
      </c>
    </row>
    <row r="891" spans="3:66" outlineLevel="1">
      <c r="E891" s="11"/>
    </row>
    <row r="892" spans="3:66" outlineLevel="1">
      <c r="D892" t="str">
        <f>INDEX($AT892:$BC892,MATCH(General!$F$14,$AT$4:$BC$4,0))</f>
        <v xml:space="preserve">Initial property value </v>
      </c>
      <c r="E892" s="11" t="str">
        <f>General!$F$16</f>
        <v>EUR</v>
      </c>
      <c r="F892" s="105">
        <f>Analysis_param!F76</f>
        <v>0</v>
      </c>
      <c r="AT892" s="39" t="s">
        <v>299</v>
      </c>
      <c r="AU892" s="39" t="s">
        <v>57</v>
      </c>
      <c r="AV892" s="39" t="s">
        <v>57</v>
      </c>
      <c r="AW892" s="39" t="s">
        <v>57</v>
      </c>
      <c r="AX892" s="39" t="s">
        <v>57</v>
      </c>
      <c r="AY892" s="39" t="s">
        <v>57</v>
      </c>
      <c r="AZ892" s="39" t="s">
        <v>57</v>
      </c>
      <c r="BA892" s="39" t="s">
        <v>57</v>
      </c>
      <c r="BB892" s="39" t="s">
        <v>57</v>
      </c>
      <c r="BC892" s="39" t="s">
        <v>57</v>
      </c>
      <c r="BE892" s="8"/>
      <c r="BF892" s="8"/>
      <c r="BG892" s="8"/>
      <c r="BH892" s="8"/>
      <c r="BI892" s="8"/>
      <c r="BJ892" s="8"/>
      <c r="BK892" s="8"/>
      <c r="BL892" s="8"/>
      <c r="BM892" s="8"/>
      <c r="BN892" s="8"/>
    </row>
    <row r="893" spans="3:66" outlineLevel="1">
      <c r="D893" t="str">
        <f>INDEX($AT893:$BC893,MATCH(General!$F$14,$AT$4:$BC$4,0))</f>
        <v>Estimated price increase</v>
      </c>
      <c r="E893" s="11" t="str">
        <f>INDEX($BC893:$BL893,MATCH(General!$F$14,$BC$4:$BL$4,0))</f>
        <v>%</v>
      </c>
      <c r="F893" s="106">
        <f>Analysis_param!F77</f>
        <v>0</v>
      </c>
      <c r="AT893" s="39" t="s">
        <v>300</v>
      </c>
      <c r="AU893" s="39" t="s">
        <v>57</v>
      </c>
      <c r="AV893" s="39" t="s">
        <v>57</v>
      </c>
      <c r="AW893" s="39" t="s">
        <v>57</v>
      </c>
      <c r="AX893" s="39" t="s">
        <v>57</v>
      </c>
      <c r="AY893" s="39" t="s">
        <v>57</v>
      </c>
      <c r="AZ893" s="39" t="s">
        <v>57</v>
      </c>
      <c r="BA893" s="39" t="s">
        <v>57</v>
      </c>
      <c r="BB893" s="39" t="s">
        <v>57</v>
      </c>
      <c r="BC893" s="39" t="s">
        <v>57</v>
      </c>
      <c r="BE893" s="39" t="s">
        <v>21</v>
      </c>
      <c r="BF893" s="39" t="s">
        <v>21</v>
      </c>
      <c r="BG893" s="39" t="s">
        <v>57</v>
      </c>
      <c r="BH893" s="39" t="s">
        <v>57</v>
      </c>
      <c r="BI893" s="39" t="s">
        <v>57</v>
      </c>
      <c r="BJ893" s="39" t="s">
        <v>57</v>
      </c>
      <c r="BK893" s="39" t="s">
        <v>57</v>
      </c>
      <c r="BL893" s="39" t="s">
        <v>57</v>
      </c>
      <c r="BM893" s="39" t="s">
        <v>57</v>
      </c>
      <c r="BN893" s="39" t="s">
        <v>57</v>
      </c>
    </row>
    <row r="894" spans="3:66" outlineLevel="1">
      <c r="D894" t="str">
        <f>INDEX($AT894:$BC894,MATCH(General!$F$14,$AT$4:$BC$4,0))</f>
        <v>Increase in property value (ΔV)</v>
      </c>
      <c r="E894" s="11" t="str">
        <f>General!$F$16</f>
        <v>EUR</v>
      </c>
      <c r="F894" s="25">
        <f>F892*F893</f>
        <v>0</v>
      </c>
      <c r="AT894" s="39" t="s">
        <v>301</v>
      </c>
      <c r="AU894" s="39" t="s">
        <v>57</v>
      </c>
      <c r="AV894" s="39" t="s">
        <v>57</v>
      </c>
      <c r="AW894" s="39" t="s">
        <v>57</v>
      </c>
      <c r="AX894" s="39" t="s">
        <v>57</v>
      </c>
      <c r="AY894" s="39" t="s">
        <v>57</v>
      </c>
      <c r="AZ894" s="39" t="s">
        <v>57</v>
      </c>
      <c r="BA894" s="39" t="s">
        <v>57</v>
      </c>
      <c r="BB894" s="39" t="s">
        <v>57</v>
      </c>
      <c r="BC894" s="39" t="s">
        <v>57</v>
      </c>
      <c r="BE894" s="8"/>
      <c r="BF894" s="8"/>
      <c r="BG894" s="8"/>
      <c r="BH894" s="8"/>
      <c r="BI894" s="8"/>
      <c r="BJ894" s="8"/>
      <c r="BK894" s="8"/>
      <c r="BL894" s="8"/>
      <c r="BM894" s="8"/>
      <c r="BN894" s="8"/>
    </row>
    <row r="895" spans="3:66" outlineLevel="1">
      <c r="E895" s="11"/>
    </row>
    <row r="896" spans="3:66" outlineLevel="1">
      <c r="D896" t="str">
        <f>INDEX($AT896:$BC896,MATCH(General!$F$14,$AT$4:$BC$4,0))</f>
        <v>NPV of increased property value (PVΔV)</v>
      </c>
      <c r="E896" s="11" t="str">
        <f>General!$F$16</f>
        <v>EUR</v>
      </c>
      <c r="F896" s="25">
        <f>F894/(1+F835)^General!$F$24</f>
        <v>0</v>
      </c>
      <c r="AT896" s="39" t="s">
        <v>302</v>
      </c>
      <c r="AU896" s="39" t="s">
        <v>57</v>
      </c>
      <c r="AV896" s="39" t="s">
        <v>57</v>
      </c>
      <c r="AW896" s="39" t="s">
        <v>57</v>
      </c>
      <c r="AX896" s="39" t="s">
        <v>57</v>
      </c>
      <c r="AY896" s="39" t="s">
        <v>57</v>
      </c>
      <c r="AZ896" s="39" t="s">
        <v>57</v>
      </c>
      <c r="BA896" s="39" t="s">
        <v>57</v>
      </c>
      <c r="BB896" s="39" t="s">
        <v>57</v>
      </c>
      <c r="BC896" s="39" t="s">
        <v>57</v>
      </c>
      <c r="BE896" s="8"/>
      <c r="BF896" s="8"/>
      <c r="BG896" s="8"/>
      <c r="BH896" s="8"/>
      <c r="BI896" s="8"/>
      <c r="BJ896" s="8"/>
      <c r="BK896" s="8"/>
      <c r="BL896" s="8"/>
      <c r="BM896" s="8"/>
      <c r="BN896" s="8"/>
    </row>
    <row r="897" spans="1:66" outlineLevel="1">
      <c r="D897" t="str">
        <f>INDEX($AT897:$BC897,MATCH(General!$F$14,$AT$4:$BC$4,0))</f>
        <v>NPV of energy savings and improved thermal comfort (PVΔES)</v>
      </c>
      <c r="E897" s="11" t="str">
        <f>General!$F$16</f>
        <v>EUR</v>
      </c>
      <c r="F897" s="25">
        <f>NPV(F835,Economic_analysis!I11:AR11)+NPV(F835,Economic_analysis!I13:AR13)+NPV(F835,Economic_analysis!I26:AR26)</f>
        <v>489941.70873020001</v>
      </c>
      <c r="AT897" s="39" t="s">
        <v>303</v>
      </c>
      <c r="AU897" s="39" t="s">
        <v>57</v>
      </c>
      <c r="AV897" s="39" t="s">
        <v>57</v>
      </c>
      <c r="AW897" s="39" t="s">
        <v>57</v>
      </c>
      <c r="AX897" s="39" t="s">
        <v>57</v>
      </c>
      <c r="AY897" s="39" t="s">
        <v>57</v>
      </c>
      <c r="AZ897" s="39" t="s">
        <v>57</v>
      </c>
      <c r="BA897" s="39" t="s">
        <v>57</v>
      </c>
      <c r="BB897" s="39" t="s">
        <v>57</v>
      </c>
      <c r="BC897" s="39" t="s">
        <v>57</v>
      </c>
      <c r="BE897" s="8"/>
      <c r="BF897" s="8"/>
      <c r="BG897" s="8"/>
      <c r="BH897" s="8"/>
      <c r="BI897" s="8"/>
      <c r="BJ897" s="8"/>
      <c r="BK897" s="8"/>
      <c r="BL897" s="8"/>
      <c r="BM897" s="8"/>
      <c r="BN897" s="8"/>
    </row>
    <row r="898" spans="1:66" outlineLevel="1">
      <c r="D898" t="str">
        <f>INDEX($AT898:$BC898,MATCH(General!$F$14,$AT$4:$BC$4,0))</f>
        <v>Equivalent constant annuity in case where PVΔV &gt; PVΔES</v>
      </c>
      <c r="E898" s="11" t="str">
        <f>General!$F$16</f>
        <v>EUR</v>
      </c>
      <c r="F898" s="25">
        <f>IF(F896&gt;F897,-PMT(F835,General!$F$24,,F894,0),0)</f>
        <v>0</v>
      </c>
      <c r="AT898" s="39" t="s">
        <v>304</v>
      </c>
      <c r="AU898" s="39" t="s">
        <v>57</v>
      </c>
      <c r="AV898" s="39" t="s">
        <v>57</v>
      </c>
      <c r="AW898" s="39" t="s">
        <v>57</v>
      </c>
      <c r="AX898" s="39" t="s">
        <v>57</v>
      </c>
      <c r="AY898" s="39" t="s">
        <v>57</v>
      </c>
      <c r="AZ898" s="39" t="s">
        <v>57</v>
      </c>
      <c r="BA898" s="39" t="s">
        <v>57</v>
      </c>
      <c r="BB898" s="39" t="s">
        <v>57</v>
      </c>
      <c r="BC898" s="39" t="s">
        <v>57</v>
      </c>
      <c r="BE898" s="8"/>
      <c r="BF898" s="8"/>
      <c r="BG898" s="8"/>
      <c r="BH898" s="8"/>
      <c r="BI898" s="8"/>
      <c r="BJ898" s="8"/>
      <c r="BK898" s="8"/>
      <c r="BL898" s="8"/>
      <c r="BM898" s="8"/>
      <c r="BN898" s="8"/>
    </row>
    <row r="899" spans="1:66">
      <c r="E899" s="11"/>
    </row>
    <row r="900" spans="1:6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sheetData>
  <sheetProtection selectLockedCells="1"/>
  <pageMargins left="0.70866141732283472" right="0.70866141732283472" top="0.74803149606299213" bottom="0.74803149606299213" header="0.31496062992125984" footer="0.31496062992125984"/>
  <pageSetup paperSize="9" scale="45" pageOrder="overThenDown" orientation="landscape" r:id="rId1"/>
  <headerFooter>
    <oddFooter>&amp;L&amp;D&amp;C&amp;F&amp;R&amp;P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ed9773a-0a27-46f7-853f-a94519866560">
      <Terms xmlns="http://schemas.microsoft.com/office/infopath/2007/PartnerControls"/>
    </lcf76f155ced4ddcb4097134ff3c332f>
    <TaxCatchAll xmlns="dcbc7899-54f0-41f4-a466-c0093a6aee0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B48D45C0E36234788909CB9A429660D" ma:contentTypeVersion="19" ma:contentTypeDescription="Ein neues Dokument erstellen." ma:contentTypeScope="" ma:versionID="48540394220e998776576b6e68212df1">
  <xsd:schema xmlns:xsd="http://www.w3.org/2001/XMLSchema" xmlns:xs="http://www.w3.org/2001/XMLSchema" xmlns:p="http://schemas.microsoft.com/office/2006/metadata/properties" xmlns:ns2="dcbc7899-54f0-41f4-a466-c0093a6aee01" xmlns:ns3="ded9773a-0a27-46f7-853f-a94519866560" targetNamespace="http://schemas.microsoft.com/office/2006/metadata/properties" ma:root="true" ma:fieldsID="861f353c2619d2c69c8231e1652835b6" ns2:_="" ns3:_="">
    <xsd:import namespace="dcbc7899-54f0-41f4-a466-c0093a6aee01"/>
    <xsd:import namespace="ded9773a-0a27-46f7-853f-a9451986656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bc7899-54f0-41f4-a466-c0093a6aee01" elementFormDefault="qualified">
    <xsd:import namespace="http://schemas.microsoft.com/office/2006/documentManagement/types"/>
    <xsd:import namespace="http://schemas.microsoft.com/office/infopath/2007/PartnerControls"/>
    <xsd:element name="SharedWithUsers" ma:index="8"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2ac8a31-2f28-416a-9ebd-e9a4a5b37964}" ma:internalName="TaxCatchAll" ma:showField="CatchAllData" ma:web="dcbc7899-54f0-41f4-a466-c0093a6aee0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ed9773a-0a27-46f7-853f-a9451986656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43010418-5597-474a-8edf-d1b568d7d4b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DD8893-E890-4F4D-B60F-7D684568CC20}">
  <ds:schemaRefs>
    <ds:schemaRef ds:uri="http://schemas.microsoft.com/office/2006/metadata/properties"/>
    <ds:schemaRef ds:uri="http://schemas.microsoft.com/office/infopath/2007/PartnerControls"/>
    <ds:schemaRef ds:uri="ded9773a-0a27-46f7-853f-a94519866560"/>
    <ds:schemaRef ds:uri="dcbc7899-54f0-41f4-a466-c0093a6aee01"/>
  </ds:schemaRefs>
</ds:datastoreItem>
</file>

<file path=customXml/itemProps2.xml><?xml version="1.0" encoding="utf-8"?>
<ds:datastoreItem xmlns:ds="http://schemas.openxmlformats.org/officeDocument/2006/customXml" ds:itemID="{CFC0C40B-29A4-4672-8B7F-1A04513AF3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bc7899-54f0-41f4-a466-c0093a6aee01"/>
    <ds:schemaRef ds:uri="ded9773a-0a27-46f7-853f-a945198665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923CD7-3953-4F49-B334-8536D2A9C4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34</vt:i4>
      </vt:variant>
    </vt:vector>
  </HeadingPairs>
  <TitlesOfParts>
    <vt:vector size="49" baseType="lpstr">
      <vt:lpstr>Cover</vt:lpstr>
      <vt:lpstr>Manual</vt:lpstr>
      <vt:lpstr>General</vt:lpstr>
      <vt:lpstr>CAPEX</vt:lpstr>
      <vt:lpstr>Reve</vt:lpstr>
      <vt:lpstr>OPEX</vt:lpstr>
      <vt:lpstr>Fin</vt:lpstr>
      <vt:lpstr>Analysis_param</vt:lpstr>
      <vt:lpstr>Calc</vt:lpstr>
      <vt:lpstr>Financial_analysis</vt:lpstr>
      <vt:lpstr>Economic_analysis</vt:lpstr>
      <vt:lpstr>Sensitivity_analysis</vt:lpstr>
      <vt:lpstr>Dashboard</vt:lpstr>
      <vt:lpstr>Config</vt:lpstr>
      <vt:lpstr>Technical</vt:lpstr>
      <vt:lpstr>ConstDaysInYear</vt:lpstr>
      <vt:lpstr>ConstMln</vt:lpstr>
      <vt:lpstr>ConstMthsInQtr</vt:lpstr>
      <vt:lpstr>ConstMthsInYear</vt:lpstr>
      <vt:lpstr>ConstQtrsInYear</vt:lpstr>
      <vt:lpstr>ConstThs</vt:lpstr>
      <vt:lpstr>Analysis_param!Druckbereich</vt:lpstr>
      <vt:lpstr>Calc!Druckbereich</vt:lpstr>
      <vt:lpstr>CAPEX!Druckbereich</vt:lpstr>
      <vt:lpstr>Config!Druckbereich</vt:lpstr>
      <vt:lpstr>Cover!Druckbereich</vt:lpstr>
      <vt:lpstr>Dashboard!Druckbereich</vt:lpstr>
      <vt:lpstr>Economic_analysis!Druckbereich</vt:lpstr>
      <vt:lpstr>Fin!Druckbereich</vt:lpstr>
      <vt:lpstr>Financial_analysis!Druckbereich</vt:lpstr>
      <vt:lpstr>General!Druckbereich</vt:lpstr>
      <vt:lpstr>Manual!Druckbereich</vt:lpstr>
      <vt:lpstr>OPEX!Druckbereich</vt:lpstr>
      <vt:lpstr>Reve!Druckbereich</vt:lpstr>
      <vt:lpstr>Sensitivity_analysis!Druckbereich</vt:lpstr>
      <vt:lpstr>Technical!Druckbereich</vt:lpstr>
      <vt:lpstr>Analysis_param!Drucktitel</vt:lpstr>
      <vt:lpstr>Calc!Drucktitel</vt:lpstr>
      <vt:lpstr>CAPEX!Drucktitel</vt:lpstr>
      <vt:lpstr>Config!Drucktitel</vt:lpstr>
      <vt:lpstr>Dashboard!Drucktitel</vt:lpstr>
      <vt:lpstr>Economic_analysis!Drucktitel</vt:lpstr>
      <vt:lpstr>Fin!Drucktitel</vt:lpstr>
      <vt:lpstr>Financial_analysis!Drucktitel</vt:lpstr>
      <vt:lpstr>General!Drucktitel</vt:lpstr>
      <vt:lpstr>OPEX!Drucktitel</vt:lpstr>
      <vt:lpstr>Reve!Drucktitel</vt:lpstr>
      <vt:lpstr>Sensitivity_analysis!Drucktitel</vt:lpstr>
      <vt:lpstr>Technical!Drucktitel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Maciej Błaszczyński</dc:creator>
  <cp:lastModifiedBy>Tabea Roser-Hofmann</cp:lastModifiedBy>
  <cp:lastPrinted>2025-07-04T08:51:58Z</cp:lastPrinted>
  <dcterms:created xsi:type="dcterms:W3CDTF">2023-05-22T10:10:06Z</dcterms:created>
  <dcterms:modified xsi:type="dcterms:W3CDTF">2025-09-10T08:17:37Z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0x0101002B48D45C0E36234788909CB9A429660D</vt:lpwstr>
  </property>
  <property fmtid="{D5CDD505-2E9C-101B-9397-08002B2CF9AE}" pid="3" name="MediaServiceImageTags">
    <vt:lpwstr/>
  </property>
</Properties>
</file>